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6"/>
  </bookViews>
  <sheets>
    <sheet name="기본정보" sheetId="13" r:id="rId1"/>
    <sheet name="교정결과" sheetId="11" r:id="rId2"/>
    <sheet name="교정결과-E" sheetId="26" r:id="rId3"/>
    <sheet name="교정결과-HY" sheetId="33" r:id="rId4"/>
    <sheet name="판정결과" sheetId="27" r:id="rId5"/>
    <sheet name="부록" sheetId="23" r:id="rId6"/>
    <sheet name="RAWDATA" sheetId="3" r:id="rId7"/>
    <sheet name="측정불확도추정보고서" sheetId="22" r:id="rId8"/>
    <sheet name="표준압력" sheetId="21" r:id="rId9"/>
    <sheet name="Calcu" sheetId="20" r:id="rId10"/>
    <sheet name="Calcu_ADJ" sheetId="37" r:id="rId11"/>
    <sheet name="STD_Data" sheetId="28" r:id="rId12"/>
    <sheet name="Pressure_1_R1" sheetId="14" r:id="rId13"/>
    <sheet name="Pressure_1_R2" sheetId="30" r:id="rId14"/>
    <sheet name="Pressure_1_R3" sheetId="31" r:id="rId15"/>
    <sheet name="Pressure_1_R4" sheetId="32" r:id="rId16"/>
  </sheets>
  <definedNames>
    <definedName name="_xlnm._FilterDatabase" localSheetId="0" hidden="1">기본정보!#REF!</definedName>
    <definedName name="B_Tag" localSheetId="2">'교정결과-E'!$D$164:$I$164</definedName>
    <definedName name="B_Tag" localSheetId="3">'교정결과-HY'!$B$80:$Q$80</definedName>
    <definedName name="B_Tag">교정결과!$D$170:$I$170</definedName>
    <definedName name="B_Tag_2" localSheetId="4">판정결과!$D$160:$I$160</definedName>
    <definedName name="B_Tag_3">부록!$B$7:$I$7</definedName>
    <definedName name="Pressure_1_R1_CMC">Pressure_1_R1!$G$4:$I$33</definedName>
    <definedName name="Pressure_1_R1_Condition">Pressure_1_R1!$A$4:$F$33</definedName>
    <definedName name="Pressure_1_R1_Resolution">Pressure_1_R1!$J$4:$M$33</definedName>
    <definedName name="Pressure_1_R1_Result">Pressure_1_R1!$Q$4:$S$33</definedName>
    <definedName name="Pressure_1_R1_Result_ADJ">Pressure_1_R1!$U$4:$W$33</definedName>
    <definedName name="Pressure_1_R1_Spec">Pressure_1_R1!$N$4:$P$33</definedName>
    <definedName name="Pressure_1_R1_STD1">Pressure_1_R1!$A$37</definedName>
    <definedName name="Pressure_1_R1_STD2">Pressure_1_R1!$A$70</definedName>
    <definedName name="Pressure_1_R1_STD3">Pressure_1_R1!$A$103</definedName>
    <definedName name="Pressure_1_R2_CMC" localSheetId="13">Pressure_1_R2!$G$4:$I$33</definedName>
    <definedName name="Pressure_1_R2_Condition" localSheetId="13">Pressure_1_R2!$A$4:$F$33</definedName>
    <definedName name="Pressure_1_R2_Resolution" localSheetId="13">Pressure_1_R2!$J$4:$M$33</definedName>
    <definedName name="Pressure_1_R2_Result" localSheetId="13">Pressure_1_R2!$Q$4:$S$33</definedName>
    <definedName name="Pressure_1_R2_Result_ADJ">Pressure_1_R2!$U$4:$W$33</definedName>
    <definedName name="Pressure_1_R2_Spec" localSheetId="13">Pressure_1_R2!$N$4:$P$33</definedName>
    <definedName name="Pressure_1_R2_STD1" localSheetId="13">Pressure_1_R2!$A$37</definedName>
    <definedName name="Pressure_1_R2_STD2">Pressure_1_R2!$A$70</definedName>
    <definedName name="Pressure_1_R2_STD3">Pressure_1_R2!$A$103</definedName>
    <definedName name="Pressure_1_R3_CMC" localSheetId="14">Pressure_1_R3!$G$4:$I$33</definedName>
    <definedName name="Pressure_1_R3_Condition" localSheetId="14">Pressure_1_R3!$A$4:$F$33</definedName>
    <definedName name="Pressure_1_R3_Resolution" localSheetId="14">Pressure_1_R3!$J$4:$M$33</definedName>
    <definedName name="Pressure_1_R3_Result" localSheetId="14">Pressure_1_R3!$Q$4:$S$33</definedName>
    <definedName name="Pressure_1_R3_Result_ADJ">Pressure_1_R3!$U$4:$W$33</definedName>
    <definedName name="Pressure_1_R3_Spec" localSheetId="14">Pressure_1_R3!$N$4:$P$33</definedName>
    <definedName name="Pressure_1_R3_STD1" localSheetId="14">Pressure_1_R3!$A$37</definedName>
    <definedName name="Pressure_1_R3_STD2">Pressure_1_R3!$A$70</definedName>
    <definedName name="Pressure_1_R3_STD3">Pressure_1_R3!$A$103</definedName>
    <definedName name="Pressure_1_R4_CMC" localSheetId="15">Pressure_1_R4!$G$4:$I$33</definedName>
    <definedName name="Pressure_1_R4_Condition" localSheetId="15">Pressure_1_R4!$A$4:$F$33</definedName>
    <definedName name="Pressure_1_R4_Resolution" localSheetId="15">Pressure_1_R4!$J$4:$M$33</definedName>
    <definedName name="Pressure_1_R4_Result" localSheetId="15">Pressure_1_R4!$Q$4:$S$33</definedName>
    <definedName name="Pressure_1_R4_Result_ADJ">Pressure_1_R4!$U$4:$W$33</definedName>
    <definedName name="Pressure_1_R4_Spec" localSheetId="15">Pressure_1_R4!$N$4:$P$33</definedName>
    <definedName name="Pressure_1_R4_STD1" localSheetId="15">Pressure_1_R4!$A$37</definedName>
    <definedName name="Pressure_1_R4_STD2">Pressure_1_R4!$A$70</definedName>
    <definedName name="Pressure_1_R4_STD3">Pressure_1_R4!$A$103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M533" i="22" l="1"/>
  <c r="M110" i="22"/>
  <c r="AL776" i="22" l="1"/>
  <c r="AL705" i="22"/>
  <c r="AL634" i="22"/>
  <c r="AL353" i="22"/>
  <c r="AL282" i="22"/>
  <c r="AL211" i="22"/>
  <c r="AL6" i="22"/>
  <c r="AK211" i="21" l="1"/>
  <c r="AK148" i="21"/>
  <c r="AK85" i="21"/>
  <c r="AK22" i="21"/>
  <c r="W284" i="37" l="1"/>
  <c r="V284" i="37"/>
  <c r="U284" i="37"/>
  <c r="W283" i="37"/>
  <c r="V283" i="37"/>
  <c r="U283" i="37"/>
  <c r="W282" i="37"/>
  <c r="V282" i="37"/>
  <c r="U282" i="37"/>
  <c r="W281" i="37"/>
  <c r="V281" i="37"/>
  <c r="U281" i="37"/>
  <c r="W280" i="37"/>
  <c r="V280" i="37"/>
  <c r="U280" i="37"/>
  <c r="W279" i="37"/>
  <c r="V279" i="37"/>
  <c r="U279" i="37"/>
  <c r="W278" i="37"/>
  <c r="V278" i="37"/>
  <c r="U278" i="37"/>
  <c r="W277" i="37"/>
  <c r="V277" i="37"/>
  <c r="U277" i="37"/>
  <c r="W276" i="37"/>
  <c r="V276" i="37"/>
  <c r="U276" i="37"/>
  <c r="W275" i="37"/>
  <c r="V275" i="37"/>
  <c r="U275" i="37"/>
  <c r="W274" i="37"/>
  <c r="V274" i="37"/>
  <c r="U274" i="37"/>
  <c r="W273" i="37"/>
  <c r="V273" i="37"/>
  <c r="U273" i="37"/>
  <c r="W272" i="37"/>
  <c r="V272" i="37"/>
  <c r="U272" i="37"/>
  <c r="W271" i="37"/>
  <c r="V271" i="37"/>
  <c r="U271" i="37"/>
  <c r="W270" i="37"/>
  <c r="V270" i="37"/>
  <c r="W284" i="20"/>
  <c r="V284" i="20"/>
  <c r="U284" i="20"/>
  <c r="W283" i="20"/>
  <c r="V283" i="20"/>
  <c r="U283" i="20"/>
  <c r="W282" i="20"/>
  <c r="V282" i="20"/>
  <c r="U282" i="20"/>
  <c r="W281" i="20"/>
  <c r="V281" i="20"/>
  <c r="U281" i="20"/>
  <c r="W280" i="20"/>
  <c r="V280" i="20"/>
  <c r="U280" i="20"/>
  <c r="W279" i="20"/>
  <c r="V279" i="20"/>
  <c r="U279" i="20"/>
  <c r="W278" i="20"/>
  <c r="V278" i="20"/>
  <c r="U278" i="20"/>
  <c r="W277" i="20"/>
  <c r="V277" i="20"/>
  <c r="U277" i="20"/>
  <c r="W276" i="20"/>
  <c r="V276" i="20"/>
  <c r="U276" i="20"/>
  <c r="W275" i="20"/>
  <c r="V275" i="20"/>
  <c r="U275" i="20"/>
  <c r="W274" i="20"/>
  <c r="V274" i="20"/>
  <c r="U274" i="20"/>
  <c r="W273" i="20"/>
  <c r="V273" i="20"/>
  <c r="U273" i="20"/>
  <c r="W272" i="20"/>
  <c r="V272" i="20"/>
  <c r="U272" i="20"/>
  <c r="W271" i="20"/>
  <c r="V271" i="20"/>
  <c r="U271" i="20"/>
  <c r="W270" i="20"/>
  <c r="V270" i="20"/>
  <c r="U270" i="37"/>
  <c r="U270" i="20"/>
  <c r="W269" i="37"/>
  <c r="V269" i="37"/>
  <c r="U269" i="37"/>
  <c r="W268" i="37"/>
  <c r="V268" i="37"/>
  <c r="U268" i="37"/>
  <c r="W267" i="37"/>
  <c r="V267" i="37"/>
  <c r="U267" i="37"/>
  <c r="W266" i="37"/>
  <c r="V266" i="37"/>
  <c r="U266" i="37"/>
  <c r="W265" i="37"/>
  <c r="V265" i="37"/>
  <c r="U265" i="37"/>
  <c r="W264" i="37"/>
  <c r="V264" i="37"/>
  <c r="U264" i="37"/>
  <c r="W263" i="37"/>
  <c r="V263" i="37"/>
  <c r="U263" i="37"/>
  <c r="W262" i="37"/>
  <c r="V262" i="37"/>
  <c r="U262" i="37"/>
  <c r="W261" i="37"/>
  <c r="V261" i="37"/>
  <c r="U261" i="37"/>
  <c r="W260" i="37"/>
  <c r="V260" i="37"/>
  <c r="U260" i="37"/>
  <c r="W259" i="37"/>
  <c r="V259" i="37"/>
  <c r="U259" i="37"/>
  <c r="W258" i="37"/>
  <c r="V258" i="37"/>
  <c r="U258" i="37"/>
  <c r="W257" i="37"/>
  <c r="V257" i="37"/>
  <c r="U257" i="37"/>
  <c r="W256" i="37"/>
  <c r="V256" i="37"/>
  <c r="U256" i="37"/>
  <c r="W255" i="37"/>
  <c r="V255" i="37"/>
  <c r="W269" i="20"/>
  <c r="V269" i="20"/>
  <c r="U269" i="20"/>
  <c r="W268" i="20"/>
  <c r="V268" i="20"/>
  <c r="U268" i="20"/>
  <c r="W267" i="20"/>
  <c r="V267" i="20"/>
  <c r="U267" i="20"/>
  <c r="W266" i="20"/>
  <c r="V266" i="20"/>
  <c r="U266" i="20"/>
  <c r="W265" i="20"/>
  <c r="V265" i="20"/>
  <c r="U265" i="20"/>
  <c r="W264" i="20"/>
  <c r="V264" i="20"/>
  <c r="U264" i="20"/>
  <c r="W263" i="20"/>
  <c r="V263" i="20"/>
  <c r="U263" i="20"/>
  <c r="W262" i="20"/>
  <c r="V262" i="20"/>
  <c r="U262" i="20"/>
  <c r="W261" i="20"/>
  <c r="V261" i="20"/>
  <c r="U261" i="20"/>
  <c r="W260" i="20"/>
  <c r="V260" i="20"/>
  <c r="U260" i="20"/>
  <c r="W259" i="20"/>
  <c r="V259" i="20"/>
  <c r="U259" i="20"/>
  <c r="W258" i="20"/>
  <c r="V258" i="20"/>
  <c r="U258" i="20"/>
  <c r="W257" i="20"/>
  <c r="V257" i="20"/>
  <c r="U257" i="20"/>
  <c r="W256" i="20"/>
  <c r="V256" i="20"/>
  <c r="U256" i="20"/>
  <c r="W255" i="20"/>
  <c r="V255" i="20"/>
  <c r="U255" i="37"/>
  <c r="U255" i="20"/>
  <c r="W202" i="37"/>
  <c r="V202" i="37"/>
  <c r="U202" i="37"/>
  <c r="W201" i="37"/>
  <c r="V201" i="37"/>
  <c r="U201" i="37"/>
  <c r="W200" i="37"/>
  <c r="V200" i="37"/>
  <c r="U200" i="37"/>
  <c r="W199" i="37"/>
  <c r="V199" i="37"/>
  <c r="U199" i="37"/>
  <c r="W198" i="37"/>
  <c r="V198" i="37"/>
  <c r="U198" i="37"/>
  <c r="W197" i="37"/>
  <c r="V197" i="37"/>
  <c r="U197" i="37"/>
  <c r="W196" i="37"/>
  <c r="V196" i="37"/>
  <c r="U196" i="37"/>
  <c r="W195" i="37"/>
  <c r="V195" i="37"/>
  <c r="U195" i="37"/>
  <c r="W194" i="37"/>
  <c r="V194" i="37"/>
  <c r="U194" i="37"/>
  <c r="W193" i="37"/>
  <c r="V193" i="37"/>
  <c r="U193" i="37"/>
  <c r="W192" i="37"/>
  <c r="V192" i="37"/>
  <c r="U192" i="37"/>
  <c r="W191" i="37"/>
  <c r="V191" i="37"/>
  <c r="U191" i="37"/>
  <c r="W190" i="37"/>
  <c r="V190" i="37"/>
  <c r="U190" i="37"/>
  <c r="W189" i="37"/>
  <c r="V189" i="37"/>
  <c r="U189" i="37"/>
  <c r="W188" i="37"/>
  <c r="V188" i="37"/>
  <c r="W202" i="20"/>
  <c r="V202" i="20"/>
  <c r="U202" i="20"/>
  <c r="W201" i="20"/>
  <c r="V201" i="20"/>
  <c r="U201" i="20"/>
  <c r="W200" i="20"/>
  <c r="V200" i="20"/>
  <c r="U200" i="20"/>
  <c r="W199" i="20"/>
  <c r="V199" i="20"/>
  <c r="U199" i="20"/>
  <c r="W198" i="20"/>
  <c r="V198" i="20"/>
  <c r="U198" i="20"/>
  <c r="W197" i="20"/>
  <c r="V197" i="20"/>
  <c r="U197" i="20"/>
  <c r="W196" i="20"/>
  <c r="V196" i="20"/>
  <c r="U196" i="20"/>
  <c r="W195" i="20"/>
  <c r="V195" i="20"/>
  <c r="U195" i="20"/>
  <c r="W194" i="20"/>
  <c r="V194" i="20"/>
  <c r="U194" i="20"/>
  <c r="W193" i="20"/>
  <c r="V193" i="20"/>
  <c r="U193" i="20"/>
  <c r="W192" i="20"/>
  <c r="V192" i="20"/>
  <c r="U192" i="20"/>
  <c r="W191" i="20"/>
  <c r="V191" i="20"/>
  <c r="U191" i="20"/>
  <c r="W190" i="20"/>
  <c r="V190" i="20"/>
  <c r="U190" i="20"/>
  <c r="W189" i="20"/>
  <c r="V189" i="20"/>
  <c r="U189" i="20"/>
  <c r="W188" i="20"/>
  <c r="V188" i="20"/>
  <c r="U188" i="37"/>
  <c r="U188" i="20"/>
  <c r="W187" i="37"/>
  <c r="V187" i="37"/>
  <c r="U187" i="37"/>
  <c r="W186" i="37"/>
  <c r="V186" i="37"/>
  <c r="U186" i="37"/>
  <c r="W185" i="37"/>
  <c r="V185" i="37"/>
  <c r="U185" i="37"/>
  <c r="W184" i="37"/>
  <c r="V184" i="37"/>
  <c r="U184" i="37"/>
  <c r="W183" i="37"/>
  <c r="V183" i="37"/>
  <c r="U183" i="37"/>
  <c r="W182" i="37"/>
  <c r="V182" i="37"/>
  <c r="U182" i="37"/>
  <c r="W181" i="37"/>
  <c r="V181" i="37"/>
  <c r="U181" i="37"/>
  <c r="W180" i="37"/>
  <c r="V180" i="37"/>
  <c r="U180" i="37"/>
  <c r="W179" i="37"/>
  <c r="V179" i="37"/>
  <c r="U179" i="37"/>
  <c r="W178" i="37"/>
  <c r="V178" i="37"/>
  <c r="U178" i="37"/>
  <c r="W177" i="37"/>
  <c r="V177" i="37"/>
  <c r="U177" i="37"/>
  <c r="W176" i="37"/>
  <c r="V176" i="37"/>
  <c r="U176" i="37"/>
  <c r="W175" i="37"/>
  <c r="V175" i="37"/>
  <c r="U175" i="37"/>
  <c r="W174" i="37"/>
  <c r="V174" i="37"/>
  <c r="U174" i="37"/>
  <c r="W173" i="37"/>
  <c r="V173" i="37"/>
  <c r="W187" i="20"/>
  <c r="V187" i="20"/>
  <c r="U187" i="20"/>
  <c r="W186" i="20"/>
  <c r="V186" i="20"/>
  <c r="U186" i="20"/>
  <c r="W185" i="20"/>
  <c r="V185" i="20"/>
  <c r="U185" i="20"/>
  <c r="W184" i="20"/>
  <c r="V184" i="20"/>
  <c r="U184" i="20"/>
  <c r="W183" i="20"/>
  <c r="V183" i="20"/>
  <c r="U183" i="20"/>
  <c r="W182" i="20"/>
  <c r="V182" i="20"/>
  <c r="U182" i="20"/>
  <c r="W181" i="20"/>
  <c r="V181" i="20"/>
  <c r="U181" i="20"/>
  <c r="W180" i="20"/>
  <c r="V180" i="20"/>
  <c r="U180" i="20"/>
  <c r="W179" i="20"/>
  <c r="V179" i="20"/>
  <c r="U179" i="20"/>
  <c r="W178" i="20"/>
  <c r="V178" i="20"/>
  <c r="U178" i="20"/>
  <c r="W177" i="20"/>
  <c r="V177" i="20"/>
  <c r="U177" i="20"/>
  <c r="W176" i="20"/>
  <c r="V176" i="20"/>
  <c r="U176" i="20"/>
  <c r="W175" i="20"/>
  <c r="V175" i="20"/>
  <c r="U175" i="20"/>
  <c r="W174" i="20"/>
  <c r="V174" i="20"/>
  <c r="U174" i="20"/>
  <c r="W173" i="20"/>
  <c r="V173" i="20"/>
  <c r="U173" i="37"/>
  <c r="U173" i="20"/>
  <c r="W120" i="37"/>
  <c r="V120" i="37"/>
  <c r="U120" i="37"/>
  <c r="W119" i="37"/>
  <c r="V119" i="37"/>
  <c r="U119" i="37"/>
  <c r="W118" i="37"/>
  <c r="V118" i="37"/>
  <c r="U118" i="37"/>
  <c r="W117" i="37"/>
  <c r="V117" i="37"/>
  <c r="U117" i="37"/>
  <c r="W116" i="37"/>
  <c r="V116" i="37"/>
  <c r="U116" i="37"/>
  <c r="W115" i="37"/>
  <c r="V115" i="37"/>
  <c r="U115" i="37"/>
  <c r="W114" i="37"/>
  <c r="V114" i="37"/>
  <c r="U114" i="37"/>
  <c r="W113" i="37"/>
  <c r="V113" i="37"/>
  <c r="U113" i="37"/>
  <c r="W112" i="37"/>
  <c r="V112" i="37"/>
  <c r="U112" i="37"/>
  <c r="W111" i="37"/>
  <c r="V111" i="37"/>
  <c r="U111" i="37"/>
  <c r="W110" i="37"/>
  <c r="V110" i="37"/>
  <c r="U110" i="37"/>
  <c r="W109" i="37"/>
  <c r="V109" i="37"/>
  <c r="U109" i="37"/>
  <c r="W108" i="37"/>
  <c r="V108" i="37"/>
  <c r="U108" i="37"/>
  <c r="W107" i="37"/>
  <c r="V107" i="37"/>
  <c r="U107" i="37"/>
  <c r="W106" i="37"/>
  <c r="V106" i="37"/>
  <c r="W120" i="20"/>
  <c r="V120" i="20"/>
  <c r="U120" i="20"/>
  <c r="W119" i="20"/>
  <c r="V119" i="20"/>
  <c r="U119" i="20"/>
  <c r="W118" i="20"/>
  <c r="V118" i="20"/>
  <c r="U118" i="20"/>
  <c r="W117" i="20"/>
  <c r="V117" i="20"/>
  <c r="U117" i="20"/>
  <c r="W116" i="20"/>
  <c r="V116" i="20"/>
  <c r="U116" i="20"/>
  <c r="W115" i="20"/>
  <c r="V115" i="20"/>
  <c r="U115" i="20"/>
  <c r="W114" i="20"/>
  <c r="V114" i="20"/>
  <c r="U114" i="20"/>
  <c r="W113" i="20"/>
  <c r="V113" i="20"/>
  <c r="U113" i="20"/>
  <c r="W112" i="20"/>
  <c r="V112" i="20"/>
  <c r="U112" i="20"/>
  <c r="W111" i="20"/>
  <c r="V111" i="20"/>
  <c r="U111" i="20"/>
  <c r="W110" i="20"/>
  <c r="V110" i="20"/>
  <c r="U110" i="20"/>
  <c r="W109" i="20"/>
  <c r="V109" i="20"/>
  <c r="U109" i="20"/>
  <c r="W108" i="20"/>
  <c r="V108" i="20"/>
  <c r="U108" i="20"/>
  <c r="W107" i="20"/>
  <c r="V107" i="20"/>
  <c r="U107" i="20"/>
  <c r="W106" i="20"/>
  <c r="V106" i="20"/>
  <c r="U106" i="37"/>
  <c r="U106" i="20"/>
  <c r="W105" i="37"/>
  <c r="V105" i="37"/>
  <c r="U105" i="37"/>
  <c r="W104" i="37"/>
  <c r="V104" i="37"/>
  <c r="U104" i="37"/>
  <c r="W103" i="37"/>
  <c r="V103" i="37"/>
  <c r="U103" i="37"/>
  <c r="W102" i="37"/>
  <c r="V102" i="37"/>
  <c r="U102" i="37"/>
  <c r="W101" i="37"/>
  <c r="V101" i="37"/>
  <c r="U101" i="37"/>
  <c r="W100" i="37"/>
  <c r="V100" i="37"/>
  <c r="U100" i="37"/>
  <c r="W99" i="37"/>
  <c r="V99" i="37"/>
  <c r="U99" i="37"/>
  <c r="W98" i="37"/>
  <c r="V98" i="37"/>
  <c r="U98" i="37"/>
  <c r="W97" i="37"/>
  <c r="V97" i="37"/>
  <c r="U97" i="37"/>
  <c r="W96" i="37"/>
  <c r="V96" i="37"/>
  <c r="U96" i="37"/>
  <c r="W95" i="37"/>
  <c r="V95" i="37"/>
  <c r="U95" i="37"/>
  <c r="W94" i="37"/>
  <c r="V94" i="37"/>
  <c r="U94" i="37"/>
  <c r="W93" i="37"/>
  <c r="V93" i="37"/>
  <c r="U93" i="37"/>
  <c r="W92" i="37"/>
  <c r="V92" i="37"/>
  <c r="U92" i="37"/>
  <c r="W91" i="37"/>
  <c r="V91" i="37"/>
  <c r="W105" i="20"/>
  <c r="V105" i="20"/>
  <c r="U105" i="20"/>
  <c r="W104" i="20"/>
  <c r="V104" i="20"/>
  <c r="U104" i="20"/>
  <c r="W103" i="20"/>
  <c r="V103" i="20"/>
  <c r="U103" i="20"/>
  <c r="W102" i="20"/>
  <c r="V102" i="20"/>
  <c r="U102" i="20"/>
  <c r="W101" i="20"/>
  <c r="V101" i="20"/>
  <c r="U101" i="20"/>
  <c r="W100" i="20"/>
  <c r="V100" i="20"/>
  <c r="U100" i="20"/>
  <c r="W99" i="20"/>
  <c r="V99" i="20"/>
  <c r="U99" i="20"/>
  <c r="W98" i="20"/>
  <c r="V98" i="20"/>
  <c r="U98" i="20"/>
  <c r="W97" i="20"/>
  <c r="V97" i="20"/>
  <c r="U97" i="20"/>
  <c r="W96" i="20"/>
  <c r="V96" i="20"/>
  <c r="U96" i="20"/>
  <c r="W95" i="20"/>
  <c r="V95" i="20"/>
  <c r="U95" i="20"/>
  <c r="W94" i="20"/>
  <c r="V94" i="20"/>
  <c r="U94" i="20"/>
  <c r="W93" i="20"/>
  <c r="V93" i="20"/>
  <c r="U93" i="20"/>
  <c r="W92" i="20"/>
  <c r="V92" i="20"/>
  <c r="U92" i="20"/>
  <c r="W91" i="20"/>
  <c r="V91" i="20"/>
  <c r="U91" i="37"/>
  <c r="U91" i="20"/>
  <c r="W38" i="37"/>
  <c r="V38" i="37"/>
  <c r="U38" i="37"/>
  <c r="W37" i="37"/>
  <c r="V37" i="37"/>
  <c r="U37" i="37"/>
  <c r="W36" i="37"/>
  <c r="V36" i="37"/>
  <c r="U36" i="37"/>
  <c r="W35" i="37"/>
  <c r="V35" i="37"/>
  <c r="U35" i="37"/>
  <c r="W34" i="37"/>
  <c r="V34" i="37"/>
  <c r="U34" i="37"/>
  <c r="W33" i="37"/>
  <c r="V33" i="37"/>
  <c r="U33" i="37"/>
  <c r="W32" i="37"/>
  <c r="V32" i="37"/>
  <c r="U32" i="37"/>
  <c r="W31" i="37"/>
  <c r="V31" i="37"/>
  <c r="U31" i="37"/>
  <c r="W30" i="37"/>
  <c r="V30" i="37"/>
  <c r="U30" i="37"/>
  <c r="W29" i="37"/>
  <c r="V29" i="37"/>
  <c r="U29" i="37"/>
  <c r="W28" i="37"/>
  <c r="V28" i="37"/>
  <c r="U28" i="37"/>
  <c r="W27" i="37"/>
  <c r="V27" i="37"/>
  <c r="U27" i="37"/>
  <c r="W26" i="37"/>
  <c r="V26" i="37"/>
  <c r="U26" i="37"/>
  <c r="W25" i="37"/>
  <c r="V25" i="37"/>
  <c r="U25" i="37"/>
  <c r="W24" i="37"/>
  <c r="V24" i="37"/>
  <c r="W38" i="20"/>
  <c r="V38" i="20"/>
  <c r="U38" i="20"/>
  <c r="W37" i="20"/>
  <c r="V37" i="20"/>
  <c r="U37" i="20"/>
  <c r="W36" i="20"/>
  <c r="V36" i="20"/>
  <c r="U36" i="20"/>
  <c r="W35" i="20"/>
  <c r="V35" i="20"/>
  <c r="U35" i="20"/>
  <c r="W34" i="20"/>
  <c r="V34" i="20"/>
  <c r="U34" i="20"/>
  <c r="W33" i="20"/>
  <c r="V33" i="20"/>
  <c r="U33" i="20"/>
  <c r="W32" i="20"/>
  <c r="V32" i="20"/>
  <c r="U32" i="20"/>
  <c r="W31" i="20"/>
  <c r="V31" i="20"/>
  <c r="U31" i="20"/>
  <c r="W30" i="20"/>
  <c r="V30" i="20"/>
  <c r="U30" i="20"/>
  <c r="W29" i="20"/>
  <c r="V29" i="20"/>
  <c r="U29" i="20"/>
  <c r="W28" i="20"/>
  <c r="V28" i="20"/>
  <c r="U28" i="20"/>
  <c r="W27" i="20"/>
  <c r="V27" i="20"/>
  <c r="U27" i="20"/>
  <c r="W26" i="20"/>
  <c r="V26" i="20"/>
  <c r="U26" i="20"/>
  <c r="W25" i="20"/>
  <c r="V25" i="20"/>
  <c r="U25" i="20"/>
  <c r="W24" i="20"/>
  <c r="V24" i="20"/>
  <c r="U24" i="37"/>
  <c r="U24" i="20"/>
  <c r="W23" i="37"/>
  <c r="V23" i="37"/>
  <c r="U23" i="37"/>
  <c r="W22" i="37"/>
  <c r="V22" i="37"/>
  <c r="U22" i="37"/>
  <c r="W21" i="37"/>
  <c r="V21" i="37"/>
  <c r="U21" i="37"/>
  <c r="W20" i="37"/>
  <c r="V20" i="37"/>
  <c r="U20" i="37"/>
  <c r="W19" i="37"/>
  <c r="V19" i="37"/>
  <c r="U19" i="37"/>
  <c r="W18" i="37"/>
  <c r="V18" i="37"/>
  <c r="U18" i="37"/>
  <c r="W17" i="37"/>
  <c r="V17" i="37"/>
  <c r="U17" i="37"/>
  <c r="W16" i="37"/>
  <c r="V16" i="37"/>
  <c r="U16" i="37"/>
  <c r="W15" i="37"/>
  <c r="V15" i="37"/>
  <c r="U15" i="37"/>
  <c r="W14" i="37"/>
  <c r="V14" i="37"/>
  <c r="U14" i="37"/>
  <c r="W13" i="37"/>
  <c r="V13" i="37"/>
  <c r="U13" i="37"/>
  <c r="W12" i="37"/>
  <c r="V12" i="37"/>
  <c r="U12" i="37"/>
  <c r="W11" i="37"/>
  <c r="V11" i="37"/>
  <c r="U11" i="37"/>
  <c r="W10" i="37"/>
  <c r="V10" i="37"/>
  <c r="U10" i="37"/>
  <c r="W9" i="37"/>
  <c r="V9" i="37"/>
  <c r="W23" i="20"/>
  <c r="V23" i="20"/>
  <c r="U23" i="20"/>
  <c r="W22" i="20"/>
  <c r="V22" i="20"/>
  <c r="U22" i="20"/>
  <c r="W21" i="20"/>
  <c r="V21" i="20"/>
  <c r="U21" i="20"/>
  <c r="W20" i="20"/>
  <c r="V20" i="20"/>
  <c r="U20" i="20"/>
  <c r="W19" i="20"/>
  <c r="V19" i="20"/>
  <c r="U19" i="20"/>
  <c r="W18" i="20"/>
  <c r="V18" i="20"/>
  <c r="U18" i="20"/>
  <c r="W17" i="20"/>
  <c r="V17" i="20"/>
  <c r="U17" i="20"/>
  <c r="W16" i="20"/>
  <c r="V16" i="20"/>
  <c r="U16" i="20"/>
  <c r="W15" i="20"/>
  <c r="V15" i="20"/>
  <c r="U15" i="20"/>
  <c r="W14" i="20"/>
  <c r="V14" i="20"/>
  <c r="U14" i="20"/>
  <c r="W13" i="20"/>
  <c r="V13" i="20"/>
  <c r="U13" i="20"/>
  <c r="W12" i="20"/>
  <c r="V12" i="20"/>
  <c r="U12" i="20"/>
  <c r="W11" i="20"/>
  <c r="V11" i="20"/>
  <c r="U11" i="20"/>
  <c r="W10" i="20"/>
  <c r="V10" i="20"/>
  <c r="U10" i="20"/>
  <c r="W9" i="20"/>
  <c r="V9" i="20"/>
  <c r="U9" i="37"/>
  <c r="U9" i="20"/>
  <c r="AW212" i="21" l="1"/>
  <c r="AW213" i="21" s="1"/>
  <c r="AW214" i="21" s="1"/>
  <c r="AW215" i="21" s="1"/>
  <c r="AW216" i="21" s="1"/>
  <c r="AW217" i="21" s="1"/>
  <c r="AW218" i="21" s="1"/>
  <c r="AW219" i="21" s="1"/>
  <c r="AW220" i="21" s="1"/>
  <c r="AW221" i="21" s="1"/>
  <c r="AW222" i="21" s="1"/>
  <c r="AW223" i="21" s="1"/>
  <c r="AW224" i="21" s="1"/>
  <c r="AW225" i="21" s="1"/>
  <c r="AW226" i="21" s="1"/>
  <c r="AW227" i="21" s="1"/>
  <c r="AW228" i="21" s="1"/>
  <c r="AW229" i="21" s="1"/>
  <c r="AW230" i="21" s="1"/>
  <c r="AW231" i="21" s="1"/>
  <c r="AW232" i="21" s="1"/>
  <c r="AW233" i="21" s="1"/>
  <c r="AW234" i="21" s="1"/>
  <c r="AW235" i="21" s="1"/>
  <c r="AW236" i="21" s="1"/>
  <c r="AW237" i="21" s="1"/>
  <c r="AW238" i="21" s="1"/>
  <c r="AW239" i="21" s="1"/>
  <c r="AW240" i="21" s="1"/>
  <c r="AQ212" i="21"/>
  <c r="AQ213" i="21" s="1"/>
  <c r="AQ214" i="21" s="1"/>
  <c r="AQ215" i="21" s="1"/>
  <c r="AQ216" i="21" s="1"/>
  <c r="AQ217" i="21" s="1"/>
  <c r="AQ218" i="21" s="1"/>
  <c r="AQ219" i="21" s="1"/>
  <c r="AQ220" i="21" s="1"/>
  <c r="AQ221" i="21" s="1"/>
  <c r="AQ222" i="21" s="1"/>
  <c r="AQ223" i="21" s="1"/>
  <c r="AQ224" i="21" s="1"/>
  <c r="AQ225" i="21" s="1"/>
  <c r="AQ226" i="21" s="1"/>
  <c r="AQ227" i="21" s="1"/>
  <c r="AQ228" i="21" s="1"/>
  <c r="AQ229" i="21" s="1"/>
  <c r="AQ230" i="21" s="1"/>
  <c r="AQ231" i="21" s="1"/>
  <c r="AQ232" i="21" s="1"/>
  <c r="AQ233" i="21" s="1"/>
  <c r="AQ234" i="21" s="1"/>
  <c r="AQ235" i="21" s="1"/>
  <c r="AQ236" i="21" s="1"/>
  <c r="AQ237" i="21" s="1"/>
  <c r="AQ238" i="21" s="1"/>
  <c r="AQ239" i="21" s="1"/>
  <c r="AQ240" i="21" s="1"/>
  <c r="AJ212" i="21"/>
  <c r="AJ213" i="21" s="1"/>
  <c r="AJ214" i="21" s="1"/>
  <c r="AJ215" i="21" s="1"/>
  <c r="AJ216" i="21" s="1"/>
  <c r="AJ217" i="21" s="1"/>
  <c r="AJ218" i="21" s="1"/>
  <c r="AJ219" i="21" s="1"/>
  <c r="AJ220" i="21" s="1"/>
  <c r="AJ221" i="21" s="1"/>
  <c r="AJ222" i="21" s="1"/>
  <c r="AJ223" i="21" s="1"/>
  <c r="AJ224" i="21" s="1"/>
  <c r="AJ225" i="21" s="1"/>
  <c r="AJ226" i="21" s="1"/>
  <c r="AJ227" i="21" s="1"/>
  <c r="AJ228" i="21" s="1"/>
  <c r="AJ229" i="21" s="1"/>
  <c r="AJ230" i="21" s="1"/>
  <c r="AJ231" i="21" s="1"/>
  <c r="AJ232" i="21" s="1"/>
  <c r="AJ233" i="21" s="1"/>
  <c r="AJ234" i="21" s="1"/>
  <c r="AJ235" i="21" s="1"/>
  <c r="AJ236" i="21" s="1"/>
  <c r="AJ237" i="21" s="1"/>
  <c r="AJ238" i="21" s="1"/>
  <c r="AJ239" i="21" s="1"/>
  <c r="AJ240" i="21" s="1"/>
  <c r="AI212" i="21"/>
  <c r="AI213" i="21" s="1"/>
  <c r="AI214" i="21" s="1"/>
  <c r="AI215" i="21" s="1"/>
  <c r="AI216" i="21" s="1"/>
  <c r="AI217" i="21" s="1"/>
  <c r="AI218" i="21" s="1"/>
  <c r="AI219" i="21" s="1"/>
  <c r="AI220" i="21" s="1"/>
  <c r="AI221" i="21" s="1"/>
  <c r="AI222" i="21" s="1"/>
  <c r="AI223" i="21" s="1"/>
  <c r="AI224" i="21" s="1"/>
  <c r="AI225" i="21" s="1"/>
  <c r="AI226" i="21" s="1"/>
  <c r="AI227" i="21" s="1"/>
  <c r="AI228" i="21" s="1"/>
  <c r="AI229" i="21" s="1"/>
  <c r="AI230" i="21" s="1"/>
  <c r="AI231" i="21" s="1"/>
  <c r="AI232" i="21" s="1"/>
  <c r="AI233" i="21" s="1"/>
  <c r="AI234" i="21" s="1"/>
  <c r="AI235" i="21" s="1"/>
  <c r="AI236" i="21" s="1"/>
  <c r="AI237" i="21" s="1"/>
  <c r="AI238" i="21" s="1"/>
  <c r="AI239" i="21" s="1"/>
  <c r="AI240" i="21" s="1"/>
  <c r="AG212" i="21"/>
  <c r="AG213" i="21" s="1"/>
  <c r="AG214" i="21" s="1"/>
  <c r="AG215" i="21" s="1"/>
  <c r="AG216" i="21" s="1"/>
  <c r="AG217" i="21" s="1"/>
  <c r="AG218" i="21" s="1"/>
  <c r="AG219" i="21" s="1"/>
  <c r="AG220" i="21" s="1"/>
  <c r="AG221" i="21" s="1"/>
  <c r="AG222" i="21" s="1"/>
  <c r="AG223" i="21" s="1"/>
  <c r="AG224" i="21" s="1"/>
  <c r="AG225" i="21" s="1"/>
  <c r="AG226" i="21" s="1"/>
  <c r="AG227" i="21" s="1"/>
  <c r="AG228" i="21" s="1"/>
  <c r="AG229" i="21" s="1"/>
  <c r="AG230" i="21" s="1"/>
  <c r="AG231" i="21" s="1"/>
  <c r="AG232" i="21" s="1"/>
  <c r="AG233" i="21" s="1"/>
  <c r="AG234" i="21" s="1"/>
  <c r="AG235" i="21" s="1"/>
  <c r="AG236" i="21" s="1"/>
  <c r="AG237" i="21" s="1"/>
  <c r="AG238" i="21" s="1"/>
  <c r="AG239" i="21" s="1"/>
  <c r="AG240" i="21" s="1"/>
  <c r="AW149" i="21"/>
  <c r="AW150" i="21" s="1"/>
  <c r="AW151" i="21" s="1"/>
  <c r="AW152" i="21" s="1"/>
  <c r="AW153" i="21" s="1"/>
  <c r="AW154" i="21" s="1"/>
  <c r="AW155" i="21" s="1"/>
  <c r="AW156" i="21" s="1"/>
  <c r="AW157" i="21" s="1"/>
  <c r="AW158" i="21" s="1"/>
  <c r="AW159" i="21" s="1"/>
  <c r="AW160" i="21" s="1"/>
  <c r="AW161" i="21" s="1"/>
  <c r="AW162" i="21" s="1"/>
  <c r="AW163" i="21" s="1"/>
  <c r="AW164" i="21" s="1"/>
  <c r="AW165" i="21" s="1"/>
  <c r="AW166" i="21" s="1"/>
  <c r="AW167" i="21" s="1"/>
  <c r="AW168" i="21" s="1"/>
  <c r="AW169" i="21" s="1"/>
  <c r="AW170" i="21" s="1"/>
  <c r="AW171" i="21" s="1"/>
  <c r="AW172" i="21" s="1"/>
  <c r="AW173" i="21" s="1"/>
  <c r="AW174" i="21" s="1"/>
  <c r="AW175" i="21" s="1"/>
  <c r="AW176" i="21" s="1"/>
  <c r="AW177" i="21" s="1"/>
  <c r="AQ149" i="21"/>
  <c r="AQ150" i="21" s="1"/>
  <c r="AQ151" i="21" s="1"/>
  <c r="AQ152" i="21" s="1"/>
  <c r="AQ153" i="21" s="1"/>
  <c r="AQ154" i="21" s="1"/>
  <c r="AQ155" i="21" s="1"/>
  <c r="AQ156" i="21" s="1"/>
  <c r="AQ157" i="21" s="1"/>
  <c r="AQ158" i="21" s="1"/>
  <c r="AQ159" i="21" s="1"/>
  <c r="AQ160" i="21" s="1"/>
  <c r="AQ161" i="21" s="1"/>
  <c r="AQ162" i="21" s="1"/>
  <c r="AQ163" i="21" s="1"/>
  <c r="AQ164" i="21" s="1"/>
  <c r="AQ165" i="21" s="1"/>
  <c r="AQ166" i="21" s="1"/>
  <c r="AQ167" i="21" s="1"/>
  <c r="AQ168" i="21" s="1"/>
  <c r="AQ169" i="21" s="1"/>
  <c r="AQ170" i="21" s="1"/>
  <c r="AQ171" i="21" s="1"/>
  <c r="AQ172" i="21" s="1"/>
  <c r="AQ173" i="21" s="1"/>
  <c r="AQ174" i="21" s="1"/>
  <c r="AQ175" i="21" s="1"/>
  <c r="AQ176" i="21" s="1"/>
  <c r="AQ177" i="21" s="1"/>
  <c r="AJ149" i="21"/>
  <c r="AJ150" i="21" s="1"/>
  <c r="AJ151" i="21" s="1"/>
  <c r="AJ152" i="21" s="1"/>
  <c r="AJ153" i="21" s="1"/>
  <c r="AJ154" i="21" s="1"/>
  <c r="AJ155" i="21" s="1"/>
  <c r="AJ156" i="21" s="1"/>
  <c r="AJ157" i="21" s="1"/>
  <c r="AJ158" i="21" s="1"/>
  <c r="AJ159" i="21" s="1"/>
  <c r="AJ160" i="21" s="1"/>
  <c r="AJ161" i="21" s="1"/>
  <c r="AJ162" i="21" s="1"/>
  <c r="AJ163" i="21" s="1"/>
  <c r="AJ164" i="21" s="1"/>
  <c r="AJ165" i="21" s="1"/>
  <c r="AJ166" i="21" s="1"/>
  <c r="AJ167" i="21" s="1"/>
  <c r="AJ168" i="21" s="1"/>
  <c r="AJ169" i="21" s="1"/>
  <c r="AJ170" i="21" s="1"/>
  <c r="AJ171" i="21" s="1"/>
  <c r="AJ172" i="21" s="1"/>
  <c r="AJ173" i="21" s="1"/>
  <c r="AJ174" i="21" s="1"/>
  <c r="AJ175" i="21" s="1"/>
  <c r="AJ176" i="21" s="1"/>
  <c r="AJ177" i="21" s="1"/>
  <c r="AI149" i="21"/>
  <c r="AI150" i="21" s="1"/>
  <c r="AI151" i="21" s="1"/>
  <c r="AI152" i="21" s="1"/>
  <c r="AI153" i="21" s="1"/>
  <c r="AI154" i="21" s="1"/>
  <c r="AI155" i="21" s="1"/>
  <c r="AI156" i="21" s="1"/>
  <c r="AI157" i="21" s="1"/>
  <c r="AI158" i="21" s="1"/>
  <c r="AI159" i="21" s="1"/>
  <c r="AI160" i="21" s="1"/>
  <c r="AI161" i="21" s="1"/>
  <c r="AI162" i="21" s="1"/>
  <c r="AI163" i="21" s="1"/>
  <c r="AI164" i="21" s="1"/>
  <c r="AI165" i="21" s="1"/>
  <c r="AI166" i="21" s="1"/>
  <c r="AI167" i="21" s="1"/>
  <c r="AI168" i="21" s="1"/>
  <c r="AI169" i="21" s="1"/>
  <c r="AI170" i="21" s="1"/>
  <c r="AI171" i="21" s="1"/>
  <c r="AI172" i="21" s="1"/>
  <c r="AI173" i="21" s="1"/>
  <c r="AI174" i="21" s="1"/>
  <c r="AI175" i="21" s="1"/>
  <c r="AI176" i="21" s="1"/>
  <c r="AI177" i="21" s="1"/>
  <c r="AG149" i="21"/>
  <c r="AG150" i="21" s="1"/>
  <c r="AW86" i="21"/>
  <c r="AW87" i="21" s="1"/>
  <c r="AW88" i="21" s="1"/>
  <c r="AW89" i="21" s="1"/>
  <c r="AW90" i="21" s="1"/>
  <c r="AW91" i="21" s="1"/>
  <c r="AW92" i="21" s="1"/>
  <c r="AW93" i="21" s="1"/>
  <c r="AW94" i="21" s="1"/>
  <c r="AW95" i="21" s="1"/>
  <c r="AW96" i="21" s="1"/>
  <c r="AW97" i="21" s="1"/>
  <c r="AW98" i="21" s="1"/>
  <c r="AW99" i="21" s="1"/>
  <c r="AW100" i="21" s="1"/>
  <c r="AW101" i="21" s="1"/>
  <c r="AW102" i="21" s="1"/>
  <c r="AW103" i="21" s="1"/>
  <c r="AW104" i="21" s="1"/>
  <c r="AW105" i="21" s="1"/>
  <c r="AW106" i="21" s="1"/>
  <c r="AW107" i="21" s="1"/>
  <c r="AW108" i="21" s="1"/>
  <c r="AW109" i="21" s="1"/>
  <c r="AW110" i="21" s="1"/>
  <c r="AW111" i="21" s="1"/>
  <c r="AW112" i="21" s="1"/>
  <c r="AW113" i="21" s="1"/>
  <c r="AW114" i="21" s="1"/>
  <c r="AQ86" i="21"/>
  <c r="AQ87" i="21" s="1"/>
  <c r="AQ88" i="21" s="1"/>
  <c r="AQ89" i="21" s="1"/>
  <c r="AQ90" i="21" s="1"/>
  <c r="AQ91" i="21" s="1"/>
  <c r="AQ92" i="21" s="1"/>
  <c r="AQ93" i="21" s="1"/>
  <c r="AQ94" i="21" s="1"/>
  <c r="AQ95" i="21" s="1"/>
  <c r="AQ96" i="21" s="1"/>
  <c r="AQ97" i="21" s="1"/>
  <c r="AQ98" i="21" s="1"/>
  <c r="AQ99" i="21" s="1"/>
  <c r="AQ100" i="21" s="1"/>
  <c r="AQ101" i="21" s="1"/>
  <c r="AQ102" i="21" s="1"/>
  <c r="AQ103" i="21" s="1"/>
  <c r="AQ104" i="21" s="1"/>
  <c r="AQ105" i="21" s="1"/>
  <c r="AQ106" i="21" s="1"/>
  <c r="AQ107" i="21" s="1"/>
  <c r="AQ108" i="21" s="1"/>
  <c r="AQ109" i="21" s="1"/>
  <c r="AQ110" i="21" s="1"/>
  <c r="AQ111" i="21" s="1"/>
  <c r="AQ112" i="21" s="1"/>
  <c r="AQ113" i="21" s="1"/>
  <c r="AQ114" i="21" s="1"/>
  <c r="AJ86" i="21"/>
  <c r="AJ87" i="21" s="1"/>
  <c r="AJ88" i="21" s="1"/>
  <c r="AJ89" i="21" s="1"/>
  <c r="AJ90" i="21" s="1"/>
  <c r="AJ91" i="21" s="1"/>
  <c r="AJ92" i="21" s="1"/>
  <c r="AJ93" i="21" s="1"/>
  <c r="AJ94" i="21" s="1"/>
  <c r="AJ95" i="21" s="1"/>
  <c r="AJ96" i="21" s="1"/>
  <c r="AJ97" i="21" s="1"/>
  <c r="AJ98" i="21" s="1"/>
  <c r="AJ99" i="21" s="1"/>
  <c r="AJ100" i="21" s="1"/>
  <c r="AJ101" i="21" s="1"/>
  <c r="AJ102" i="21" s="1"/>
  <c r="AJ103" i="21" s="1"/>
  <c r="AJ104" i="21" s="1"/>
  <c r="AJ105" i="21" s="1"/>
  <c r="AJ106" i="21" s="1"/>
  <c r="AJ107" i="21" s="1"/>
  <c r="AJ108" i="21" s="1"/>
  <c r="AJ109" i="21" s="1"/>
  <c r="AJ110" i="21" s="1"/>
  <c r="AJ111" i="21" s="1"/>
  <c r="AJ112" i="21" s="1"/>
  <c r="AJ113" i="21" s="1"/>
  <c r="AJ114" i="21" s="1"/>
  <c r="AI86" i="21"/>
  <c r="AI87" i="21" s="1"/>
  <c r="AI88" i="21" s="1"/>
  <c r="AI89" i="21" s="1"/>
  <c r="AI90" i="21" s="1"/>
  <c r="AI91" i="21" s="1"/>
  <c r="AI92" i="21" s="1"/>
  <c r="AI93" i="21" s="1"/>
  <c r="AI94" i="21" s="1"/>
  <c r="AI95" i="21" s="1"/>
  <c r="AI96" i="21" s="1"/>
  <c r="AI97" i="21" s="1"/>
  <c r="AI98" i="21" s="1"/>
  <c r="AI99" i="21" s="1"/>
  <c r="AI100" i="21" s="1"/>
  <c r="AI101" i="21" s="1"/>
  <c r="AI102" i="21" s="1"/>
  <c r="AI103" i="21" s="1"/>
  <c r="AI104" i="21" s="1"/>
  <c r="AI105" i="21" s="1"/>
  <c r="AI106" i="21" s="1"/>
  <c r="AI107" i="21" s="1"/>
  <c r="AI108" i="21" s="1"/>
  <c r="AI109" i="21" s="1"/>
  <c r="AI110" i="21" s="1"/>
  <c r="AI111" i="21" s="1"/>
  <c r="AI112" i="21" s="1"/>
  <c r="AI113" i="21" s="1"/>
  <c r="AI114" i="21" s="1"/>
  <c r="AG86" i="21"/>
  <c r="AG87" i="21" s="1"/>
  <c r="AG88" i="21" s="1"/>
  <c r="AG89" i="21" s="1"/>
  <c r="AG90" i="21" s="1"/>
  <c r="AG91" i="21" s="1"/>
  <c r="B22" i="21"/>
  <c r="C22" i="21"/>
  <c r="B150" i="21"/>
  <c r="AB150" i="21" s="1"/>
  <c r="C150" i="21"/>
  <c r="B151" i="21"/>
  <c r="AX151" i="21" s="1"/>
  <c r="C151" i="21"/>
  <c r="B152" i="21"/>
  <c r="AC152" i="21" s="1"/>
  <c r="C152" i="21"/>
  <c r="B153" i="21"/>
  <c r="AB153" i="21" s="1"/>
  <c r="C153" i="21"/>
  <c r="B154" i="21"/>
  <c r="AC154" i="21" s="1"/>
  <c r="C154" i="21"/>
  <c r="B155" i="21"/>
  <c r="AB155" i="21" s="1"/>
  <c r="C155" i="21"/>
  <c r="B156" i="21"/>
  <c r="AC156" i="21" s="1"/>
  <c r="C156" i="21"/>
  <c r="B157" i="21"/>
  <c r="AC157" i="21" s="1"/>
  <c r="C157" i="21"/>
  <c r="B158" i="21"/>
  <c r="AC158" i="21" s="1"/>
  <c r="C158" i="21"/>
  <c r="B159" i="21"/>
  <c r="AB159" i="21" s="1"/>
  <c r="C159" i="21"/>
  <c r="B160" i="21"/>
  <c r="AC160" i="21" s="1"/>
  <c r="C160" i="21"/>
  <c r="B161" i="21"/>
  <c r="AC161" i="21" s="1"/>
  <c r="C161" i="21"/>
  <c r="B162" i="21"/>
  <c r="AB162" i="21" s="1"/>
  <c r="C162" i="21"/>
  <c r="B163" i="21"/>
  <c r="AC163" i="21" s="1"/>
  <c r="C163" i="21"/>
  <c r="B164" i="21"/>
  <c r="AB164" i="21" s="1"/>
  <c r="C164" i="21"/>
  <c r="B165" i="21"/>
  <c r="AX165" i="21" s="1"/>
  <c r="C165" i="21"/>
  <c r="B166" i="21"/>
  <c r="AC166" i="21" s="1"/>
  <c r="C166" i="21"/>
  <c r="B167" i="21"/>
  <c r="AX167" i="21" s="1"/>
  <c r="C167" i="21"/>
  <c r="B168" i="21"/>
  <c r="AC168" i="21" s="1"/>
  <c r="C168" i="21"/>
  <c r="B169" i="21"/>
  <c r="AB169" i="21" s="1"/>
  <c r="C169" i="21"/>
  <c r="B170" i="21"/>
  <c r="AC170" i="21" s="1"/>
  <c r="C170" i="21"/>
  <c r="B171" i="21"/>
  <c r="AB171" i="21" s="1"/>
  <c r="C171" i="21"/>
  <c r="B172" i="21"/>
  <c r="AC172" i="21" s="1"/>
  <c r="C172" i="21"/>
  <c r="B173" i="21"/>
  <c r="AB173" i="21" s="1"/>
  <c r="C173" i="21"/>
  <c r="B174" i="21"/>
  <c r="AC174" i="21" s="1"/>
  <c r="C174" i="21"/>
  <c r="B175" i="21"/>
  <c r="AC175" i="21" s="1"/>
  <c r="C175" i="21"/>
  <c r="B176" i="21"/>
  <c r="AC176" i="21" s="1"/>
  <c r="C176" i="21"/>
  <c r="B177" i="21"/>
  <c r="AC177" i="21" s="1"/>
  <c r="C177" i="21"/>
  <c r="K211" i="21"/>
  <c r="K148" i="21"/>
  <c r="K149" i="21" s="1"/>
  <c r="K85" i="21"/>
  <c r="K86" i="21" s="1"/>
  <c r="K87" i="21" s="1"/>
  <c r="K22" i="2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I211" i="21"/>
  <c r="I212" i="21" s="1"/>
  <c r="I213" i="21" s="1"/>
  <c r="I214" i="21" s="1"/>
  <c r="I215" i="21" s="1"/>
  <c r="I216" i="21" s="1"/>
  <c r="I217" i="21" s="1"/>
  <c r="I218" i="21" s="1"/>
  <c r="I219" i="21" s="1"/>
  <c r="I220" i="21" s="1"/>
  <c r="I221" i="21" s="1"/>
  <c r="I222" i="21" s="1"/>
  <c r="I223" i="21" s="1"/>
  <c r="I224" i="21" s="1"/>
  <c r="I225" i="21" s="1"/>
  <c r="I226" i="21" s="1"/>
  <c r="I227" i="21" s="1"/>
  <c r="I228" i="21" s="1"/>
  <c r="I229" i="21" s="1"/>
  <c r="I230" i="21" s="1"/>
  <c r="I231" i="21" s="1"/>
  <c r="I232" i="21" s="1"/>
  <c r="I233" i="21" s="1"/>
  <c r="I234" i="21" s="1"/>
  <c r="I235" i="21" s="1"/>
  <c r="I236" i="21" s="1"/>
  <c r="I237" i="21" s="1"/>
  <c r="I238" i="21" s="1"/>
  <c r="I239" i="21" s="1"/>
  <c r="I240" i="21" s="1"/>
  <c r="I148" i="21"/>
  <c r="I149" i="21" s="1"/>
  <c r="I150" i="21" s="1"/>
  <c r="I85" i="2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I96" i="21" s="1"/>
  <c r="I97" i="21" s="1"/>
  <c r="I98" i="21" s="1"/>
  <c r="I99" i="21" s="1"/>
  <c r="I100" i="21" s="1"/>
  <c r="I101" i="21" s="1"/>
  <c r="I102" i="21" s="1"/>
  <c r="I103" i="21" s="1"/>
  <c r="I104" i="21" s="1"/>
  <c r="I105" i="21" s="1"/>
  <c r="I106" i="21" s="1"/>
  <c r="I107" i="21" s="1"/>
  <c r="I108" i="21" s="1"/>
  <c r="I109" i="21" s="1"/>
  <c r="I110" i="21" s="1"/>
  <c r="I111" i="21" s="1"/>
  <c r="I112" i="21" s="1"/>
  <c r="I113" i="21" s="1"/>
  <c r="I114" i="21" s="1"/>
  <c r="I22" i="2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AX156" i="21" l="1"/>
  <c r="AX164" i="21"/>
  <c r="AX172" i="21"/>
  <c r="AX158" i="21"/>
  <c r="AX152" i="21"/>
  <c r="AX160" i="21"/>
  <c r="AX168" i="21"/>
  <c r="AX176" i="21"/>
  <c r="AX150" i="21"/>
  <c r="AX166" i="21"/>
  <c r="AX174" i="21"/>
  <c r="AX154" i="21"/>
  <c r="AX162" i="21"/>
  <c r="AX170" i="21"/>
  <c r="AX153" i="21"/>
  <c r="AX155" i="21"/>
  <c r="AX157" i="21"/>
  <c r="AX159" i="21"/>
  <c r="AX161" i="21"/>
  <c r="AX163" i="21"/>
  <c r="AX169" i="21"/>
  <c r="AX171" i="21"/>
  <c r="AX173" i="21"/>
  <c r="AX175" i="21"/>
  <c r="AX177" i="21"/>
  <c r="AG151" i="21"/>
  <c r="AG92" i="21"/>
  <c r="AG93" i="21" s="1"/>
  <c r="D167" i="21"/>
  <c r="D165" i="21"/>
  <c r="D151" i="21"/>
  <c r="D175" i="21"/>
  <c r="D171" i="21"/>
  <c r="D163" i="21"/>
  <c r="D159" i="21"/>
  <c r="D155" i="21"/>
  <c r="D174" i="21"/>
  <c r="D170" i="21"/>
  <c r="D166" i="21"/>
  <c r="D162" i="21"/>
  <c r="D158" i="21"/>
  <c r="D154" i="21"/>
  <c r="D150" i="21"/>
  <c r="D177" i="21"/>
  <c r="D173" i="21"/>
  <c r="D169" i="21"/>
  <c r="D161" i="21"/>
  <c r="D157" i="21"/>
  <c r="D153" i="21"/>
  <c r="D176" i="21"/>
  <c r="D172" i="21"/>
  <c r="D168" i="21"/>
  <c r="D164" i="21"/>
  <c r="D160" i="21"/>
  <c r="D156" i="21"/>
  <c r="D152" i="21"/>
  <c r="D22" i="21"/>
  <c r="AC150" i="21"/>
  <c r="AC162" i="21"/>
  <c r="AB170" i="21"/>
  <c r="AB166" i="21"/>
  <c r="AB152" i="21"/>
  <c r="AB172" i="21"/>
  <c r="AB154" i="21"/>
  <c r="AB156" i="21"/>
  <c r="AB168" i="21"/>
  <c r="AC164" i="21"/>
  <c r="AC165" i="21"/>
  <c r="AB165" i="21"/>
  <c r="AB163" i="21"/>
  <c r="AC173" i="21"/>
  <c r="AC153" i="21"/>
  <c r="AB157" i="21"/>
  <c r="AC171" i="21"/>
  <c r="AB175" i="21"/>
  <c r="AC167" i="21"/>
  <c r="AB167" i="21"/>
  <c r="AB177" i="21"/>
  <c r="AB161" i="21"/>
  <c r="AC151" i="21"/>
  <c r="AB151" i="21"/>
  <c r="AC159" i="21"/>
  <c r="AC155" i="21"/>
  <c r="AC169" i="21"/>
  <c r="AB158" i="21"/>
  <c r="AB160" i="21"/>
  <c r="AB174" i="21"/>
  <c r="AB176" i="21"/>
  <c r="I151" i="21"/>
  <c r="I152" i="21" s="1"/>
  <c r="I153" i="21" s="1"/>
  <c r="I154" i="21" s="1"/>
  <c r="F150" i="21"/>
  <c r="G150" i="21" s="1"/>
  <c r="V211" i="21"/>
  <c r="V212" i="21" s="1"/>
  <c r="V213" i="21" s="1"/>
  <c r="V214" i="21" s="1"/>
  <c r="V215" i="21" s="1"/>
  <c r="V216" i="21" s="1"/>
  <c r="V217" i="21" s="1"/>
  <c r="V218" i="21" s="1"/>
  <c r="V219" i="21" s="1"/>
  <c r="V220" i="21" s="1"/>
  <c r="V221" i="21" s="1"/>
  <c r="V222" i="21" s="1"/>
  <c r="V223" i="21" s="1"/>
  <c r="V224" i="21" s="1"/>
  <c r="V225" i="21" s="1"/>
  <c r="V226" i="21" s="1"/>
  <c r="V227" i="21" s="1"/>
  <c r="V228" i="21" s="1"/>
  <c r="V229" i="21" s="1"/>
  <c r="V230" i="21" s="1"/>
  <c r="V231" i="21" s="1"/>
  <c r="V232" i="21" s="1"/>
  <c r="V233" i="21" s="1"/>
  <c r="V234" i="21" s="1"/>
  <c r="V235" i="21" s="1"/>
  <c r="V236" i="21" s="1"/>
  <c r="V237" i="21" s="1"/>
  <c r="V238" i="21" s="1"/>
  <c r="V239" i="21" s="1"/>
  <c r="V240" i="21" s="1"/>
  <c r="K212" i="21"/>
  <c r="V148" i="21"/>
  <c r="V149" i="21" s="1"/>
  <c r="V150" i="21" s="1"/>
  <c r="V151" i="21" s="1"/>
  <c r="V152" i="21" s="1"/>
  <c r="V153" i="21" s="1"/>
  <c r="V154" i="21" s="1"/>
  <c r="V155" i="21" s="1"/>
  <c r="V156" i="21" s="1"/>
  <c r="V157" i="21" s="1"/>
  <c r="V158" i="21" s="1"/>
  <c r="V159" i="21" s="1"/>
  <c r="V160" i="21" s="1"/>
  <c r="V161" i="21" s="1"/>
  <c r="V162" i="21" s="1"/>
  <c r="V163" i="21" s="1"/>
  <c r="V164" i="21" s="1"/>
  <c r="V165" i="21" s="1"/>
  <c r="V166" i="21" s="1"/>
  <c r="V167" i="21" s="1"/>
  <c r="V168" i="21" s="1"/>
  <c r="V169" i="21" s="1"/>
  <c r="V170" i="21" s="1"/>
  <c r="V171" i="21" s="1"/>
  <c r="V172" i="21" s="1"/>
  <c r="V173" i="21" s="1"/>
  <c r="V174" i="21" s="1"/>
  <c r="V175" i="21" s="1"/>
  <c r="V176" i="21" s="1"/>
  <c r="V177" i="21" s="1"/>
  <c r="K150" i="21"/>
  <c r="V85" i="21"/>
  <c r="V86" i="21" s="1"/>
  <c r="V87" i="21" s="1"/>
  <c r="V88" i="21" s="1"/>
  <c r="V89" i="21" s="1"/>
  <c r="V90" i="21" s="1"/>
  <c r="V91" i="21" s="1"/>
  <c r="V92" i="21" s="1"/>
  <c r="V93" i="21" s="1"/>
  <c r="V94" i="21" s="1"/>
  <c r="V95" i="21" s="1"/>
  <c r="V96" i="21" s="1"/>
  <c r="V97" i="21" s="1"/>
  <c r="V98" i="21" s="1"/>
  <c r="V99" i="21" s="1"/>
  <c r="V100" i="21" s="1"/>
  <c r="V101" i="21" s="1"/>
  <c r="V102" i="21" s="1"/>
  <c r="V103" i="21" s="1"/>
  <c r="V104" i="21" s="1"/>
  <c r="V105" i="21" s="1"/>
  <c r="V106" i="21" s="1"/>
  <c r="V107" i="21" s="1"/>
  <c r="V108" i="21" s="1"/>
  <c r="V109" i="21" s="1"/>
  <c r="V110" i="21" s="1"/>
  <c r="V111" i="21" s="1"/>
  <c r="V112" i="21" s="1"/>
  <c r="V113" i="21" s="1"/>
  <c r="V114" i="21" s="1"/>
  <c r="K88" i="21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782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11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40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35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59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288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17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12" i="22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20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84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48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12" i="3"/>
  <c r="N45" i="20"/>
  <c r="M45" i="20"/>
  <c r="L45" i="20"/>
  <c r="G292" i="37"/>
  <c r="G293" i="37"/>
  <c r="G294" i="37"/>
  <c r="G295" i="37"/>
  <c r="G296" i="37"/>
  <c r="G297" i="37"/>
  <c r="G298" i="37"/>
  <c r="G299" i="37"/>
  <c r="G300" i="37"/>
  <c r="G301" i="37"/>
  <c r="G302" i="37"/>
  <c r="G303" i="37"/>
  <c r="G304" i="37"/>
  <c r="G305" i="37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291" i="37"/>
  <c r="G291" i="20"/>
  <c r="G210" i="37"/>
  <c r="G211" i="37"/>
  <c r="G212" i="37"/>
  <c r="G213" i="37"/>
  <c r="G214" i="37"/>
  <c r="G215" i="37"/>
  <c r="G216" i="37"/>
  <c r="G217" i="37"/>
  <c r="G218" i="37"/>
  <c r="G219" i="37"/>
  <c r="G220" i="37"/>
  <c r="G221" i="37"/>
  <c r="G222" i="37"/>
  <c r="G223" i="37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09" i="37"/>
  <c r="G209" i="20"/>
  <c r="G128" i="37"/>
  <c r="G129" i="37"/>
  <c r="G130" i="37"/>
  <c r="G131" i="37"/>
  <c r="G132" i="37"/>
  <c r="G133" i="37"/>
  <c r="G134" i="37"/>
  <c r="G135" i="37"/>
  <c r="G136" i="37"/>
  <c r="G137" i="37"/>
  <c r="G138" i="37"/>
  <c r="G139" i="37"/>
  <c r="G140" i="37"/>
  <c r="G141" i="37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27" i="37"/>
  <c r="G127" i="20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45" i="37"/>
  <c r="G45" i="20"/>
  <c r="X284" i="20"/>
  <c r="X283" i="20"/>
  <c r="X282" i="20"/>
  <c r="X281" i="20"/>
  <c r="X280" i="20"/>
  <c r="X279" i="20"/>
  <c r="X278" i="20"/>
  <c r="X277" i="20"/>
  <c r="X276" i="20"/>
  <c r="X275" i="20"/>
  <c r="X274" i="20"/>
  <c r="X273" i="20"/>
  <c r="X272" i="20"/>
  <c r="X271" i="20"/>
  <c r="X270" i="20"/>
  <c r="X269" i="20"/>
  <c r="X268" i="20"/>
  <c r="X267" i="20"/>
  <c r="X266" i="20"/>
  <c r="X265" i="20"/>
  <c r="X264" i="20"/>
  <c r="X263" i="20"/>
  <c r="X262" i="20"/>
  <c r="X261" i="20"/>
  <c r="X260" i="20"/>
  <c r="X259" i="20"/>
  <c r="X258" i="20"/>
  <c r="X257" i="20"/>
  <c r="X256" i="20"/>
  <c r="X255" i="20"/>
  <c r="X284" i="37"/>
  <c r="X283" i="37"/>
  <c r="X282" i="37"/>
  <c r="X281" i="37"/>
  <c r="X280" i="37"/>
  <c r="X279" i="37"/>
  <c r="X278" i="37"/>
  <c r="X277" i="37"/>
  <c r="X276" i="37"/>
  <c r="X275" i="37"/>
  <c r="X274" i="37"/>
  <c r="X273" i="37"/>
  <c r="X272" i="37"/>
  <c r="X271" i="37"/>
  <c r="X270" i="37"/>
  <c r="X269" i="37"/>
  <c r="X268" i="37"/>
  <c r="X267" i="37"/>
  <c r="X266" i="37"/>
  <c r="X265" i="37"/>
  <c r="X264" i="37"/>
  <c r="X263" i="37"/>
  <c r="X262" i="37"/>
  <c r="X261" i="37"/>
  <c r="X260" i="37"/>
  <c r="X259" i="37"/>
  <c r="X258" i="37"/>
  <c r="X257" i="37"/>
  <c r="X256" i="37"/>
  <c r="X255" i="37"/>
  <c r="X202" i="20"/>
  <c r="X201" i="20"/>
  <c r="X200" i="20"/>
  <c r="X199" i="20"/>
  <c r="X198" i="20"/>
  <c r="X197" i="20"/>
  <c r="X196" i="20"/>
  <c r="X195" i="20"/>
  <c r="X194" i="20"/>
  <c r="X193" i="20"/>
  <c r="X192" i="20"/>
  <c r="X191" i="20"/>
  <c r="X190" i="20"/>
  <c r="X189" i="20"/>
  <c r="X188" i="20"/>
  <c r="X187" i="20"/>
  <c r="X186" i="20"/>
  <c r="X185" i="20"/>
  <c r="X184" i="20"/>
  <c r="X183" i="20"/>
  <c r="X182" i="20"/>
  <c r="X181" i="20"/>
  <c r="X180" i="20"/>
  <c r="X179" i="20"/>
  <c r="X178" i="20"/>
  <c r="X177" i="20"/>
  <c r="X176" i="20"/>
  <c r="X175" i="20"/>
  <c r="X174" i="20"/>
  <c r="X173" i="20"/>
  <c r="X202" i="37"/>
  <c r="X201" i="37"/>
  <c r="X200" i="37"/>
  <c r="X199" i="37"/>
  <c r="X198" i="37"/>
  <c r="X197" i="37"/>
  <c r="X196" i="37"/>
  <c r="X195" i="37"/>
  <c r="X194" i="37"/>
  <c r="X193" i="37"/>
  <c r="X192" i="37"/>
  <c r="X191" i="37"/>
  <c r="X190" i="37"/>
  <c r="X189" i="37"/>
  <c r="X188" i="37"/>
  <c r="X187" i="37"/>
  <c r="X186" i="37"/>
  <c r="X185" i="37"/>
  <c r="X184" i="37"/>
  <c r="X183" i="37"/>
  <c r="X182" i="37"/>
  <c r="X181" i="37"/>
  <c r="X180" i="37"/>
  <c r="X179" i="37"/>
  <c r="X178" i="37"/>
  <c r="X177" i="37"/>
  <c r="X176" i="37"/>
  <c r="X175" i="37"/>
  <c r="X174" i="37"/>
  <c r="X173" i="37"/>
  <c r="X120" i="20"/>
  <c r="X119" i="20"/>
  <c r="X118" i="20"/>
  <c r="X117" i="20"/>
  <c r="X116" i="20"/>
  <c r="X115" i="20"/>
  <c r="X114" i="20"/>
  <c r="X113" i="20"/>
  <c r="X112" i="20"/>
  <c r="X111" i="20"/>
  <c r="X110" i="20"/>
  <c r="X109" i="20"/>
  <c r="X108" i="20"/>
  <c r="X107" i="20"/>
  <c r="X106" i="20"/>
  <c r="X105" i="20"/>
  <c r="X104" i="20"/>
  <c r="X103" i="20"/>
  <c r="X102" i="20"/>
  <c r="X101" i="20"/>
  <c r="X100" i="20"/>
  <c r="X99" i="20"/>
  <c r="X98" i="20"/>
  <c r="X97" i="20"/>
  <c r="X96" i="20"/>
  <c r="X95" i="20"/>
  <c r="X94" i="20"/>
  <c r="X93" i="20"/>
  <c r="X92" i="20"/>
  <c r="X91" i="20"/>
  <c r="X120" i="37"/>
  <c r="X119" i="37"/>
  <c r="X118" i="37"/>
  <c r="X117" i="37"/>
  <c r="X116" i="37"/>
  <c r="X115" i="37"/>
  <c r="X114" i="37"/>
  <c r="X113" i="37"/>
  <c r="X112" i="37"/>
  <c r="X111" i="37"/>
  <c r="X110" i="37"/>
  <c r="X109" i="37"/>
  <c r="X108" i="37"/>
  <c r="X107" i="37"/>
  <c r="X106" i="37"/>
  <c r="X105" i="37"/>
  <c r="X104" i="37"/>
  <c r="X103" i="37"/>
  <c r="X102" i="37"/>
  <c r="X101" i="37"/>
  <c r="X100" i="37"/>
  <c r="X99" i="37"/>
  <c r="X98" i="37"/>
  <c r="X97" i="37"/>
  <c r="X96" i="37"/>
  <c r="X95" i="37"/>
  <c r="X94" i="37"/>
  <c r="X93" i="37"/>
  <c r="X92" i="37"/>
  <c r="X91" i="37"/>
  <c r="S120" i="20"/>
  <c r="R120" i="20"/>
  <c r="Q120" i="20"/>
  <c r="S119" i="20"/>
  <c r="R119" i="20"/>
  <c r="Q119" i="20"/>
  <c r="S118" i="20"/>
  <c r="R118" i="20"/>
  <c r="Q118" i="20"/>
  <c r="S117" i="20"/>
  <c r="R117" i="20"/>
  <c r="Q117" i="20"/>
  <c r="S116" i="20"/>
  <c r="R116" i="20"/>
  <c r="Q116" i="20"/>
  <c r="S115" i="20"/>
  <c r="R115" i="20"/>
  <c r="Q115" i="20"/>
  <c r="S114" i="20"/>
  <c r="R114" i="20"/>
  <c r="Q114" i="20"/>
  <c r="S113" i="20"/>
  <c r="R113" i="20"/>
  <c r="Q113" i="20"/>
  <c r="S112" i="20"/>
  <c r="R112" i="20"/>
  <c r="Q112" i="20"/>
  <c r="S111" i="20"/>
  <c r="R111" i="20"/>
  <c r="Q111" i="20"/>
  <c r="S110" i="20"/>
  <c r="R110" i="20"/>
  <c r="Q110" i="20"/>
  <c r="S109" i="20"/>
  <c r="R109" i="20"/>
  <c r="Q109" i="20"/>
  <c r="S108" i="20"/>
  <c r="R108" i="20"/>
  <c r="Q108" i="20"/>
  <c r="S107" i="20"/>
  <c r="R107" i="20"/>
  <c r="Q107" i="20"/>
  <c r="S106" i="20"/>
  <c r="R106" i="20"/>
  <c r="S105" i="20"/>
  <c r="R105" i="20"/>
  <c r="Q105" i="20"/>
  <c r="S104" i="20"/>
  <c r="R104" i="20"/>
  <c r="Q104" i="20"/>
  <c r="S103" i="20"/>
  <c r="R103" i="20"/>
  <c r="Q103" i="20"/>
  <c r="S102" i="20"/>
  <c r="R102" i="20"/>
  <c r="Q102" i="20"/>
  <c r="S101" i="20"/>
  <c r="R101" i="20"/>
  <c r="Q101" i="20"/>
  <c r="S100" i="20"/>
  <c r="R100" i="20"/>
  <c r="Q100" i="20"/>
  <c r="S99" i="20"/>
  <c r="R99" i="20"/>
  <c r="Q99" i="20"/>
  <c r="S98" i="20"/>
  <c r="R98" i="20"/>
  <c r="Q98" i="20"/>
  <c r="S97" i="20"/>
  <c r="R97" i="20"/>
  <c r="Q97" i="20"/>
  <c r="S96" i="20"/>
  <c r="R96" i="20"/>
  <c r="Q96" i="20"/>
  <c r="S95" i="20"/>
  <c r="R95" i="20"/>
  <c r="Q95" i="20"/>
  <c r="S94" i="20"/>
  <c r="R94" i="20"/>
  <c r="Q94" i="20"/>
  <c r="S93" i="20"/>
  <c r="R93" i="20"/>
  <c r="Q93" i="20"/>
  <c r="S92" i="20"/>
  <c r="R92" i="20"/>
  <c r="Q92" i="20"/>
  <c r="S91" i="20"/>
  <c r="R91" i="20"/>
  <c r="Q91" i="20"/>
  <c r="S120" i="37"/>
  <c r="R120" i="37"/>
  <c r="Q120" i="37"/>
  <c r="S119" i="37"/>
  <c r="R119" i="37"/>
  <c r="Q119" i="37"/>
  <c r="S118" i="37"/>
  <c r="R118" i="37"/>
  <c r="Q118" i="37"/>
  <c r="S117" i="37"/>
  <c r="R117" i="37"/>
  <c r="Q117" i="37"/>
  <c r="S116" i="37"/>
  <c r="R116" i="37"/>
  <c r="Q116" i="37"/>
  <c r="S115" i="37"/>
  <c r="R115" i="37"/>
  <c r="Q115" i="37"/>
  <c r="S114" i="37"/>
  <c r="R114" i="37"/>
  <c r="Q114" i="37"/>
  <c r="S113" i="37"/>
  <c r="R113" i="37"/>
  <c r="Q113" i="37"/>
  <c r="S112" i="37"/>
  <c r="R112" i="37"/>
  <c r="Q112" i="37"/>
  <c r="S111" i="37"/>
  <c r="R111" i="37"/>
  <c r="Q111" i="37"/>
  <c r="S110" i="37"/>
  <c r="R110" i="37"/>
  <c r="Q110" i="37"/>
  <c r="S109" i="37"/>
  <c r="R109" i="37"/>
  <c r="Q109" i="37"/>
  <c r="S108" i="37"/>
  <c r="R108" i="37"/>
  <c r="Q108" i="37"/>
  <c r="S107" i="37"/>
  <c r="R107" i="37"/>
  <c r="Q107" i="37"/>
  <c r="S106" i="37"/>
  <c r="R106" i="37"/>
  <c r="S105" i="37"/>
  <c r="R105" i="37"/>
  <c r="Q105" i="37"/>
  <c r="S104" i="37"/>
  <c r="R104" i="37"/>
  <c r="Q104" i="37"/>
  <c r="S103" i="37"/>
  <c r="R103" i="37"/>
  <c r="Q103" i="37"/>
  <c r="S102" i="37"/>
  <c r="R102" i="37"/>
  <c r="Q102" i="37"/>
  <c r="S101" i="37"/>
  <c r="R101" i="37"/>
  <c r="Q101" i="37"/>
  <c r="S100" i="37"/>
  <c r="R100" i="37"/>
  <c r="Q100" i="37"/>
  <c r="S99" i="37"/>
  <c r="R99" i="37"/>
  <c r="Q99" i="37"/>
  <c r="S98" i="37"/>
  <c r="R98" i="37"/>
  <c r="Q98" i="37"/>
  <c r="S97" i="37"/>
  <c r="R97" i="37"/>
  <c r="Q97" i="37"/>
  <c r="S96" i="37"/>
  <c r="R96" i="37"/>
  <c r="Q96" i="37"/>
  <c r="S95" i="37"/>
  <c r="R95" i="37"/>
  <c r="Q95" i="37"/>
  <c r="S94" i="37"/>
  <c r="R94" i="37"/>
  <c r="Q94" i="37"/>
  <c r="S93" i="37"/>
  <c r="R93" i="37"/>
  <c r="Q93" i="37"/>
  <c r="S92" i="37"/>
  <c r="R92" i="37"/>
  <c r="Q92" i="37"/>
  <c r="S91" i="37"/>
  <c r="R91" i="37"/>
  <c r="Q91" i="37"/>
  <c r="Q106" i="20"/>
  <c r="Q106" i="37"/>
  <c r="N23" i="20"/>
  <c r="N23" i="37"/>
  <c r="T38" i="20"/>
  <c r="T38" i="37"/>
  <c r="T23" i="20"/>
  <c r="S38" i="20"/>
  <c r="S38" i="37"/>
  <c r="S23" i="20"/>
  <c r="S23" i="37"/>
  <c r="T9" i="20"/>
  <c r="T9" i="37"/>
  <c r="T24" i="20"/>
  <c r="T24" i="37"/>
  <c r="F45" i="37"/>
  <c r="F45" i="20"/>
  <c r="E45" i="37"/>
  <c r="E45" i="20"/>
  <c r="D45" i="37"/>
  <c r="D45" i="20"/>
  <c r="Q10" i="37"/>
  <c r="R10" i="37"/>
  <c r="S10" i="37"/>
  <c r="T10" i="37"/>
  <c r="Q11" i="37"/>
  <c r="R11" i="37"/>
  <c r="S11" i="37"/>
  <c r="T11" i="37"/>
  <c r="Q12" i="37"/>
  <c r="R12" i="37"/>
  <c r="S12" i="37"/>
  <c r="T12" i="37"/>
  <c r="Q13" i="37"/>
  <c r="R13" i="37"/>
  <c r="S13" i="37"/>
  <c r="T13" i="37"/>
  <c r="Q14" i="37"/>
  <c r="R14" i="37"/>
  <c r="S14" i="37"/>
  <c r="T14" i="37"/>
  <c r="Q15" i="37"/>
  <c r="R15" i="37"/>
  <c r="S15" i="37"/>
  <c r="T15" i="37"/>
  <c r="Q16" i="37"/>
  <c r="R16" i="37"/>
  <c r="S16" i="37"/>
  <c r="T16" i="37"/>
  <c r="Q17" i="37"/>
  <c r="R17" i="37"/>
  <c r="S17" i="37"/>
  <c r="T17" i="37"/>
  <c r="Q18" i="37"/>
  <c r="R18" i="37"/>
  <c r="S18" i="37"/>
  <c r="T18" i="37"/>
  <c r="Q19" i="37"/>
  <c r="R19" i="37"/>
  <c r="S19" i="37"/>
  <c r="T19" i="37"/>
  <c r="Q20" i="37"/>
  <c r="R20" i="37"/>
  <c r="S20" i="37"/>
  <c r="T20" i="37"/>
  <c r="Q21" i="37"/>
  <c r="R21" i="37"/>
  <c r="S21" i="37"/>
  <c r="T21" i="37"/>
  <c r="Q22" i="37"/>
  <c r="R22" i="37"/>
  <c r="S22" i="37"/>
  <c r="T22" i="37"/>
  <c r="Q23" i="37"/>
  <c r="T23" i="37" s="1"/>
  <c r="R23" i="37"/>
  <c r="Q24" i="37"/>
  <c r="R24" i="37"/>
  <c r="S24" i="37"/>
  <c r="Q25" i="37"/>
  <c r="R25" i="37"/>
  <c r="S25" i="37"/>
  <c r="T25" i="37"/>
  <c r="Q26" i="37"/>
  <c r="R26" i="37"/>
  <c r="S26" i="37"/>
  <c r="T26" i="37"/>
  <c r="Q27" i="37"/>
  <c r="R27" i="37"/>
  <c r="S27" i="37"/>
  <c r="T27" i="37"/>
  <c r="Q28" i="37"/>
  <c r="R28" i="37"/>
  <c r="S28" i="37"/>
  <c r="T28" i="37"/>
  <c r="Q29" i="37"/>
  <c r="R29" i="37"/>
  <c r="S29" i="37"/>
  <c r="T29" i="37"/>
  <c r="Q30" i="37"/>
  <c r="R30" i="37"/>
  <c r="S30" i="37"/>
  <c r="T30" i="37"/>
  <c r="Q31" i="37"/>
  <c r="R31" i="37"/>
  <c r="S31" i="37"/>
  <c r="T31" i="37"/>
  <c r="Q32" i="37"/>
  <c r="R32" i="37"/>
  <c r="S32" i="37"/>
  <c r="T32" i="37"/>
  <c r="Q33" i="37"/>
  <c r="R33" i="37"/>
  <c r="S33" i="37"/>
  <c r="T33" i="37"/>
  <c r="Q34" i="37"/>
  <c r="R34" i="37"/>
  <c r="S34" i="37"/>
  <c r="T34" i="37"/>
  <c r="Q35" i="37"/>
  <c r="R35" i="37"/>
  <c r="S35" i="37"/>
  <c r="T35" i="37"/>
  <c r="Q36" i="37"/>
  <c r="R36" i="37"/>
  <c r="S36" i="37"/>
  <c r="T36" i="37"/>
  <c r="Q37" i="37"/>
  <c r="R37" i="37"/>
  <c r="S37" i="37"/>
  <c r="T37" i="37"/>
  <c r="Q38" i="37"/>
  <c r="R38" i="37"/>
  <c r="Q10" i="20"/>
  <c r="R10" i="20"/>
  <c r="S10" i="20"/>
  <c r="T10" i="20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Q22" i="20"/>
  <c r="R22" i="20"/>
  <c r="S22" i="20"/>
  <c r="T22" i="20"/>
  <c r="Q23" i="20"/>
  <c r="R23" i="20"/>
  <c r="Q24" i="20"/>
  <c r="R24" i="20"/>
  <c r="S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Q29" i="20"/>
  <c r="R29" i="20"/>
  <c r="S29" i="20"/>
  <c r="T29" i="20"/>
  <c r="Q30" i="20"/>
  <c r="R30" i="20"/>
  <c r="S30" i="20"/>
  <c r="T30" i="20"/>
  <c r="Q31" i="20"/>
  <c r="R31" i="20"/>
  <c r="S31" i="20"/>
  <c r="T31" i="20"/>
  <c r="Q32" i="20"/>
  <c r="R32" i="20"/>
  <c r="S32" i="20"/>
  <c r="T32" i="20"/>
  <c r="Q33" i="20"/>
  <c r="R33" i="20"/>
  <c r="S33" i="20"/>
  <c r="T33" i="20"/>
  <c r="Q34" i="20"/>
  <c r="R34" i="20"/>
  <c r="S34" i="20"/>
  <c r="T34" i="20"/>
  <c r="Q35" i="20"/>
  <c r="R35" i="20"/>
  <c r="S35" i="20"/>
  <c r="T35" i="20"/>
  <c r="Q36" i="20"/>
  <c r="R36" i="20"/>
  <c r="S36" i="20"/>
  <c r="T36" i="20"/>
  <c r="Q37" i="20"/>
  <c r="R37" i="20"/>
  <c r="S37" i="20"/>
  <c r="T37" i="20"/>
  <c r="Q38" i="20"/>
  <c r="R38" i="20"/>
  <c r="S9" i="37"/>
  <c r="R9" i="37"/>
  <c r="S9" i="20"/>
  <c r="R9" i="20"/>
  <c r="Q9" i="37"/>
  <c r="Q9" i="20"/>
  <c r="AG152" i="21" l="1"/>
  <c r="AG94" i="21"/>
  <c r="F152" i="21"/>
  <c r="G152" i="21" s="1"/>
  <c r="AD150" i="21"/>
  <c r="F151" i="21"/>
  <c r="G151" i="21" s="1"/>
  <c r="K213" i="21"/>
  <c r="K214" i="21" s="1"/>
  <c r="K215" i="21" s="1"/>
  <c r="F153" i="21"/>
  <c r="G153" i="21" s="1"/>
  <c r="F154" i="21"/>
  <c r="G154" i="21" s="1"/>
  <c r="I155" i="21"/>
  <c r="K151" i="21"/>
  <c r="AD151" i="21" s="1"/>
  <c r="K89" i="21"/>
  <c r="AP836" i="22"/>
  <c r="AP835" i="22"/>
  <c r="AP834" i="22"/>
  <c r="AP765" i="22"/>
  <c r="AP764" i="22"/>
  <c r="AP763" i="22"/>
  <c r="AP694" i="22"/>
  <c r="AP693" i="22"/>
  <c r="AP692" i="22"/>
  <c r="AG153" i="21" l="1"/>
  <c r="AG95" i="21"/>
  <c r="K216" i="21"/>
  <c r="I156" i="21"/>
  <c r="F155" i="21"/>
  <c r="G155" i="21" s="1"/>
  <c r="K152" i="21"/>
  <c r="AD152" i="21" s="1"/>
  <c r="K90" i="21"/>
  <c r="L624" i="22"/>
  <c r="P821" i="22"/>
  <c r="P814" i="22"/>
  <c r="P779" i="22"/>
  <c r="P750" i="22"/>
  <c r="P743" i="22"/>
  <c r="P708" i="22"/>
  <c r="P679" i="22"/>
  <c r="P672" i="22"/>
  <c r="P637" i="22"/>
  <c r="P491" i="22"/>
  <c r="P484" i="22"/>
  <c r="P432" i="22"/>
  <c r="O552" i="22"/>
  <c r="AP506" i="22"/>
  <c r="AG552" i="22" s="1"/>
  <c r="AP505" i="22"/>
  <c r="AA552" i="22" s="1"/>
  <c r="AP504" i="22"/>
  <c r="U552" i="22" s="1"/>
  <c r="AP413" i="22"/>
  <c r="AP412" i="22"/>
  <c r="AP411" i="22"/>
  <c r="AP342" i="22"/>
  <c r="AP341" i="22"/>
  <c r="AP340" i="22"/>
  <c r="AP271" i="22"/>
  <c r="AP270" i="22"/>
  <c r="AP269" i="22"/>
  <c r="AG154" i="21" l="1"/>
  <c r="AG96" i="21"/>
  <c r="K217" i="21"/>
  <c r="K218" i="21" s="1"/>
  <c r="K219" i="21" s="1"/>
  <c r="F156" i="21"/>
  <c r="G156" i="21" s="1"/>
  <c r="I157" i="21"/>
  <c r="K153" i="21"/>
  <c r="AD153" i="21" s="1"/>
  <c r="K91" i="21"/>
  <c r="U611" i="22"/>
  <c r="AP83" i="22"/>
  <c r="AG129" i="22" s="1"/>
  <c r="AP82" i="22"/>
  <c r="AA129" i="22" s="1"/>
  <c r="AP81" i="22"/>
  <c r="U129" i="22" s="1"/>
  <c r="O129" i="22"/>
  <c r="AG155" i="21" l="1"/>
  <c r="AG97" i="21"/>
  <c r="K220" i="21"/>
  <c r="I158" i="21"/>
  <c r="F157" i="21"/>
  <c r="G157" i="21" s="1"/>
  <c r="K154" i="21"/>
  <c r="AD154" i="21" s="1"/>
  <c r="K92" i="21"/>
  <c r="D284" i="37"/>
  <c r="D283" i="37"/>
  <c r="D282" i="37"/>
  <c r="D281" i="37"/>
  <c r="D280" i="37"/>
  <c r="D279" i="37"/>
  <c r="D278" i="37"/>
  <c r="D277" i="37"/>
  <c r="D276" i="37"/>
  <c r="D275" i="37"/>
  <c r="D274" i="37"/>
  <c r="D273" i="37"/>
  <c r="D272" i="37"/>
  <c r="D271" i="37"/>
  <c r="D270" i="37"/>
  <c r="D269" i="37"/>
  <c r="D268" i="37"/>
  <c r="D267" i="37"/>
  <c r="D266" i="37"/>
  <c r="D265" i="37"/>
  <c r="D264" i="37"/>
  <c r="D263" i="37"/>
  <c r="D262" i="37"/>
  <c r="D261" i="37"/>
  <c r="D260" i="37"/>
  <c r="D259" i="37"/>
  <c r="D258" i="37"/>
  <c r="D257" i="37"/>
  <c r="D256" i="37"/>
  <c r="D255" i="37"/>
  <c r="D202" i="37"/>
  <c r="D201" i="37"/>
  <c r="D200" i="37"/>
  <c r="D199" i="37"/>
  <c r="D198" i="37"/>
  <c r="D197" i="37"/>
  <c r="D196" i="37"/>
  <c r="D195" i="37"/>
  <c r="D194" i="37"/>
  <c r="D193" i="37"/>
  <c r="D192" i="37"/>
  <c r="D191" i="37"/>
  <c r="D190" i="37"/>
  <c r="D189" i="37"/>
  <c r="D188" i="37"/>
  <c r="D187" i="37"/>
  <c r="D186" i="37"/>
  <c r="D185" i="37"/>
  <c r="D184" i="37"/>
  <c r="D183" i="37"/>
  <c r="D182" i="37"/>
  <c r="D181" i="37"/>
  <c r="D180" i="37"/>
  <c r="D179" i="37"/>
  <c r="D178" i="37"/>
  <c r="D177" i="37"/>
  <c r="D176" i="37"/>
  <c r="D175" i="37"/>
  <c r="D174" i="37"/>
  <c r="D173" i="37"/>
  <c r="D120" i="37"/>
  <c r="D119" i="37"/>
  <c r="D118" i="37"/>
  <c r="D117" i="37"/>
  <c r="D116" i="37"/>
  <c r="D115" i="37"/>
  <c r="D114" i="37"/>
  <c r="D113" i="37"/>
  <c r="D112" i="37"/>
  <c r="D111" i="37"/>
  <c r="D110" i="37"/>
  <c r="D109" i="37"/>
  <c r="D108" i="37"/>
  <c r="D107" i="37"/>
  <c r="D106" i="37"/>
  <c r="D105" i="37"/>
  <c r="D104" i="37"/>
  <c r="D103" i="37"/>
  <c r="D102" i="37"/>
  <c r="D101" i="37"/>
  <c r="D100" i="37"/>
  <c r="D99" i="37"/>
  <c r="D98" i="37"/>
  <c r="D97" i="37"/>
  <c r="D96" i="37"/>
  <c r="D95" i="37"/>
  <c r="D94" i="37"/>
  <c r="D93" i="37"/>
  <c r="D92" i="37"/>
  <c r="D91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AG156" i="21" l="1"/>
  <c r="AG98" i="21"/>
  <c r="K221" i="21"/>
  <c r="K222" i="21" s="1"/>
  <c r="K223" i="21" s="1"/>
  <c r="F158" i="21"/>
  <c r="G158" i="21" s="1"/>
  <c r="I159" i="21"/>
  <c r="K155" i="21"/>
  <c r="AD155" i="21" s="1"/>
  <c r="K93" i="21"/>
  <c r="D284" i="20"/>
  <c r="D283" i="20"/>
  <c r="D282" i="20"/>
  <c r="D281" i="20"/>
  <c r="D280" i="20"/>
  <c r="D279" i="20"/>
  <c r="D278" i="20"/>
  <c r="D277" i="20"/>
  <c r="D276" i="20"/>
  <c r="D275" i="20"/>
  <c r="D274" i="20"/>
  <c r="D273" i="20"/>
  <c r="D272" i="20"/>
  <c r="D271" i="20"/>
  <c r="D270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91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9" i="20"/>
  <c r="C240" i="21"/>
  <c r="F240" i="21" s="1"/>
  <c r="C239" i="21"/>
  <c r="F239" i="21" s="1"/>
  <c r="C238" i="21"/>
  <c r="F238" i="21" s="1"/>
  <c r="C237" i="21"/>
  <c r="F237" i="21" s="1"/>
  <c r="C236" i="21"/>
  <c r="F236" i="21" s="1"/>
  <c r="C235" i="21"/>
  <c r="F235" i="21" s="1"/>
  <c r="C234" i="21"/>
  <c r="F234" i="21" s="1"/>
  <c r="C233" i="21"/>
  <c r="F233" i="21" s="1"/>
  <c r="C232" i="21"/>
  <c r="F232" i="21" s="1"/>
  <c r="C231" i="21"/>
  <c r="F231" i="21" s="1"/>
  <c r="C230" i="21"/>
  <c r="F230" i="21" s="1"/>
  <c r="C229" i="21"/>
  <c r="F229" i="21" s="1"/>
  <c r="C228" i="21"/>
  <c r="F228" i="21" s="1"/>
  <c r="C227" i="21"/>
  <c r="F227" i="21" s="1"/>
  <c r="C226" i="21"/>
  <c r="F226" i="21" s="1"/>
  <c r="C225" i="21"/>
  <c r="F225" i="21" s="1"/>
  <c r="C224" i="21"/>
  <c r="F224" i="21" s="1"/>
  <c r="C223" i="21"/>
  <c r="F223" i="21" s="1"/>
  <c r="C222" i="21"/>
  <c r="F222" i="21" s="1"/>
  <c r="C221" i="21"/>
  <c r="F221" i="21" s="1"/>
  <c r="C220" i="21"/>
  <c r="F220" i="21" s="1"/>
  <c r="C219" i="21"/>
  <c r="F219" i="21" s="1"/>
  <c r="C218" i="21"/>
  <c r="F218" i="21" s="1"/>
  <c r="C217" i="21"/>
  <c r="F217" i="21" s="1"/>
  <c r="C216" i="21"/>
  <c r="F216" i="21" s="1"/>
  <c r="C215" i="21"/>
  <c r="F215" i="21" s="1"/>
  <c r="C214" i="21"/>
  <c r="F214" i="21" s="1"/>
  <c r="C213" i="21"/>
  <c r="F213" i="21" s="1"/>
  <c r="C212" i="21"/>
  <c r="F212" i="21" s="1"/>
  <c r="C211" i="21"/>
  <c r="F211" i="21" s="1"/>
  <c r="C149" i="21"/>
  <c r="F149" i="21" s="1"/>
  <c r="C148" i="21"/>
  <c r="F148" i="21" s="1"/>
  <c r="C114" i="21"/>
  <c r="F114" i="21" s="1"/>
  <c r="C113" i="21"/>
  <c r="F113" i="21" s="1"/>
  <c r="C112" i="21"/>
  <c r="F112" i="21" s="1"/>
  <c r="C111" i="21"/>
  <c r="F111" i="21" s="1"/>
  <c r="C110" i="21"/>
  <c r="F110" i="21" s="1"/>
  <c r="C109" i="21"/>
  <c r="F109" i="21" s="1"/>
  <c r="C108" i="21"/>
  <c r="F108" i="21" s="1"/>
  <c r="C107" i="21"/>
  <c r="F107" i="21" s="1"/>
  <c r="C106" i="21"/>
  <c r="F106" i="21" s="1"/>
  <c r="C105" i="21"/>
  <c r="F105" i="21" s="1"/>
  <c r="C104" i="21"/>
  <c r="F104" i="21" s="1"/>
  <c r="C103" i="21"/>
  <c r="F103" i="21" s="1"/>
  <c r="C102" i="21"/>
  <c r="F102" i="21" s="1"/>
  <c r="C101" i="21"/>
  <c r="F101" i="21" s="1"/>
  <c r="C100" i="21"/>
  <c r="F100" i="21" s="1"/>
  <c r="C99" i="21"/>
  <c r="F99" i="21" s="1"/>
  <c r="C98" i="21"/>
  <c r="F98" i="21" s="1"/>
  <c r="C97" i="21"/>
  <c r="F97" i="21" s="1"/>
  <c r="C96" i="21"/>
  <c r="F96" i="21" s="1"/>
  <c r="C95" i="21"/>
  <c r="F95" i="21" s="1"/>
  <c r="C94" i="21"/>
  <c r="F94" i="21" s="1"/>
  <c r="C93" i="21"/>
  <c r="F93" i="21" s="1"/>
  <c r="C92" i="21"/>
  <c r="F92" i="21" s="1"/>
  <c r="C91" i="21"/>
  <c r="F91" i="21" s="1"/>
  <c r="C90" i="21"/>
  <c r="F90" i="21" s="1"/>
  <c r="C89" i="21"/>
  <c r="F89" i="21" s="1"/>
  <c r="C88" i="21"/>
  <c r="F88" i="21" s="1"/>
  <c r="C87" i="21"/>
  <c r="F87" i="21" s="1"/>
  <c r="C86" i="21"/>
  <c r="F86" i="21" s="1"/>
  <c r="C85" i="21"/>
  <c r="F85" i="21" s="1"/>
  <c r="C51" i="21"/>
  <c r="F51" i="21" s="1"/>
  <c r="C50" i="21"/>
  <c r="F50" i="21" s="1"/>
  <c r="C49" i="21"/>
  <c r="F49" i="21" s="1"/>
  <c r="C48" i="21"/>
  <c r="F48" i="21" s="1"/>
  <c r="C47" i="21"/>
  <c r="F47" i="21" s="1"/>
  <c r="C46" i="21"/>
  <c r="F46" i="21" s="1"/>
  <c r="C45" i="21"/>
  <c r="F45" i="21" s="1"/>
  <c r="C44" i="21"/>
  <c r="F44" i="21" s="1"/>
  <c r="C43" i="21"/>
  <c r="F43" i="21" s="1"/>
  <c r="C42" i="21"/>
  <c r="F42" i="21" s="1"/>
  <c r="C41" i="21"/>
  <c r="F41" i="21" s="1"/>
  <c r="C40" i="21"/>
  <c r="F40" i="21" s="1"/>
  <c r="C39" i="21"/>
  <c r="F39" i="21" s="1"/>
  <c r="C38" i="21"/>
  <c r="F38" i="21" s="1"/>
  <c r="C37" i="21"/>
  <c r="F37" i="21" s="1"/>
  <c r="C36" i="21"/>
  <c r="F36" i="21" s="1"/>
  <c r="C35" i="21"/>
  <c r="F35" i="21" s="1"/>
  <c r="C34" i="21"/>
  <c r="F34" i="21" s="1"/>
  <c r="C33" i="21"/>
  <c r="F33" i="21" s="1"/>
  <c r="C32" i="21"/>
  <c r="F32" i="21" s="1"/>
  <c r="C31" i="21"/>
  <c r="F31" i="21" s="1"/>
  <c r="C30" i="21"/>
  <c r="F30" i="21" s="1"/>
  <c r="C29" i="21"/>
  <c r="F29" i="21" s="1"/>
  <c r="C28" i="21"/>
  <c r="F28" i="21" s="1"/>
  <c r="C27" i="21"/>
  <c r="F27" i="21" s="1"/>
  <c r="C26" i="21"/>
  <c r="F26" i="21" s="1"/>
  <c r="C25" i="21"/>
  <c r="F25" i="21" s="1"/>
  <c r="C24" i="21"/>
  <c r="F24" i="21" s="1"/>
  <c r="C23" i="21"/>
  <c r="F23" i="21" s="1"/>
  <c r="F22" i="21"/>
  <c r="AG157" i="21" l="1"/>
  <c r="AG99" i="21"/>
  <c r="K224" i="21"/>
  <c r="I160" i="21"/>
  <c r="F159" i="21"/>
  <c r="G159" i="21" s="1"/>
  <c r="K156" i="21"/>
  <c r="AD156" i="21" s="1"/>
  <c r="K94" i="21"/>
  <c r="M3" i="37"/>
  <c r="N3" i="37" s="1"/>
  <c r="AG158" i="21" l="1"/>
  <c r="AG100" i="21"/>
  <c r="K225" i="21"/>
  <c r="K226" i="21" s="1"/>
  <c r="K227" i="21" s="1"/>
  <c r="F160" i="21"/>
  <c r="G160" i="21" s="1"/>
  <c r="I161" i="21"/>
  <c r="K157" i="21"/>
  <c r="AD157" i="21" s="1"/>
  <c r="K95" i="21"/>
  <c r="M3" i="20"/>
  <c r="N3" i="20" s="1"/>
  <c r="AG159" i="21" l="1"/>
  <c r="AG101" i="21"/>
  <c r="K228" i="21"/>
  <c r="I162" i="21"/>
  <c r="F161" i="21"/>
  <c r="G161" i="21" s="1"/>
  <c r="K158" i="21"/>
  <c r="AD158" i="21" s="1"/>
  <c r="K96" i="21"/>
  <c r="D249" i="20"/>
  <c r="D249" i="37"/>
  <c r="D167" i="20"/>
  <c r="D167" i="37"/>
  <c r="D85" i="20"/>
  <c r="D85" i="37"/>
  <c r="D3" i="37"/>
  <c r="D3" i="20"/>
  <c r="AG160" i="21" l="1"/>
  <c r="AG102" i="21"/>
  <c r="K229" i="21"/>
  <c r="K230" i="21" s="1"/>
  <c r="K231" i="21" s="1"/>
  <c r="F162" i="21"/>
  <c r="G162" i="21" s="1"/>
  <c r="I163" i="21"/>
  <c r="K159" i="21"/>
  <c r="AD159" i="21" s="1"/>
  <c r="K97" i="21"/>
  <c r="F249" i="37"/>
  <c r="F254" i="37" s="1"/>
  <c r="F167" i="37"/>
  <c r="F172" i="37" s="1"/>
  <c r="F85" i="37"/>
  <c r="F90" i="37" s="1"/>
  <c r="F3" i="37"/>
  <c r="F8" i="37" s="1"/>
  <c r="F249" i="20"/>
  <c r="F254" i="20" s="1"/>
  <c r="F167" i="20"/>
  <c r="F172" i="20" s="1"/>
  <c r="F85" i="20"/>
  <c r="F90" i="20" s="1"/>
  <c r="F3" i="20"/>
  <c r="F8" i="20" s="1"/>
  <c r="AG161" i="21" l="1"/>
  <c r="AG103" i="21"/>
  <c r="K232" i="21"/>
  <c r="I164" i="21"/>
  <c r="F163" i="21"/>
  <c r="G163" i="21" s="1"/>
  <c r="K160" i="21"/>
  <c r="AD160" i="21" s="1"/>
  <c r="K98" i="21"/>
  <c r="B256" i="37"/>
  <c r="H256" i="37" s="1"/>
  <c r="B257" i="37"/>
  <c r="B258" i="37"/>
  <c r="G258" i="37" s="1"/>
  <c r="B259" i="37"/>
  <c r="B260" i="37"/>
  <c r="H260" i="37" s="1"/>
  <c r="B261" i="37"/>
  <c r="B262" i="37"/>
  <c r="G262" i="37" s="1"/>
  <c r="B263" i="37"/>
  <c r="B264" i="37"/>
  <c r="H264" i="37" s="1"/>
  <c r="B265" i="37"/>
  <c r="B266" i="37"/>
  <c r="G266" i="37" s="1"/>
  <c r="B267" i="37"/>
  <c r="E267" i="37" s="1"/>
  <c r="K132" i="3" s="1"/>
  <c r="B268" i="37"/>
  <c r="H268" i="37" s="1"/>
  <c r="B269" i="37"/>
  <c r="B270" i="37"/>
  <c r="G270" i="37" s="1"/>
  <c r="B271" i="37"/>
  <c r="B272" i="37"/>
  <c r="H272" i="37" s="1"/>
  <c r="B273" i="37"/>
  <c r="B274" i="37"/>
  <c r="G274" i="37" s="1"/>
  <c r="B275" i="37"/>
  <c r="E275" i="37" s="1"/>
  <c r="K140" i="3" s="1"/>
  <c r="B276" i="37"/>
  <c r="H276" i="37" s="1"/>
  <c r="B277" i="37"/>
  <c r="E277" i="37" s="1"/>
  <c r="I804" i="22" s="1"/>
  <c r="B278" i="37"/>
  <c r="G278" i="37" s="1"/>
  <c r="B279" i="37"/>
  <c r="F279" i="37" s="1"/>
  <c r="B280" i="37"/>
  <c r="H280" i="37" s="1"/>
  <c r="B281" i="37"/>
  <c r="B282" i="37"/>
  <c r="G282" i="37" s="1"/>
  <c r="B283" i="37"/>
  <c r="B284" i="37"/>
  <c r="H284" i="37" s="1"/>
  <c r="B255" i="37"/>
  <c r="B174" i="37"/>
  <c r="H174" i="37" s="1"/>
  <c r="B175" i="37"/>
  <c r="G175" i="37" s="1"/>
  <c r="B176" i="37"/>
  <c r="G176" i="37" s="1"/>
  <c r="B177" i="37"/>
  <c r="B178" i="37"/>
  <c r="B179" i="37"/>
  <c r="G179" i="37" s="1"/>
  <c r="B180" i="37"/>
  <c r="F180" i="37" s="1"/>
  <c r="B181" i="37"/>
  <c r="F181" i="37" s="1"/>
  <c r="B182" i="37"/>
  <c r="G182" i="37" s="1"/>
  <c r="B183" i="37"/>
  <c r="G183" i="37" s="1"/>
  <c r="B184" i="37"/>
  <c r="H184" i="37" s="1"/>
  <c r="B185" i="37"/>
  <c r="B186" i="37"/>
  <c r="K186" i="37" s="1"/>
  <c r="B187" i="37"/>
  <c r="G187" i="37" s="1"/>
  <c r="B188" i="37"/>
  <c r="E188" i="37" s="1"/>
  <c r="B189" i="37"/>
  <c r="B190" i="37"/>
  <c r="H190" i="37" s="1"/>
  <c r="B191" i="37"/>
  <c r="G191" i="37" s="1"/>
  <c r="B192" i="37"/>
  <c r="B193" i="37"/>
  <c r="L193" i="37" s="1"/>
  <c r="B194" i="37"/>
  <c r="G194" i="37" s="1"/>
  <c r="B195" i="37"/>
  <c r="G195" i="37" s="1"/>
  <c r="B196" i="37"/>
  <c r="F196" i="37" s="1"/>
  <c r="B197" i="37"/>
  <c r="B198" i="37"/>
  <c r="G198" i="37" s="1"/>
  <c r="I198" i="37" s="1"/>
  <c r="B199" i="37"/>
  <c r="G199" i="37" s="1"/>
  <c r="B200" i="37"/>
  <c r="E200" i="37" s="1"/>
  <c r="I738" i="22" s="1"/>
  <c r="B201" i="37"/>
  <c r="B202" i="37"/>
  <c r="G202" i="37" s="1"/>
  <c r="I202" i="37" s="1"/>
  <c r="B173" i="37"/>
  <c r="H173" i="37" s="1"/>
  <c r="B92" i="37"/>
  <c r="B93" i="37"/>
  <c r="K93" i="37" s="1"/>
  <c r="B94" i="37"/>
  <c r="H94" i="37" s="1"/>
  <c r="B95" i="37"/>
  <c r="G95" i="37" s="1"/>
  <c r="B96" i="37"/>
  <c r="E96" i="37" s="1"/>
  <c r="I645" i="22" s="1"/>
  <c r="B97" i="37"/>
  <c r="G97" i="37" s="1"/>
  <c r="B98" i="37"/>
  <c r="E98" i="37" s="1"/>
  <c r="K55" i="3" s="1"/>
  <c r="B99" i="37"/>
  <c r="K99" i="37" s="1"/>
  <c r="B100" i="37"/>
  <c r="F100" i="37" s="1"/>
  <c r="B101" i="37"/>
  <c r="H101" i="37" s="1"/>
  <c r="B102" i="37"/>
  <c r="H102" i="37" s="1"/>
  <c r="B103" i="37"/>
  <c r="G103" i="37" s="1"/>
  <c r="B104" i="37"/>
  <c r="E104" i="37" s="1"/>
  <c r="I653" i="22" s="1"/>
  <c r="B105" i="37"/>
  <c r="B106" i="37"/>
  <c r="L106" i="37" s="1"/>
  <c r="B107" i="37"/>
  <c r="B108" i="37"/>
  <c r="F108" i="37" s="1"/>
  <c r="B109" i="37"/>
  <c r="B110" i="37"/>
  <c r="G110" i="37" s="1"/>
  <c r="B111" i="37"/>
  <c r="B112" i="37"/>
  <c r="E112" i="37" s="1"/>
  <c r="I661" i="22" s="1"/>
  <c r="B113" i="37"/>
  <c r="B114" i="37"/>
  <c r="K114" i="37" s="1"/>
  <c r="B115" i="37"/>
  <c r="B116" i="37"/>
  <c r="B117" i="37"/>
  <c r="G117" i="37" s="1"/>
  <c r="B118" i="37"/>
  <c r="K118" i="37" s="1"/>
  <c r="B119" i="37"/>
  <c r="E119" i="37" s="1"/>
  <c r="I668" i="22" s="1"/>
  <c r="B120" i="37"/>
  <c r="H120" i="37" s="1"/>
  <c r="B91" i="37"/>
  <c r="H91" i="37" s="1"/>
  <c r="B10" i="37"/>
  <c r="H10" i="37" s="1"/>
  <c r="B11" i="37"/>
  <c r="G11" i="37" s="1"/>
  <c r="B12" i="37"/>
  <c r="K12" i="37" s="1"/>
  <c r="B13" i="37"/>
  <c r="H13" i="37" s="1"/>
  <c r="B14" i="37"/>
  <c r="B15" i="37"/>
  <c r="G15" i="37" s="1"/>
  <c r="B16" i="37"/>
  <c r="F16" i="37" s="1"/>
  <c r="B17" i="37"/>
  <c r="B18" i="37"/>
  <c r="G18" i="37" s="1"/>
  <c r="B19" i="37"/>
  <c r="G19" i="37" s="1"/>
  <c r="B20" i="37"/>
  <c r="J20" i="37" s="1"/>
  <c r="P446" i="22" s="1"/>
  <c r="B21" i="37"/>
  <c r="F21" i="37" s="1"/>
  <c r="B22" i="37"/>
  <c r="B23" i="37"/>
  <c r="G23" i="37" s="1"/>
  <c r="B24" i="37"/>
  <c r="J24" i="37" s="1"/>
  <c r="P450" i="22" s="1"/>
  <c r="B25" i="37"/>
  <c r="H25" i="37" s="1"/>
  <c r="B26" i="37"/>
  <c r="E26" i="37" s="1"/>
  <c r="I452" i="22" s="1"/>
  <c r="B27" i="37"/>
  <c r="H27" i="37" s="1"/>
  <c r="B28" i="37"/>
  <c r="B29" i="37"/>
  <c r="B30" i="37"/>
  <c r="E30" i="37" s="1"/>
  <c r="B31" i="37"/>
  <c r="G31" i="37" s="1"/>
  <c r="B32" i="37"/>
  <c r="K32" i="37" s="1"/>
  <c r="B33" i="37"/>
  <c r="H33" i="37" s="1"/>
  <c r="B34" i="37"/>
  <c r="H34" i="37" s="1"/>
  <c r="B35" i="37"/>
  <c r="F35" i="37" s="1"/>
  <c r="B36" i="37"/>
  <c r="B37" i="37"/>
  <c r="G37" i="37" s="1"/>
  <c r="B38" i="37"/>
  <c r="H38" i="37" s="1"/>
  <c r="B9" i="37"/>
  <c r="H9" i="37" s="1"/>
  <c r="U528" i="22"/>
  <c r="H534" i="22"/>
  <c r="J538" i="22"/>
  <c r="H546" i="22"/>
  <c r="G555" i="22"/>
  <c r="H560" i="22"/>
  <c r="K564" i="22"/>
  <c r="G569" i="22"/>
  <c r="H572" i="22"/>
  <c r="U576" i="22"/>
  <c r="G590" i="22"/>
  <c r="H593" i="22"/>
  <c r="U597" i="22"/>
  <c r="G604" i="22"/>
  <c r="H607" i="22"/>
  <c r="L9" i="3"/>
  <c r="L11" i="3"/>
  <c r="L45" i="3"/>
  <c r="L47" i="3"/>
  <c r="L81" i="3"/>
  <c r="L117" i="3"/>
  <c r="B305" i="37"/>
  <c r="B325" i="37" s="1"/>
  <c r="B304" i="37"/>
  <c r="B324" i="37" s="1"/>
  <c r="B303" i="37"/>
  <c r="B323" i="37" s="1"/>
  <c r="B302" i="37"/>
  <c r="B322" i="37" s="1"/>
  <c r="B301" i="37"/>
  <c r="B321" i="37" s="1"/>
  <c r="B300" i="37"/>
  <c r="B320" i="37" s="1"/>
  <c r="B299" i="37"/>
  <c r="B319" i="37" s="1"/>
  <c r="B298" i="37"/>
  <c r="B318" i="37" s="1"/>
  <c r="B297" i="37"/>
  <c r="B317" i="37" s="1"/>
  <c r="B296" i="37"/>
  <c r="B316" i="37" s="1"/>
  <c r="B295" i="37"/>
  <c r="B315" i="37" s="1"/>
  <c r="B294" i="37"/>
  <c r="B314" i="37" s="1"/>
  <c r="B293" i="37"/>
  <c r="B313" i="37" s="1"/>
  <c r="B292" i="37"/>
  <c r="B312" i="37" s="1"/>
  <c r="B291" i="37"/>
  <c r="B311" i="37" s="1"/>
  <c r="L284" i="37"/>
  <c r="AG277" i="37"/>
  <c r="AF277" i="37" s="1"/>
  <c r="AC277" i="37"/>
  <c r="AA277" i="37" s="1"/>
  <c r="AG276" i="37"/>
  <c r="AC276" i="37"/>
  <c r="L276" i="37"/>
  <c r="AD803" i="22" s="1"/>
  <c r="K276" i="37"/>
  <c r="AG275" i="37"/>
  <c r="AC275" i="37"/>
  <c r="AA275" i="37" s="1"/>
  <c r="AG274" i="37"/>
  <c r="AC274" i="37"/>
  <c r="AB274" i="37" s="1"/>
  <c r="E274" i="37"/>
  <c r="AG273" i="37"/>
  <c r="AF273" i="37" s="1"/>
  <c r="AC273" i="37"/>
  <c r="AA273" i="37" s="1"/>
  <c r="AG272" i="37"/>
  <c r="AE272" i="37" s="1"/>
  <c r="AC272" i="37"/>
  <c r="J272" i="37"/>
  <c r="P799" i="22" s="1"/>
  <c r="E272" i="37"/>
  <c r="I799" i="22" s="1"/>
  <c r="AG271" i="37"/>
  <c r="AF271" i="37" s="1"/>
  <c r="AC271" i="37"/>
  <c r="AG270" i="37"/>
  <c r="AF270" i="37" s="1"/>
  <c r="AC270" i="37"/>
  <c r="AG269" i="37"/>
  <c r="AE269" i="37" s="1"/>
  <c r="AC269" i="37"/>
  <c r="AB269" i="37" s="1"/>
  <c r="AF268" i="37"/>
  <c r="AB268" i="37"/>
  <c r="AG267" i="37"/>
  <c r="AF267" i="37" s="1"/>
  <c r="AC267" i="37"/>
  <c r="AG266" i="37"/>
  <c r="AE266" i="37" s="1"/>
  <c r="AC266" i="37"/>
  <c r="AG265" i="37"/>
  <c r="AC265" i="37"/>
  <c r="K265" i="37"/>
  <c r="AG264" i="37"/>
  <c r="AC264" i="37"/>
  <c r="AB264" i="37" s="1"/>
  <c r="K264" i="37"/>
  <c r="E264" i="37"/>
  <c r="I791" i="22" s="1"/>
  <c r="AG263" i="37"/>
  <c r="AC263" i="37"/>
  <c r="AA263" i="37" s="1"/>
  <c r="AG262" i="37"/>
  <c r="AF262" i="37" s="1"/>
  <c r="AC262" i="37"/>
  <c r="K262" i="37"/>
  <c r="AG261" i="37"/>
  <c r="AC261" i="37"/>
  <c r="AB261" i="37" s="1"/>
  <c r="K261" i="37"/>
  <c r="AG260" i="37"/>
  <c r="AE260" i="37" s="1"/>
  <c r="AC260" i="37"/>
  <c r="AG259" i="37"/>
  <c r="AF259" i="37" s="1"/>
  <c r="AC259" i="37"/>
  <c r="AA259" i="37" s="1"/>
  <c r="AG258" i="37"/>
  <c r="AF258" i="37" s="1"/>
  <c r="AC258" i="37"/>
  <c r="AG257" i="37"/>
  <c r="AC257" i="37"/>
  <c r="K257" i="37"/>
  <c r="AG256" i="37"/>
  <c r="AC256" i="37"/>
  <c r="L256" i="37"/>
  <c r="AD783" i="22" s="1"/>
  <c r="J256" i="37"/>
  <c r="P783" i="22" s="1"/>
  <c r="K256" i="37"/>
  <c r="AG255" i="37"/>
  <c r="AC255" i="37"/>
  <c r="AB255" i="37" s="1"/>
  <c r="AG254" i="37"/>
  <c r="AC254" i="37"/>
  <c r="L119" i="3"/>
  <c r="AG253" i="37"/>
  <c r="AF253" i="37" s="1"/>
  <c r="AC253" i="37"/>
  <c r="J249" i="37"/>
  <c r="E249" i="37"/>
  <c r="B223" i="37"/>
  <c r="B243" i="37" s="1"/>
  <c r="B222" i="37"/>
  <c r="B242" i="37" s="1"/>
  <c r="B221" i="37"/>
  <c r="B241" i="37" s="1"/>
  <c r="B220" i="37"/>
  <c r="B240" i="37" s="1"/>
  <c r="B219" i="37"/>
  <c r="B239" i="37" s="1"/>
  <c r="B218" i="37"/>
  <c r="B238" i="37" s="1"/>
  <c r="B217" i="37"/>
  <c r="B237" i="37" s="1"/>
  <c r="B216" i="37"/>
  <c r="B236" i="37" s="1"/>
  <c r="B215" i="37"/>
  <c r="B235" i="37" s="1"/>
  <c r="B214" i="37"/>
  <c r="B234" i="37" s="1"/>
  <c r="B213" i="37"/>
  <c r="B233" i="37" s="1"/>
  <c r="B212" i="37"/>
  <c r="B232" i="37" s="1"/>
  <c r="B211" i="37"/>
  <c r="B231" i="37" s="1"/>
  <c r="B210" i="37"/>
  <c r="B230" i="37" s="1"/>
  <c r="B209" i="37"/>
  <c r="B229" i="37" s="1"/>
  <c r="AG195" i="37"/>
  <c r="AF195" i="37" s="1"/>
  <c r="AC195" i="37"/>
  <c r="AB195" i="37" s="1"/>
  <c r="AG194" i="37"/>
  <c r="AC194" i="37"/>
  <c r="AB194" i="37" s="1"/>
  <c r="AG193" i="37"/>
  <c r="AF193" i="37" s="1"/>
  <c r="AC193" i="37"/>
  <c r="AG192" i="37"/>
  <c r="AC192" i="37"/>
  <c r="AB192" i="37" s="1"/>
  <c r="AG191" i="37"/>
  <c r="AF191" i="37" s="1"/>
  <c r="AC191" i="37"/>
  <c r="AB191" i="37" s="1"/>
  <c r="AG190" i="37"/>
  <c r="AC190" i="37"/>
  <c r="AA190" i="37" s="1"/>
  <c r="AG189" i="37"/>
  <c r="AF189" i="37" s="1"/>
  <c r="AC189" i="37"/>
  <c r="AG188" i="37"/>
  <c r="AC188" i="37"/>
  <c r="AB188" i="37" s="1"/>
  <c r="AG187" i="37"/>
  <c r="AF187" i="37" s="1"/>
  <c r="AC187" i="37"/>
  <c r="AF186" i="37"/>
  <c r="AB186" i="37"/>
  <c r="AG185" i="37"/>
  <c r="AC185" i="37"/>
  <c r="AG184" i="37"/>
  <c r="AF184" i="37" s="1"/>
  <c r="AC184" i="37"/>
  <c r="AG183" i="37"/>
  <c r="AF183" i="37" s="1"/>
  <c r="AC183" i="37"/>
  <c r="AG182" i="37"/>
  <c r="AC182" i="37"/>
  <c r="AB182" i="37" s="1"/>
  <c r="AG181" i="37"/>
  <c r="AE181" i="37" s="1"/>
  <c r="AC181" i="37"/>
  <c r="AA181" i="37" s="1"/>
  <c r="AG180" i="37"/>
  <c r="AC180" i="37"/>
  <c r="AG179" i="37"/>
  <c r="AC179" i="37"/>
  <c r="AG178" i="37"/>
  <c r="AE178" i="37" s="1"/>
  <c r="AC178" i="37"/>
  <c r="AA178" i="37" s="1"/>
  <c r="AG177" i="37"/>
  <c r="AC177" i="37"/>
  <c r="AG176" i="37"/>
  <c r="AC176" i="37"/>
  <c r="AG175" i="37"/>
  <c r="AF175" i="37" s="1"/>
  <c r="AC175" i="37"/>
  <c r="AG174" i="37"/>
  <c r="AF174" i="37" s="1"/>
  <c r="AC174" i="37"/>
  <c r="AB174" i="37" s="1"/>
  <c r="AG173" i="37"/>
  <c r="AC173" i="37"/>
  <c r="AG172" i="37"/>
  <c r="AC172" i="37"/>
  <c r="L83" i="3"/>
  <c r="AG171" i="37"/>
  <c r="AF171" i="37" s="1"/>
  <c r="AC171" i="37"/>
  <c r="J167" i="37"/>
  <c r="E167" i="37"/>
  <c r="B141" i="37"/>
  <c r="B161" i="37" s="1"/>
  <c r="B140" i="37"/>
  <c r="B160" i="37" s="1"/>
  <c r="B139" i="37"/>
  <c r="B159" i="37" s="1"/>
  <c r="B138" i="37"/>
  <c r="B158" i="37" s="1"/>
  <c r="B137" i="37"/>
  <c r="B157" i="37" s="1"/>
  <c r="B136" i="37"/>
  <c r="B156" i="37" s="1"/>
  <c r="B135" i="37"/>
  <c r="B155" i="37" s="1"/>
  <c r="B134" i="37"/>
  <c r="B154" i="37" s="1"/>
  <c r="B133" i="37"/>
  <c r="B153" i="37" s="1"/>
  <c r="B132" i="37"/>
  <c r="B152" i="37" s="1"/>
  <c r="B131" i="37"/>
  <c r="B151" i="37" s="1"/>
  <c r="B130" i="37"/>
  <c r="B150" i="37" s="1"/>
  <c r="B129" i="37"/>
  <c r="B149" i="37" s="1"/>
  <c r="B128" i="37"/>
  <c r="B148" i="37" s="1"/>
  <c r="B127" i="37"/>
  <c r="B147" i="37" s="1"/>
  <c r="E120" i="37"/>
  <c r="K120" i="37"/>
  <c r="E116" i="37"/>
  <c r="I665" i="22" s="1"/>
  <c r="AG113" i="37"/>
  <c r="AE113" i="37" s="1"/>
  <c r="AC113" i="37"/>
  <c r="AA113" i="37" s="1"/>
  <c r="AG112" i="37"/>
  <c r="AF112" i="37" s="1"/>
  <c r="AC112" i="37"/>
  <c r="L112" i="37"/>
  <c r="J112" i="37"/>
  <c r="P661" i="22" s="1"/>
  <c r="K112" i="37"/>
  <c r="AG111" i="37"/>
  <c r="AC111" i="37"/>
  <c r="AB111" i="37" s="1"/>
  <c r="AG110" i="37"/>
  <c r="AE110" i="37" s="1"/>
  <c r="AC110" i="37"/>
  <c r="AG109" i="37"/>
  <c r="AC109" i="37"/>
  <c r="AG108" i="37"/>
  <c r="AC108" i="37"/>
  <c r="J108" i="37"/>
  <c r="P657" i="22" s="1"/>
  <c r="E108" i="37"/>
  <c r="I657" i="22" s="1"/>
  <c r="AG107" i="37"/>
  <c r="AC107" i="37"/>
  <c r="AG106" i="37"/>
  <c r="AC106" i="37"/>
  <c r="AG105" i="37"/>
  <c r="AC105" i="37"/>
  <c r="AF104" i="37"/>
  <c r="AB104" i="37"/>
  <c r="L104" i="37"/>
  <c r="J104" i="37"/>
  <c r="P653" i="22" s="1"/>
  <c r="AG103" i="37"/>
  <c r="AF103" i="37" s="1"/>
  <c r="AC103" i="37"/>
  <c r="AG102" i="37"/>
  <c r="AC102" i="37"/>
  <c r="AG101" i="37"/>
  <c r="AC101" i="37"/>
  <c r="AG100" i="37"/>
  <c r="AC100" i="37"/>
  <c r="J100" i="37"/>
  <c r="P649" i="22" s="1"/>
  <c r="E100" i="37"/>
  <c r="I649" i="22" s="1"/>
  <c r="AG99" i="37"/>
  <c r="AE99" i="37" s="1"/>
  <c r="AC99" i="37"/>
  <c r="AG98" i="37"/>
  <c r="AE98" i="37" s="1"/>
  <c r="AC98" i="37"/>
  <c r="AG97" i="37"/>
  <c r="AC97" i="37"/>
  <c r="AA97" i="37" s="1"/>
  <c r="K97" i="37"/>
  <c r="AG96" i="37"/>
  <c r="AF96" i="37" s="1"/>
  <c r="AC96" i="37"/>
  <c r="AB96" i="37" s="1"/>
  <c r="L96" i="37"/>
  <c r="J96" i="37"/>
  <c r="P645" i="22" s="1"/>
  <c r="K96" i="37"/>
  <c r="AG95" i="37"/>
  <c r="AC95" i="37"/>
  <c r="AG94" i="37"/>
  <c r="AE94" i="37" s="1"/>
  <c r="AC94" i="37"/>
  <c r="AA94" i="37" s="1"/>
  <c r="AG93" i="37"/>
  <c r="AF93" i="37" s="1"/>
  <c r="AC93" i="37"/>
  <c r="AA93" i="37" s="1"/>
  <c r="AG92" i="37"/>
  <c r="AF92" i="37" s="1"/>
  <c r="AC92" i="37"/>
  <c r="L92" i="37"/>
  <c r="E92" i="37"/>
  <c r="K92" i="37"/>
  <c r="AG91" i="37"/>
  <c r="AE91" i="37" s="1"/>
  <c r="AC91" i="37"/>
  <c r="AG90" i="37"/>
  <c r="AE90" i="37" s="1"/>
  <c r="AC90" i="37"/>
  <c r="AB90" i="37" s="1"/>
  <c r="G90" i="37"/>
  <c r="H90" i="37" s="1"/>
  <c r="N47" i="3" s="1"/>
  <c r="AG89" i="37"/>
  <c r="AE89" i="37" s="1"/>
  <c r="AC89" i="37"/>
  <c r="AB89" i="37" s="1"/>
  <c r="J85" i="37"/>
  <c r="E85" i="37"/>
  <c r="B59" i="37"/>
  <c r="B79" i="37" s="1"/>
  <c r="B58" i="37"/>
  <c r="B78" i="37" s="1"/>
  <c r="B57" i="37"/>
  <c r="B77" i="37" s="1"/>
  <c r="B56" i="37"/>
  <c r="B76" i="37" s="1"/>
  <c r="B55" i="37"/>
  <c r="B75" i="37" s="1"/>
  <c r="B54" i="37"/>
  <c r="B74" i="37" s="1"/>
  <c r="B53" i="37"/>
  <c r="B73" i="37" s="1"/>
  <c r="B52" i="37"/>
  <c r="B72" i="37" s="1"/>
  <c r="B51" i="37"/>
  <c r="B71" i="37" s="1"/>
  <c r="B50" i="37"/>
  <c r="B70" i="37" s="1"/>
  <c r="B49" i="37"/>
  <c r="B69" i="37" s="1"/>
  <c r="B48" i="37"/>
  <c r="B68" i="37" s="1"/>
  <c r="B47" i="37"/>
  <c r="B67" i="37" s="1"/>
  <c r="B46" i="37"/>
  <c r="B66" i="37" s="1"/>
  <c r="B45" i="37"/>
  <c r="B65" i="37" s="1"/>
  <c r="AG31" i="37"/>
  <c r="AC31" i="37"/>
  <c r="AB31" i="37" s="1"/>
  <c r="AG30" i="37"/>
  <c r="AE30" i="37" s="1"/>
  <c r="AC30" i="37"/>
  <c r="AG29" i="37"/>
  <c r="AE29" i="37" s="1"/>
  <c r="AC29" i="37"/>
  <c r="AA29" i="37" s="1"/>
  <c r="AG28" i="37"/>
  <c r="AE28" i="37" s="1"/>
  <c r="AC28" i="37"/>
  <c r="AA28" i="37" s="1"/>
  <c r="AG27" i="37"/>
  <c r="AE27" i="37" s="1"/>
  <c r="AC27" i="37"/>
  <c r="AG26" i="37"/>
  <c r="AE26" i="37" s="1"/>
  <c r="AC26" i="37"/>
  <c r="AA26" i="37" s="1"/>
  <c r="AG25" i="37"/>
  <c r="AC25" i="37"/>
  <c r="AA25" i="37" s="1"/>
  <c r="AG24" i="37"/>
  <c r="AF24" i="37" s="1"/>
  <c r="AC24" i="37"/>
  <c r="AA24" i="37" s="1"/>
  <c r="AG23" i="37"/>
  <c r="AC23" i="37"/>
  <c r="AA23" i="37" s="1"/>
  <c r="AF22" i="37"/>
  <c r="AB22" i="37"/>
  <c r="AG21" i="37"/>
  <c r="AF21" i="37" s="1"/>
  <c r="AC21" i="37"/>
  <c r="AA21" i="37" s="1"/>
  <c r="AG20" i="37"/>
  <c r="AF20" i="37" s="1"/>
  <c r="AC20" i="37"/>
  <c r="AA20" i="37" s="1"/>
  <c r="AG19" i="37"/>
  <c r="AE19" i="37" s="1"/>
  <c r="AC19" i="37"/>
  <c r="AA19" i="37" s="1"/>
  <c r="AG18" i="37"/>
  <c r="AC18" i="37"/>
  <c r="AA18" i="37" s="1"/>
  <c r="AG17" i="37"/>
  <c r="AE17" i="37" s="1"/>
  <c r="AC17" i="37"/>
  <c r="K17" i="37"/>
  <c r="AG16" i="37"/>
  <c r="AF16" i="37" s="1"/>
  <c r="AC16" i="37"/>
  <c r="J16" i="37"/>
  <c r="P442" i="22" s="1"/>
  <c r="AG15" i="37"/>
  <c r="AE15" i="37" s="1"/>
  <c r="AC15" i="37"/>
  <c r="AB15" i="37" s="1"/>
  <c r="AG14" i="37"/>
  <c r="AC14" i="37"/>
  <c r="AA14" i="37" s="1"/>
  <c r="AG13" i="37"/>
  <c r="AF13" i="37" s="1"/>
  <c r="AC13" i="37"/>
  <c r="AG12" i="37"/>
  <c r="AE12" i="37" s="1"/>
  <c r="AC12" i="37"/>
  <c r="AA12" i="37" s="1"/>
  <c r="AG11" i="37"/>
  <c r="AE11" i="37" s="1"/>
  <c r="AC11" i="37"/>
  <c r="AB11" i="37" s="1"/>
  <c r="AG10" i="37"/>
  <c r="AC10" i="37"/>
  <c r="AA10" i="37" s="1"/>
  <c r="AG9" i="37"/>
  <c r="AF9" i="37" s="1"/>
  <c r="AC9" i="37"/>
  <c r="AG8" i="37"/>
  <c r="AE8" i="37" s="1"/>
  <c r="AC8" i="37"/>
  <c r="AB8" i="37" s="1"/>
  <c r="G8" i="37"/>
  <c r="AG7" i="37"/>
  <c r="AC7" i="37"/>
  <c r="AA7" i="37" s="1"/>
  <c r="J3" i="37"/>
  <c r="E3" i="37"/>
  <c r="AG162" i="21" l="1"/>
  <c r="AG104" i="21"/>
  <c r="K233" i="21"/>
  <c r="K234" i="21" s="1"/>
  <c r="K235" i="21" s="1"/>
  <c r="F164" i="21"/>
  <c r="G164" i="21" s="1"/>
  <c r="I165" i="21"/>
  <c r="K161" i="21"/>
  <c r="AD161" i="21" s="1"/>
  <c r="K99" i="21"/>
  <c r="E13" i="37"/>
  <c r="I439" i="22" s="1"/>
  <c r="K91" i="37"/>
  <c r="J92" i="37"/>
  <c r="P641" i="22" s="1"/>
  <c r="K104" i="37"/>
  <c r="L116" i="37"/>
  <c r="L120" i="37"/>
  <c r="L200" i="37"/>
  <c r="E256" i="37"/>
  <c r="I783" i="22" s="1"/>
  <c r="L272" i="37"/>
  <c r="J276" i="37"/>
  <c r="P803" i="22" s="1"/>
  <c r="J106" i="37"/>
  <c r="P655" i="22" s="1"/>
  <c r="J110" i="37"/>
  <c r="P659" i="22" s="1"/>
  <c r="K280" i="37"/>
  <c r="L262" i="37"/>
  <c r="J266" i="37"/>
  <c r="P793" i="22" s="1"/>
  <c r="E38" i="37"/>
  <c r="I464" i="22" s="1"/>
  <c r="K279" i="37"/>
  <c r="AF27" i="37"/>
  <c r="E191" i="37"/>
  <c r="I729" i="22" s="1"/>
  <c r="E183" i="37"/>
  <c r="I721" i="22" s="1"/>
  <c r="E202" i="37"/>
  <c r="K113" i="3" s="1"/>
  <c r="J258" i="37"/>
  <c r="P785" i="22" s="1"/>
  <c r="K278" i="37"/>
  <c r="L19" i="37"/>
  <c r="L9" i="37"/>
  <c r="AD435" i="22" s="1"/>
  <c r="L10" i="37"/>
  <c r="E34" i="37"/>
  <c r="K37" i="3" s="1"/>
  <c r="L98" i="37"/>
  <c r="J102" i="37"/>
  <c r="P651" i="22" s="1"/>
  <c r="E182" i="37"/>
  <c r="K93" i="3" s="1"/>
  <c r="K198" i="37"/>
  <c r="W736" i="22" s="1"/>
  <c r="L278" i="37"/>
  <c r="L15" i="37"/>
  <c r="E175" i="37"/>
  <c r="I713" i="22" s="1"/>
  <c r="L191" i="37"/>
  <c r="J27" i="37"/>
  <c r="P453" i="22" s="1"/>
  <c r="AB28" i="37"/>
  <c r="AF29" i="37"/>
  <c r="J95" i="37"/>
  <c r="P644" i="22" s="1"/>
  <c r="J175" i="37"/>
  <c r="P713" i="22" s="1"/>
  <c r="J179" i="37"/>
  <c r="P717" i="22" s="1"/>
  <c r="E187" i="37"/>
  <c r="I725" i="22" s="1"/>
  <c r="K195" i="37"/>
  <c r="E9" i="37"/>
  <c r="K12" i="3" s="1"/>
  <c r="J11" i="37"/>
  <c r="P437" i="22" s="1"/>
  <c r="J31" i="37"/>
  <c r="P457" i="22" s="1"/>
  <c r="K175" i="37"/>
  <c r="W713" i="22" s="1"/>
  <c r="L175" i="37"/>
  <c r="K191" i="37"/>
  <c r="L195" i="37"/>
  <c r="E199" i="37"/>
  <c r="I737" i="22" s="1"/>
  <c r="AB273" i="37"/>
  <c r="AE273" i="37"/>
  <c r="F92" i="37"/>
  <c r="J23" i="37"/>
  <c r="P449" i="22" s="1"/>
  <c r="J35" i="37"/>
  <c r="P461" i="22" s="1"/>
  <c r="K9" i="37"/>
  <c r="K100" i="37"/>
  <c r="L100" i="37"/>
  <c r="K108" i="37"/>
  <c r="L108" i="37"/>
  <c r="K116" i="37"/>
  <c r="AB178" i="37"/>
  <c r="AE183" i="37"/>
  <c r="AF11" i="37"/>
  <c r="AF19" i="37"/>
  <c r="AB24" i="37"/>
  <c r="AE112" i="37"/>
  <c r="AA174" i="37"/>
  <c r="K258" i="37"/>
  <c r="L258" i="37"/>
  <c r="AA261" i="37"/>
  <c r="K266" i="37"/>
  <c r="L266" i="37"/>
  <c r="E270" i="37"/>
  <c r="I797" i="22" s="1"/>
  <c r="J274" i="37"/>
  <c r="P801" i="22" s="1"/>
  <c r="E282" i="37"/>
  <c r="I809" i="22" s="1"/>
  <c r="F13" i="37"/>
  <c r="E262" i="37"/>
  <c r="I789" i="22" s="1"/>
  <c r="J270" i="37"/>
  <c r="P797" i="22" s="1"/>
  <c r="K274" i="37"/>
  <c r="L274" i="37"/>
  <c r="E278" i="37"/>
  <c r="I805" i="22" s="1"/>
  <c r="J282" i="37"/>
  <c r="P809" i="22" s="1"/>
  <c r="AA15" i="37"/>
  <c r="AB19" i="37"/>
  <c r="AB20" i="37"/>
  <c r="AB26" i="37"/>
  <c r="AB113" i="37"/>
  <c r="AE187" i="37"/>
  <c r="AE191" i="37"/>
  <c r="AE253" i="37"/>
  <c r="E258" i="37"/>
  <c r="K123" i="3" s="1"/>
  <c r="J262" i="37"/>
  <c r="P789" i="22" s="1"/>
  <c r="AA264" i="37"/>
  <c r="E266" i="37"/>
  <c r="I793" i="22" s="1"/>
  <c r="K270" i="37"/>
  <c r="L270" i="37"/>
  <c r="J278" i="37"/>
  <c r="P805" i="22" s="1"/>
  <c r="K282" i="37"/>
  <c r="L282" i="37"/>
  <c r="G21" i="37"/>
  <c r="F268" i="37"/>
  <c r="H35" i="37"/>
  <c r="AA8" i="37"/>
  <c r="J19" i="37"/>
  <c r="P445" i="22" s="1"/>
  <c r="AB23" i="37"/>
  <c r="L27" i="37"/>
  <c r="AA31" i="37"/>
  <c r="K35" i="37"/>
  <c r="L35" i="37"/>
  <c r="AF89" i="37"/>
  <c r="AA90" i="37"/>
  <c r="K98" i="37"/>
  <c r="K102" i="37"/>
  <c r="K110" i="37"/>
  <c r="W659" i="22" s="1"/>
  <c r="J114" i="37"/>
  <c r="P663" i="22" s="1"/>
  <c r="J116" i="37"/>
  <c r="P665" i="22" s="1"/>
  <c r="J118" i="37"/>
  <c r="P667" i="22" s="1"/>
  <c r="L173" i="37"/>
  <c r="AD711" i="22" s="1"/>
  <c r="AE175" i="37"/>
  <c r="E179" i="37"/>
  <c r="I717" i="22" s="1"/>
  <c r="AF181" i="37"/>
  <c r="J183" i="37"/>
  <c r="P721" i="22" s="1"/>
  <c r="J187" i="37"/>
  <c r="P725" i="22" s="1"/>
  <c r="AA194" i="37"/>
  <c r="AE259" i="37"/>
  <c r="AF269" i="37"/>
  <c r="AF272" i="37"/>
  <c r="AB277" i="37"/>
  <c r="H15" i="37"/>
  <c r="F27" i="37"/>
  <c r="G94" i="37"/>
  <c r="F114" i="37"/>
  <c r="F264" i="37"/>
  <c r="J199" i="37"/>
  <c r="P737" i="22" s="1"/>
  <c r="AA269" i="37"/>
  <c r="G9" i="37"/>
  <c r="W435" i="22" s="1"/>
  <c r="H31" i="37"/>
  <c r="G173" i="37"/>
  <c r="I173" i="37" s="1"/>
  <c r="F183" i="37"/>
  <c r="H195" i="37"/>
  <c r="AE9" i="37"/>
  <c r="AE21" i="37"/>
  <c r="L118" i="37"/>
  <c r="K183" i="37"/>
  <c r="W721" i="22" s="1"/>
  <c r="L183" i="37"/>
  <c r="K187" i="37"/>
  <c r="W725" i="22" s="1"/>
  <c r="L187" i="37"/>
  <c r="E195" i="37"/>
  <c r="I733" i="22" s="1"/>
  <c r="AA255" i="37"/>
  <c r="J9" i="37"/>
  <c r="P435" i="22" s="1"/>
  <c r="AB10" i="37"/>
  <c r="AF12" i="37"/>
  <c r="J15" i="37"/>
  <c r="P441" i="22" s="1"/>
  <c r="L23" i="37"/>
  <c r="L31" i="37"/>
  <c r="AD457" i="22" s="1"/>
  <c r="E35" i="37"/>
  <c r="K38" i="3" s="1"/>
  <c r="AB93" i="37"/>
  <c r="AF94" i="37"/>
  <c r="L102" i="37"/>
  <c r="AD651" i="22" s="1"/>
  <c r="L110" i="37"/>
  <c r="J120" i="37"/>
  <c r="P669" i="22" s="1"/>
  <c r="K179" i="37"/>
  <c r="W717" i="22" s="1"/>
  <c r="L179" i="37"/>
  <c r="J191" i="37"/>
  <c r="P729" i="22" s="1"/>
  <c r="J195" i="37"/>
  <c r="P733" i="22" s="1"/>
  <c r="AB259" i="37"/>
  <c r="AB275" i="37"/>
  <c r="H19" i="37"/>
  <c r="F34" i="37"/>
  <c r="F187" i="37"/>
  <c r="H270" i="37"/>
  <c r="H179" i="37"/>
  <c r="F199" i="37"/>
  <c r="F256" i="37"/>
  <c r="H274" i="37"/>
  <c r="K111" i="37"/>
  <c r="E111" i="37"/>
  <c r="I660" i="22" s="1"/>
  <c r="AA27" i="37"/>
  <c r="AB27" i="37"/>
  <c r="AA30" i="37"/>
  <c r="AB30" i="37"/>
  <c r="AA91" i="37"/>
  <c r="AB91" i="37"/>
  <c r="AB100" i="37"/>
  <c r="AA100" i="37"/>
  <c r="AE102" i="37"/>
  <c r="AF102" i="37"/>
  <c r="AE106" i="37"/>
  <c r="AF106" i="37"/>
  <c r="AA173" i="37"/>
  <c r="AB173" i="37"/>
  <c r="AB177" i="37"/>
  <c r="AA177" i="37"/>
  <c r="AF192" i="37"/>
  <c r="AE192" i="37"/>
  <c r="AB258" i="37"/>
  <c r="AA258" i="37"/>
  <c r="G28" i="37"/>
  <c r="E28" i="37"/>
  <c r="K31" i="3" s="1"/>
  <c r="F24" i="37"/>
  <c r="F119" i="37"/>
  <c r="G119" i="37"/>
  <c r="F115" i="37"/>
  <c r="G115" i="37"/>
  <c r="E107" i="37"/>
  <c r="K64" i="3" s="1"/>
  <c r="H107" i="37"/>
  <c r="G99" i="37"/>
  <c r="W648" i="22" s="1"/>
  <c r="H99" i="37"/>
  <c r="AF25" i="37"/>
  <c r="AE25" i="37"/>
  <c r="AA103" i="37"/>
  <c r="AB103" i="37"/>
  <c r="E115" i="37"/>
  <c r="I664" i="22" s="1"/>
  <c r="AE177" i="37"/>
  <c r="AF177" i="37"/>
  <c r="AF188" i="37"/>
  <c r="AE188" i="37"/>
  <c r="AB257" i="37"/>
  <c r="AA257" i="37"/>
  <c r="AB266" i="37"/>
  <c r="AA266" i="37"/>
  <c r="H111" i="37"/>
  <c r="G192" i="37"/>
  <c r="L192" i="37"/>
  <c r="G188" i="37"/>
  <c r="H255" i="37"/>
  <c r="G255" i="37"/>
  <c r="I255" i="37" s="1"/>
  <c r="F281" i="37"/>
  <c r="G281" i="37"/>
  <c r="H281" i="37"/>
  <c r="F277" i="37"/>
  <c r="G277" i="37"/>
  <c r="I277" i="37" s="1"/>
  <c r="J277" i="37"/>
  <c r="P804" i="22" s="1"/>
  <c r="K277" i="37"/>
  <c r="F273" i="37"/>
  <c r="H273" i="37"/>
  <c r="G273" i="37"/>
  <c r="I273" i="37" s="1"/>
  <c r="F269" i="37"/>
  <c r="H269" i="37"/>
  <c r="G269" i="37"/>
  <c r="F265" i="37"/>
  <c r="J265" i="37"/>
  <c r="P792" i="22" s="1"/>
  <c r="H265" i="37"/>
  <c r="G265" i="37"/>
  <c r="I265" i="37" s="1"/>
  <c r="E265" i="37"/>
  <c r="I792" i="22" s="1"/>
  <c r="F261" i="37"/>
  <c r="J261" i="37"/>
  <c r="P788" i="22" s="1"/>
  <c r="H261" i="37"/>
  <c r="E261" i="37"/>
  <c r="I788" i="22" s="1"/>
  <c r="F257" i="37"/>
  <c r="G257" i="37"/>
  <c r="I257" i="37" s="1"/>
  <c r="J257" i="37"/>
  <c r="P784" i="22" s="1"/>
  <c r="H257" i="37"/>
  <c r="AF8" i="37"/>
  <c r="AB14" i="37"/>
  <c r="AF15" i="37"/>
  <c r="AB18" i="37"/>
  <c r="AE23" i="37"/>
  <c r="AF23" i="37"/>
  <c r="AE24" i="37"/>
  <c r="AF28" i="37"/>
  <c r="AE31" i="37"/>
  <c r="AF31" i="37"/>
  <c r="AE95" i="37"/>
  <c r="AF95" i="37"/>
  <c r="AB98" i="37"/>
  <c r="AA98" i="37"/>
  <c r="AA101" i="37"/>
  <c r="AB101" i="37"/>
  <c r="AF107" i="37"/>
  <c r="AE107" i="37"/>
  <c r="K192" i="37"/>
  <c r="AF194" i="37"/>
  <c r="AE194" i="37"/>
  <c r="AE254" i="37"/>
  <c r="AF254" i="37"/>
  <c r="AA265" i="37"/>
  <c r="AB265" i="37"/>
  <c r="K273" i="37"/>
  <c r="AF274" i="37"/>
  <c r="AE274" i="37"/>
  <c r="H30" i="37"/>
  <c r="G30" i="37"/>
  <c r="H26" i="37"/>
  <c r="G26" i="37"/>
  <c r="F22" i="37"/>
  <c r="G22" i="37"/>
  <c r="E22" i="37"/>
  <c r="I448" i="22" s="1"/>
  <c r="F18" i="37"/>
  <c r="H18" i="37"/>
  <c r="F14" i="37"/>
  <c r="H14" i="37"/>
  <c r="K14" i="37"/>
  <c r="F10" i="37"/>
  <c r="G10" i="37"/>
  <c r="G14" i="37"/>
  <c r="I14" i="37" s="1"/>
  <c r="F30" i="37"/>
  <c r="H117" i="37"/>
  <c r="E117" i="37"/>
  <c r="K74" i="3" s="1"/>
  <c r="F117" i="37"/>
  <c r="G113" i="37"/>
  <c r="I113" i="37" s="1"/>
  <c r="K113" i="37"/>
  <c r="H109" i="37"/>
  <c r="K109" i="37"/>
  <c r="H105" i="37"/>
  <c r="F105" i="37"/>
  <c r="H97" i="37"/>
  <c r="E97" i="37"/>
  <c r="K54" i="3" s="1"/>
  <c r="F97" i="37"/>
  <c r="H93" i="37"/>
  <c r="L93" i="37"/>
  <c r="H103" i="37"/>
  <c r="F176" i="37"/>
  <c r="G261" i="37"/>
  <c r="I261" i="37" s="1"/>
  <c r="AA16" i="37"/>
  <c r="AB16" i="37"/>
  <c r="AA95" i="37"/>
  <c r="AB95" i="37"/>
  <c r="AA99" i="37"/>
  <c r="AB99" i="37"/>
  <c r="AF100" i="37"/>
  <c r="AE100" i="37"/>
  <c r="AA107" i="37"/>
  <c r="AB107" i="37"/>
  <c r="AF108" i="37"/>
  <c r="AE108" i="37"/>
  <c r="AA11" i="37"/>
  <c r="AB12" i="37"/>
  <c r="AB92" i="37"/>
  <c r="AA92" i="37"/>
  <c r="AF101" i="37"/>
  <c r="AE101" i="37"/>
  <c r="AF105" i="37"/>
  <c r="AE105" i="37"/>
  <c r="K117" i="37"/>
  <c r="AA171" i="37"/>
  <c r="AB171" i="37"/>
  <c r="AF179" i="37"/>
  <c r="AE179" i="37"/>
  <c r="AE182" i="37"/>
  <c r="AF182" i="37"/>
  <c r="K255" i="37"/>
  <c r="W782" i="22" s="1"/>
  <c r="E257" i="37"/>
  <c r="I784" i="22" s="1"/>
  <c r="AE262" i="37"/>
  <c r="AE270" i="37"/>
  <c r="H22" i="37"/>
  <c r="H95" i="37"/>
  <c r="G105" i="37"/>
  <c r="I105" i="37" s="1"/>
  <c r="H115" i="37"/>
  <c r="F202" i="37"/>
  <c r="J202" i="37"/>
  <c r="P740" i="22" s="1"/>
  <c r="H202" i="37"/>
  <c r="F198" i="37"/>
  <c r="E198" i="37"/>
  <c r="I736" i="22" s="1"/>
  <c r="H198" i="37"/>
  <c r="J198" i="37"/>
  <c r="P736" i="22" s="1"/>
  <c r="F194" i="37"/>
  <c r="H194" i="37"/>
  <c r="F190" i="37"/>
  <c r="G190" i="37"/>
  <c r="I190" i="37" s="1"/>
  <c r="F186" i="37"/>
  <c r="H186" i="37"/>
  <c r="F182" i="37"/>
  <c r="H182" i="37"/>
  <c r="K182" i="37"/>
  <c r="W720" i="22" s="1"/>
  <c r="F178" i="37"/>
  <c r="H178" i="37"/>
  <c r="K178" i="37"/>
  <c r="F174" i="37"/>
  <c r="G174" i="37"/>
  <c r="G178" i="37"/>
  <c r="G186" i="37"/>
  <c r="I186" i="37" s="1"/>
  <c r="F192" i="37"/>
  <c r="F263" i="37"/>
  <c r="F255" i="37"/>
  <c r="H277" i="37"/>
  <c r="G13" i="37"/>
  <c r="H23" i="37"/>
  <c r="F37" i="37"/>
  <c r="H183" i="37"/>
  <c r="AD721" i="22" s="1"/>
  <c r="H187" i="37"/>
  <c r="F191" i="37"/>
  <c r="H258" i="37"/>
  <c r="G268" i="37"/>
  <c r="F272" i="37"/>
  <c r="F276" i="37"/>
  <c r="H278" i="37"/>
  <c r="AD805" i="22" s="1"/>
  <c r="H282" i="37"/>
  <c r="AD809" i="22" s="1"/>
  <c r="F260" i="37"/>
  <c r="H262" i="37"/>
  <c r="AD789" i="22" s="1"/>
  <c r="G276" i="37"/>
  <c r="F284" i="37"/>
  <c r="F9" i="37"/>
  <c r="H11" i="37"/>
  <c r="G35" i="37"/>
  <c r="F173" i="37"/>
  <c r="F175" i="37"/>
  <c r="H199" i="37"/>
  <c r="G260" i="37"/>
  <c r="H266" i="37"/>
  <c r="G284" i="37"/>
  <c r="I284" i="37" s="1"/>
  <c r="K29" i="3"/>
  <c r="K73" i="3"/>
  <c r="L201" i="37"/>
  <c r="H201" i="37"/>
  <c r="G201" i="37"/>
  <c r="F201" i="37"/>
  <c r="G193" i="37"/>
  <c r="F193" i="37"/>
  <c r="H193" i="37"/>
  <c r="AD731" i="22" s="1"/>
  <c r="L185" i="37"/>
  <c r="H185" i="37"/>
  <c r="G185" i="37"/>
  <c r="F185" i="37"/>
  <c r="K177" i="37"/>
  <c r="G177" i="37"/>
  <c r="F177" i="37"/>
  <c r="H177" i="37"/>
  <c r="AA109" i="37"/>
  <c r="AB109" i="37"/>
  <c r="L197" i="37"/>
  <c r="F197" i="37"/>
  <c r="H189" i="37"/>
  <c r="G189" i="37"/>
  <c r="H181" i="37"/>
  <c r="G197" i="37"/>
  <c r="AF97" i="37"/>
  <c r="AE97" i="37"/>
  <c r="AA105" i="37"/>
  <c r="AB105" i="37"/>
  <c r="AF111" i="37"/>
  <c r="AE111" i="37"/>
  <c r="L177" i="37"/>
  <c r="AB253" i="37"/>
  <c r="AA253" i="37"/>
  <c r="AF263" i="37"/>
  <c r="AE263" i="37"/>
  <c r="AA272" i="37"/>
  <c r="AB272" i="37"/>
  <c r="I801" i="22"/>
  <c r="K139" i="3"/>
  <c r="K53" i="3"/>
  <c r="H37" i="37"/>
  <c r="H197" i="37"/>
  <c r="AB187" i="37"/>
  <c r="AA187" i="37"/>
  <c r="K137" i="3"/>
  <c r="H8" i="37"/>
  <c r="N11" i="3" s="1"/>
  <c r="M11" i="3"/>
  <c r="AE13" i="37"/>
  <c r="AE20" i="37"/>
  <c r="I641" i="22"/>
  <c r="K49" i="3"/>
  <c r="AE96" i="37"/>
  <c r="AB110" i="37"/>
  <c r="AA110" i="37"/>
  <c r="AA182" i="37"/>
  <c r="AE195" i="37"/>
  <c r="AB262" i="37"/>
  <c r="AA262" i="37"/>
  <c r="AA267" i="37"/>
  <c r="AB267" i="37"/>
  <c r="G33" i="37"/>
  <c r="F33" i="37"/>
  <c r="G29" i="37"/>
  <c r="H29" i="37"/>
  <c r="F29" i="37"/>
  <c r="H21" i="37"/>
  <c r="H17" i="37"/>
  <c r="F17" i="37"/>
  <c r="F25" i="37"/>
  <c r="F189" i="37"/>
  <c r="AF176" i="37"/>
  <c r="AE176" i="37"/>
  <c r="K65" i="3"/>
  <c r="AA111" i="37"/>
  <c r="AE173" i="37"/>
  <c r="AF173" i="37"/>
  <c r="AE174" i="37"/>
  <c r="AE16" i="37"/>
  <c r="AF17" i="37"/>
  <c r="AE92" i="37"/>
  <c r="AB102" i="37"/>
  <c r="AA102" i="37"/>
  <c r="AB106" i="37"/>
  <c r="AA106" i="37"/>
  <c r="AF110" i="37"/>
  <c r="I669" i="22"/>
  <c r="K77" i="3"/>
  <c r="AA172" i="37"/>
  <c r="AB172" i="37"/>
  <c r="AB190" i="37"/>
  <c r="AA191" i="37"/>
  <c r="AB256" i="37"/>
  <c r="AA256" i="37"/>
  <c r="AE258" i="37"/>
  <c r="AF261" i="37"/>
  <c r="AE261" i="37"/>
  <c r="AB263" i="37"/>
  <c r="AF266" i="37"/>
  <c r="AE267" i="37"/>
  <c r="K142" i="3"/>
  <c r="M47" i="3"/>
  <c r="K36" i="37"/>
  <c r="F36" i="37"/>
  <c r="H36" i="37"/>
  <c r="G36" i="37"/>
  <c r="E36" i="37"/>
  <c r="I462" i="22" s="1"/>
  <c r="J32" i="37"/>
  <c r="P458" i="22" s="1"/>
  <c r="F32" i="37"/>
  <c r="H32" i="37"/>
  <c r="E32" i="37"/>
  <c r="K35" i="3" s="1"/>
  <c r="K28" i="37"/>
  <c r="F28" i="37"/>
  <c r="E24" i="37"/>
  <c r="K27" i="3" s="1"/>
  <c r="H24" i="37"/>
  <c r="G24" i="37"/>
  <c r="E20" i="37"/>
  <c r="K23" i="3" s="1"/>
  <c r="H20" i="37"/>
  <c r="G20" i="37"/>
  <c r="E16" i="37"/>
  <c r="K19" i="3" s="1"/>
  <c r="H16" i="37"/>
  <c r="G16" i="37"/>
  <c r="J12" i="37"/>
  <c r="P438" i="22" s="1"/>
  <c r="H12" i="37"/>
  <c r="G12" i="37"/>
  <c r="W438" i="22" s="1"/>
  <c r="E12" i="37"/>
  <c r="K15" i="3" s="1"/>
  <c r="F12" i="37"/>
  <c r="G17" i="37"/>
  <c r="W443" i="22" s="1"/>
  <c r="F20" i="37"/>
  <c r="G25" i="37"/>
  <c r="H28" i="37"/>
  <c r="G32" i="37"/>
  <c r="W458" i="22" s="1"/>
  <c r="G118" i="37"/>
  <c r="W667" i="22" s="1"/>
  <c r="F118" i="37"/>
  <c r="H118" i="37"/>
  <c r="H114" i="37"/>
  <c r="G114" i="37"/>
  <c r="W663" i="22" s="1"/>
  <c r="L114" i="37"/>
  <c r="F110" i="37"/>
  <c r="F106" i="37"/>
  <c r="H106" i="37"/>
  <c r="AD655" i="22" s="1"/>
  <c r="G106" i="37"/>
  <c r="K106" i="37"/>
  <c r="F102" i="37"/>
  <c r="F98" i="37"/>
  <c r="H98" i="37"/>
  <c r="AD647" i="22" s="1"/>
  <c r="G98" i="37"/>
  <c r="I98" i="37" s="1"/>
  <c r="J98" i="37"/>
  <c r="P647" i="22" s="1"/>
  <c r="F94" i="37"/>
  <c r="E94" i="37"/>
  <c r="K51" i="3" s="1"/>
  <c r="G102" i="37"/>
  <c r="H110" i="37"/>
  <c r="G181" i="37"/>
  <c r="I181" i="37" s="1"/>
  <c r="H283" i="37"/>
  <c r="G283" i="37"/>
  <c r="F283" i="37"/>
  <c r="H279" i="37"/>
  <c r="G279" i="37"/>
  <c r="L275" i="37"/>
  <c r="H275" i="37"/>
  <c r="G275" i="37"/>
  <c r="F275" i="37"/>
  <c r="H271" i="37"/>
  <c r="G271" i="37"/>
  <c r="L267" i="37"/>
  <c r="H267" i="37"/>
  <c r="G267" i="37"/>
  <c r="F267" i="37"/>
  <c r="L263" i="37"/>
  <c r="H263" i="37"/>
  <c r="G263" i="37"/>
  <c r="E259" i="37"/>
  <c r="K124" i="3" s="1"/>
  <c r="H259" i="37"/>
  <c r="G259" i="37"/>
  <c r="I259" i="37" s="1"/>
  <c r="F259" i="37"/>
  <c r="AD669" i="22"/>
  <c r="K283" i="37"/>
  <c r="F11" i="37"/>
  <c r="F15" i="37"/>
  <c r="F19" i="37"/>
  <c r="F23" i="37"/>
  <c r="G27" i="37"/>
  <c r="F31" i="37"/>
  <c r="G34" i="37"/>
  <c r="F38" i="37"/>
  <c r="G91" i="37"/>
  <c r="I91" i="37" s="1"/>
  <c r="F91" i="37"/>
  <c r="H113" i="37"/>
  <c r="F113" i="37"/>
  <c r="F93" i="37"/>
  <c r="F101" i="37"/>
  <c r="F109" i="37"/>
  <c r="AD733" i="22"/>
  <c r="F271" i="37"/>
  <c r="F26" i="37"/>
  <c r="G38" i="37"/>
  <c r="G120" i="37"/>
  <c r="W669" i="22" s="1"/>
  <c r="F120" i="37"/>
  <c r="G116" i="37"/>
  <c r="W665" i="22" s="1"/>
  <c r="H116" i="37"/>
  <c r="AD665" i="22" s="1"/>
  <c r="F116" i="37"/>
  <c r="G112" i="37"/>
  <c r="W661" i="22" s="1"/>
  <c r="H112" i="37"/>
  <c r="AD661" i="22" s="1"/>
  <c r="H108" i="37"/>
  <c r="AD657" i="22" s="1"/>
  <c r="G108" i="37"/>
  <c r="H104" i="37"/>
  <c r="AD653" i="22" s="1"/>
  <c r="G104" i="37"/>
  <c r="W653" i="22" s="1"/>
  <c r="H100" i="37"/>
  <c r="G100" i="37"/>
  <c r="W649" i="22" s="1"/>
  <c r="H96" i="37"/>
  <c r="AD645" i="22" s="1"/>
  <c r="G96" i="37"/>
  <c r="H92" i="37"/>
  <c r="AD641" i="22" s="1"/>
  <c r="G92" i="37"/>
  <c r="W641" i="22" s="1"/>
  <c r="G93" i="37"/>
  <c r="I93" i="37" s="1"/>
  <c r="F96" i="37"/>
  <c r="G101" i="37"/>
  <c r="I101" i="37" s="1"/>
  <c r="F104" i="37"/>
  <c r="G109" i="37"/>
  <c r="I109" i="37" s="1"/>
  <c r="F112" i="37"/>
  <c r="F95" i="37"/>
  <c r="F99" i="37"/>
  <c r="F103" i="37"/>
  <c r="F107" i="37"/>
  <c r="F111" i="37"/>
  <c r="H119" i="37"/>
  <c r="K200" i="37"/>
  <c r="H200" i="37"/>
  <c r="AD738" i="22" s="1"/>
  <c r="L196" i="37"/>
  <c r="H196" i="37"/>
  <c r="E192" i="37"/>
  <c r="K103" i="3" s="1"/>
  <c r="H192" i="37"/>
  <c r="H188" i="37"/>
  <c r="K180" i="37"/>
  <c r="H180" i="37"/>
  <c r="E176" i="37"/>
  <c r="I714" i="22" s="1"/>
  <c r="H176" i="37"/>
  <c r="G180" i="37"/>
  <c r="W718" i="22" s="1"/>
  <c r="F184" i="37"/>
  <c r="G196" i="37"/>
  <c r="F200" i="37"/>
  <c r="F280" i="37"/>
  <c r="G107" i="37"/>
  <c r="G111" i="37"/>
  <c r="H175" i="37"/>
  <c r="F179" i="37"/>
  <c r="G184" i="37"/>
  <c r="F188" i="37"/>
  <c r="H191" i="37"/>
  <c r="AD729" i="22" s="1"/>
  <c r="F195" i="37"/>
  <c r="G200" i="37"/>
  <c r="G256" i="37"/>
  <c r="G264" i="37"/>
  <c r="G272" i="37"/>
  <c r="I272" i="37" s="1"/>
  <c r="G280" i="37"/>
  <c r="F258" i="37"/>
  <c r="F262" i="37"/>
  <c r="F266" i="37"/>
  <c r="F270" i="37"/>
  <c r="F274" i="37"/>
  <c r="F278" i="37"/>
  <c r="F282" i="37"/>
  <c r="K129" i="3"/>
  <c r="K259" i="37"/>
  <c r="K275" i="37"/>
  <c r="I802" i="22"/>
  <c r="I794" i="22"/>
  <c r="L259" i="37"/>
  <c r="K267" i="37"/>
  <c r="K263" i="37"/>
  <c r="I726" i="22"/>
  <c r="K99" i="3"/>
  <c r="L189" i="37"/>
  <c r="AD727" i="22" s="1"/>
  <c r="K193" i="37"/>
  <c r="K111" i="3"/>
  <c r="K176" i="37"/>
  <c r="W714" i="22" s="1"/>
  <c r="E177" i="37"/>
  <c r="J177" i="37"/>
  <c r="P715" i="22" s="1"/>
  <c r="K188" i="37"/>
  <c r="W726" i="22" s="1"/>
  <c r="L188" i="37"/>
  <c r="K189" i="37"/>
  <c r="J197" i="37"/>
  <c r="P735" i="22" s="1"/>
  <c r="J201" i="37"/>
  <c r="P739" i="22" s="1"/>
  <c r="K197" i="37"/>
  <c r="K201" i="37"/>
  <c r="E197" i="37"/>
  <c r="E201" i="37"/>
  <c r="I103" i="37"/>
  <c r="I99" i="37"/>
  <c r="K69" i="3"/>
  <c r="K61" i="3"/>
  <c r="K57" i="3"/>
  <c r="K76" i="3"/>
  <c r="I647" i="22"/>
  <c r="K95" i="37"/>
  <c r="W644" i="22" s="1"/>
  <c r="E95" i="37"/>
  <c r="K107" i="37"/>
  <c r="L37" i="37"/>
  <c r="J37" i="37"/>
  <c r="P463" i="22" s="1"/>
  <c r="J33" i="37"/>
  <c r="P459" i="22" s="1"/>
  <c r="L29" i="37"/>
  <c r="E29" i="37"/>
  <c r="J29" i="37"/>
  <c r="P455" i="22" s="1"/>
  <c r="K29" i="37"/>
  <c r="L25" i="37"/>
  <c r="AD451" i="22" s="1"/>
  <c r="E25" i="37"/>
  <c r="J25" i="37"/>
  <c r="P451" i="22" s="1"/>
  <c r="J13" i="37"/>
  <c r="P439" i="22" s="1"/>
  <c r="K13" i="37"/>
  <c r="I10" i="37"/>
  <c r="K33" i="3"/>
  <c r="I456" i="22"/>
  <c r="L21" i="37"/>
  <c r="E21" i="37"/>
  <c r="K25" i="37"/>
  <c r="W451" i="22" s="1"/>
  <c r="L17" i="37"/>
  <c r="E17" i="37"/>
  <c r="L13" i="37"/>
  <c r="AD439" i="22" s="1"/>
  <c r="J21" i="37"/>
  <c r="P447" i="22" s="1"/>
  <c r="J17" i="37"/>
  <c r="P443" i="22" s="1"/>
  <c r="K21" i="37"/>
  <c r="L33" i="37"/>
  <c r="AD459" i="22" s="1"/>
  <c r="K16" i="37"/>
  <c r="W442" i="22" s="1"/>
  <c r="K20" i="37"/>
  <c r="K24" i="37"/>
  <c r="J28" i="37"/>
  <c r="P454" i="22" s="1"/>
  <c r="J36" i="37"/>
  <c r="P462" i="22" s="1"/>
  <c r="AB7" i="37"/>
  <c r="AA9" i="37"/>
  <c r="AB9" i="37"/>
  <c r="E10" i="37"/>
  <c r="B3" i="37"/>
  <c r="J10" i="37"/>
  <c r="P436" i="22" s="1"/>
  <c r="K10" i="37"/>
  <c r="AE10" i="37"/>
  <c r="AF10" i="37"/>
  <c r="AA13" i="37"/>
  <c r="AB13" i="37"/>
  <c r="E14" i="37"/>
  <c r="L14" i="37"/>
  <c r="J14" i="37"/>
  <c r="P440" i="22" s="1"/>
  <c r="AE18" i="37"/>
  <c r="AF18" i="37"/>
  <c r="L11" i="37"/>
  <c r="E11" i="37"/>
  <c r="K11" i="37"/>
  <c r="W437" i="22" s="1"/>
  <c r="AA17" i="37"/>
  <c r="AB17" i="37"/>
  <c r="E18" i="37"/>
  <c r="L18" i="37"/>
  <c r="J18" i="37"/>
  <c r="P444" i="22" s="1"/>
  <c r="AE7" i="37"/>
  <c r="AF7" i="37"/>
  <c r="AD436" i="22"/>
  <c r="AE14" i="37"/>
  <c r="AF14" i="37"/>
  <c r="K18" i="37"/>
  <c r="W444" i="22" s="1"/>
  <c r="L12" i="37"/>
  <c r="E15" i="37"/>
  <c r="L16" i="37"/>
  <c r="E19" i="37"/>
  <c r="L20" i="37"/>
  <c r="AB21" i="37"/>
  <c r="J22" i="37"/>
  <c r="P448" i="22" s="1"/>
  <c r="E23" i="37"/>
  <c r="L24" i="37"/>
  <c r="AB25" i="37"/>
  <c r="J26" i="37"/>
  <c r="P452" i="22" s="1"/>
  <c r="AF26" i="37"/>
  <c r="E27" i="37"/>
  <c r="L28" i="37"/>
  <c r="AB29" i="37"/>
  <c r="J30" i="37"/>
  <c r="P456" i="22" s="1"/>
  <c r="AF30" i="37"/>
  <c r="E31" i="37"/>
  <c r="L32" i="37"/>
  <c r="AD458" i="22" s="1"/>
  <c r="E33" i="37"/>
  <c r="J34" i="37"/>
  <c r="P460" i="22" s="1"/>
  <c r="W461" i="22"/>
  <c r="L36" i="37"/>
  <c r="E37" i="37"/>
  <c r="J38" i="37"/>
  <c r="P464" i="22" s="1"/>
  <c r="AA89" i="37"/>
  <c r="AF90" i="37"/>
  <c r="AF91" i="37"/>
  <c r="E93" i="37"/>
  <c r="L94" i="37"/>
  <c r="AD643" i="22" s="1"/>
  <c r="AB94" i="37"/>
  <c r="L95" i="37"/>
  <c r="J97" i="37"/>
  <c r="P646" i="22" s="1"/>
  <c r="AF98" i="37"/>
  <c r="AF99" i="37"/>
  <c r="AA108" i="37"/>
  <c r="AB108" i="37"/>
  <c r="E109" i="37"/>
  <c r="L109" i="37"/>
  <c r="J109" i="37"/>
  <c r="P658" i="22" s="1"/>
  <c r="AA112" i="37"/>
  <c r="AB112" i="37"/>
  <c r="E113" i="37"/>
  <c r="L113" i="37"/>
  <c r="J113" i="37"/>
  <c r="P662" i="22" s="1"/>
  <c r="K22" i="37"/>
  <c r="K26" i="37"/>
  <c r="K30" i="37"/>
  <c r="K34" i="37"/>
  <c r="K38" i="37"/>
  <c r="K15" i="37"/>
  <c r="K19" i="37"/>
  <c r="W445" i="22" s="1"/>
  <c r="L22" i="37"/>
  <c r="K23" i="37"/>
  <c r="L26" i="37"/>
  <c r="K27" i="37"/>
  <c r="L30" i="37"/>
  <c r="K31" i="37"/>
  <c r="W457" i="22" s="1"/>
  <c r="K33" i="37"/>
  <c r="L34" i="37"/>
  <c r="AD460" i="22" s="1"/>
  <c r="K37" i="37"/>
  <c r="L38" i="37"/>
  <c r="L91" i="37"/>
  <c r="AD640" i="22" s="1"/>
  <c r="J93" i="37"/>
  <c r="P642" i="22" s="1"/>
  <c r="J94" i="37"/>
  <c r="P643" i="22" s="1"/>
  <c r="L99" i="37"/>
  <c r="L101" i="37"/>
  <c r="AD650" i="22" s="1"/>
  <c r="J101" i="37"/>
  <c r="P650" i="22" s="1"/>
  <c r="K101" i="37"/>
  <c r="J103" i="37"/>
  <c r="P652" i="22" s="1"/>
  <c r="L103" i="37"/>
  <c r="K103" i="37"/>
  <c r="W652" i="22" s="1"/>
  <c r="L105" i="37"/>
  <c r="J105" i="37"/>
  <c r="P654" i="22" s="1"/>
  <c r="K105" i="37"/>
  <c r="AD441" i="22"/>
  <c r="AD453" i="22"/>
  <c r="B85" i="37"/>
  <c r="E91" i="37"/>
  <c r="J91" i="37"/>
  <c r="P640" i="22" s="1"/>
  <c r="AE93" i="37"/>
  <c r="K94" i="37"/>
  <c r="AA96" i="37"/>
  <c r="W646" i="22"/>
  <c r="L97" i="37"/>
  <c r="AB97" i="37"/>
  <c r="E99" i="37"/>
  <c r="J99" i="37"/>
  <c r="P648" i="22" s="1"/>
  <c r="E101" i="37"/>
  <c r="E103" i="37"/>
  <c r="AE103" i="37"/>
  <c r="E105" i="37"/>
  <c r="AE109" i="37"/>
  <c r="AF109" i="37"/>
  <c r="W645" i="22"/>
  <c r="E102" i="37"/>
  <c r="E106" i="37"/>
  <c r="L107" i="37"/>
  <c r="E110" i="37"/>
  <c r="L111" i="37"/>
  <c r="AF113" i="37"/>
  <c r="E114" i="37"/>
  <c r="J115" i="37"/>
  <c r="P664" i="22" s="1"/>
  <c r="L117" i="37"/>
  <c r="E118" i="37"/>
  <c r="J119" i="37"/>
  <c r="P668" i="22" s="1"/>
  <c r="AA184" i="37"/>
  <c r="AB184" i="37"/>
  <c r="AA185" i="37"/>
  <c r="AB185" i="37"/>
  <c r="K115" i="37"/>
  <c r="K119" i="37"/>
  <c r="G172" i="37"/>
  <c r="M83" i="3" s="1"/>
  <c r="AF172" i="37"/>
  <c r="AE172" i="37"/>
  <c r="L174" i="37"/>
  <c r="AD712" i="22" s="1"/>
  <c r="K174" i="37"/>
  <c r="E174" i="37"/>
  <c r="AA180" i="37"/>
  <c r="AB180" i="37"/>
  <c r="AB183" i="37"/>
  <c r="AA183" i="37"/>
  <c r="J184" i="37"/>
  <c r="P722" i="22" s="1"/>
  <c r="L184" i="37"/>
  <c r="AD722" i="22" s="1"/>
  <c r="E184" i="37"/>
  <c r="K184" i="37"/>
  <c r="J107" i="37"/>
  <c r="P656" i="22" s="1"/>
  <c r="J111" i="37"/>
  <c r="P660" i="22" s="1"/>
  <c r="L115" i="37"/>
  <c r="J117" i="37"/>
  <c r="P666" i="22" s="1"/>
  <c r="L119" i="37"/>
  <c r="AE171" i="37"/>
  <c r="AB179" i="37"/>
  <c r="AA179" i="37"/>
  <c r="J180" i="37"/>
  <c r="P718" i="22" s="1"/>
  <c r="L180" i="37"/>
  <c r="E180" i="37"/>
  <c r="W666" i="22"/>
  <c r="J174" i="37"/>
  <c r="P712" i="22" s="1"/>
  <c r="L178" i="37"/>
  <c r="J178" i="37"/>
  <c r="P716" i="22" s="1"/>
  <c r="E178" i="37"/>
  <c r="E173" i="37"/>
  <c r="B167" i="37"/>
  <c r="K173" i="37"/>
  <c r="J173" i="37"/>
  <c r="P711" i="22" s="1"/>
  <c r="L181" i="37"/>
  <c r="J190" i="37"/>
  <c r="P728" i="22" s="1"/>
  <c r="E190" i="37"/>
  <c r="L190" i="37"/>
  <c r="K190" i="37"/>
  <c r="W728" i="22" s="1"/>
  <c r="J194" i="37"/>
  <c r="P732" i="22" s="1"/>
  <c r="E194" i="37"/>
  <c r="L194" i="37"/>
  <c r="AB175" i="37"/>
  <c r="AA175" i="37"/>
  <c r="J176" i="37"/>
  <c r="P714" i="22" s="1"/>
  <c r="L176" i="37"/>
  <c r="AA176" i="37"/>
  <c r="AB176" i="37"/>
  <c r="AF178" i="37"/>
  <c r="AF180" i="37"/>
  <c r="AE180" i="37"/>
  <c r="AB181" i="37"/>
  <c r="L182" i="37"/>
  <c r="AD720" i="22" s="1"/>
  <c r="J182" i="37"/>
  <c r="P720" i="22" s="1"/>
  <c r="AE184" i="37"/>
  <c r="E181" i="37"/>
  <c r="K181" i="37"/>
  <c r="J181" i="37"/>
  <c r="P719" i="22" s="1"/>
  <c r="E186" i="37"/>
  <c r="L186" i="37"/>
  <c r="J186" i="37"/>
  <c r="P724" i="22" s="1"/>
  <c r="AF190" i="37"/>
  <c r="AE190" i="37"/>
  <c r="AB193" i="37"/>
  <c r="AA193" i="37"/>
  <c r="K194" i="37"/>
  <c r="W732" i="22" s="1"/>
  <c r="J185" i="37"/>
  <c r="P723" i="22" s="1"/>
  <c r="E185" i="37"/>
  <c r="K185" i="37"/>
  <c r="AF185" i="37"/>
  <c r="AE185" i="37"/>
  <c r="AB189" i="37"/>
  <c r="AA189" i="37"/>
  <c r="AE264" i="37"/>
  <c r="AF264" i="37"/>
  <c r="AF265" i="37"/>
  <c r="AE265" i="37"/>
  <c r="AF275" i="37"/>
  <c r="AE275" i="37"/>
  <c r="AB276" i="37"/>
  <c r="AA276" i="37"/>
  <c r="J188" i="37"/>
  <c r="P726" i="22" s="1"/>
  <c r="AA188" i="37"/>
  <c r="E189" i="37"/>
  <c r="AE189" i="37"/>
  <c r="W729" i="22"/>
  <c r="J192" i="37"/>
  <c r="P730" i="22" s="1"/>
  <c r="AA192" i="37"/>
  <c r="E193" i="37"/>
  <c r="AE193" i="37"/>
  <c r="E196" i="37"/>
  <c r="K196" i="37"/>
  <c r="L198" i="37"/>
  <c r="K199" i="37"/>
  <c r="W737" i="22" s="1"/>
  <c r="J200" i="37"/>
  <c r="P738" i="22" s="1"/>
  <c r="K202" i="37"/>
  <c r="W740" i="22" s="1"/>
  <c r="E268" i="37"/>
  <c r="L268" i="37"/>
  <c r="AD795" i="22" s="1"/>
  <c r="K268" i="37"/>
  <c r="J268" i="37"/>
  <c r="P795" i="22" s="1"/>
  <c r="AB270" i="37"/>
  <c r="AA270" i="37"/>
  <c r="J271" i="37"/>
  <c r="P798" i="22" s="1"/>
  <c r="L271" i="37"/>
  <c r="K271" i="37"/>
  <c r="E271" i="37"/>
  <c r="AA271" i="37"/>
  <c r="AB271" i="37"/>
  <c r="J189" i="37"/>
  <c r="P727" i="22" s="1"/>
  <c r="J193" i="37"/>
  <c r="P731" i="22" s="1"/>
  <c r="AA195" i="37"/>
  <c r="L199" i="37"/>
  <c r="J255" i="37"/>
  <c r="P782" i="22" s="1"/>
  <c r="E255" i="37"/>
  <c r="B249" i="37"/>
  <c r="L255" i="37"/>
  <c r="AF255" i="37"/>
  <c r="AE255" i="37"/>
  <c r="AE256" i="37"/>
  <c r="AF256" i="37"/>
  <c r="AF257" i="37"/>
  <c r="AE257" i="37"/>
  <c r="J196" i="37"/>
  <c r="P734" i="22" s="1"/>
  <c r="L202" i="37"/>
  <c r="G254" i="37"/>
  <c r="M119" i="3" s="1"/>
  <c r="AB254" i="37"/>
  <c r="AA254" i="37"/>
  <c r="E260" i="37"/>
  <c r="L260" i="37"/>
  <c r="AD787" i="22" s="1"/>
  <c r="K260" i="37"/>
  <c r="J260" i="37"/>
  <c r="P787" i="22" s="1"/>
  <c r="AB260" i="37"/>
  <c r="AA260" i="37"/>
  <c r="L269" i="37"/>
  <c r="K269" i="37"/>
  <c r="J269" i="37"/>
  <c r="P796" i="22" s="1"/>
  <c r="E269" i="37"/>
  <c r="J281" i="37"/>
  <c r="P808" i="22" s="1"/>
  <c r="L281" i="37"/>
  <c r="K281" i="37"/>
  <c r="E281" i="37"/>
  <c r="W733" i="22"/>
  <c r="L257" i="37"/>
  <c r="J259" i="37"/>
  <c r="P786" i="22" s="1"/>
  <c r="AF260" i="37"/>
  <c r="E263" i="37"/>
  <c r="L264" i="37"/>
  <c r="L265" i="37"/>
  <c r="J267" i="37"/>
  <c r="P794" i="22" s="1"/>
  <c r="AE271" i="37"/>
  <c r="K272" i="37"/>
  <c r="W799" i="22" s="1"/>
  <c r="AA274" i="37"/>
  <c r="AE276" i="37"/>
  <c r="AF276" i="37"/>
  <c r="AE277" i="37"/>
  <c r="E280" i="37"/>
  <c r="L280" i="37"/>
  <c r="AD807" i="22" s="1"/>
  <c r="J280" i="37"/>
  <c r="P807" i="22" s="1"/>
  <c r="L273" i="37"/>
  <c r="J275" i="37"/>
  <c r="P802" i="22" s="1"/>
  <c r="L279" i="37"/>
  <c r="J279" i="37"/>
  <c r="P806" i="22" s="1"/>
  <c r="E279" i="37"/>
  <c r="L261" i="37"/>
  <c r="J263" i="37"/>
  <c r="P790" i="22" s="1"/>
  <c r="J264" i="37"/>
  <c r="P791" i="22" s="1"/>
  <c r="E273" i="37"/>
  <c r="J273" i="37"/>
  <c r="P800" i="22" s="1"/>
  <c r="L283" i="37"/>
  <c r="J283" i="37"/>
  <c r="P810" i="22" s="1"/>
  <c r="E283" i="37"/>
  <c r="E276" i="37"/>
  <c r="K284" i="37"/>
  <c r="E284" i="37"/>
  <c r="L277" i="37"/>
  <c r="J284" i="37"/>
  <c r="P811" i="22" s="1"/>
  <c r="AG163" i="21" l="1"/>
  <c r="AG105" i="21"/>
  <c r="K236" i="21"/>
  <c r="I166" i="21"/>
  <c r="F165" i="21"/>
  <c r="G165" i="21" s="1"/>
  <c r="K162" i="21"/>
  <c r="AD162" i="21" s="1"/>
  <c r="K100" i="21"/>
  <c r="K16" i="3"/>
  <c r="K127" i="3"/>
  <c r="K143" i="3"/>
  <c r="I460" i="22"/>
  <c r="I450" i="22"/>
  <c r="I720" i="22"/>
  <c r="K90" i="3"/>
  <c r="K94" i="3"/>
  <c r="K106" i="3"/>
  <c r="K98" i="3"/>
  <c r="K72" i="3"/>
  <c r="I656" i="22"/>
  <c r="K68" i="3"/>
  <c r="K102" i="3"/>
  <c r="K121" i="3"/>
  <c r="AD654" i="22"/>
  <c r="AD448" i="22"/>
  <c r="AD801" i="22"/>
  <c r="AD797" i="22"/>
  <c r="W800" i="22"/>
  <c r="AD793" i="22"/>
  <c r="AD449" i="22"/>
  <c r="W730" i="22"/>
  <c r="W664" i="22"/>
  <c r="K41" i="3"/>
  <c r="AD644" i="22"/>
  <c r="AD445" i="22"/>
  <c r="AD713" i="22"/>
  <c r="W804" i="22"/>
  <c r="AD736" i="22"/>
  <c r="W660" i="22"/>
  <c r="W657" i="22"/>
  <c r="W655" i="22"/>
  <c r="K135" i="3"/>
  <c r="W711" i="22"/>
  <c r="AD652" i="22"/>
  <c r="W447" i="22"/>
  <c r="I740" i="22"/>
  <c r="AD649" i="22"/>
  <c r="K147" i="3"/>
  <c r="AD785" i="22"/>
  <c r="I435" i="22"/>
  <c r="W455" i="22"/>
  <c r="K86" i="3"/>
  <c r="AD452" i="22"/>
  <c r="K110" i="3"/>
  <c r="I786" i="22"/>
  <c r="W462" i="22"/>
  <c r="AD735" i="22"/>
  <c r="AD461" i="22"/>
  <c r="AD716" i="22"/>
  <c r="W788" i="22"/>
  <c r="AD724" i="22"/>
  <c r="AD717" i="22"/>
  <c r="W792" i="22"/>
  <c r="I785" i="22"/>
  <c r="AD659" i="22"/>
  <c r="I461" i="22"/>
  <c r="W734" i="22"/>
  <c r="AD730" i="22"/>
  <c r="W719" i="22"/>
  <c r="AD666" i="22"/>
  <c r="AD447" i="22"/>
  <c r="I438" i="22"/>
  <c r="AD463" i="22"/>
  <c r="W651" i="22"/>
  <c r="W735" i="22"/>
  <c r="AD442" i="22"/>
  <c r="I454" i="22"/>
  <c r="W647" i="22"/>
  <c r="AD667" i="22"/>
  <c r="K131" i="3"/>
  <c r="AD798" i="22"/>
  <c r="W450" i="22"/>
  <c r="AD715" i="22"/>
  <c r="W656" i="22"/>
  <c r="K109" i="3"/>
  <c r="W784" i="22"/>
  <c r="K122" i="3"/>
  <c r="W716" i="22"/>
  <c r="AD642" i="22"/>
  <c r="AD725" i="22"/>
  <c r="W440" i="22"/>
  <c r="W454" i="22"/>
  <c r="AD455" i="22"/>
  <c r="W811" i="22"/>
  <c r="W722" i="22"/>
  <c r="AD662" i="22"/>
  <c r="W439" i="22"/>
  <c r="W650" i="22"/>
  <c r="AD732" i="22"/>
  <c r="W464" i="22"/>
  <c r="W446" i="22"/>
  <c r="W662" i="22"/>
  <c r="I646" i="22"/>
  <c r="W731" i="22"/>
  <c r="K25" i="3"/>
  <c r="W640" i="22"/>
  <c r="W727" i="22"/>
  <c r="W786" i="22"/>
  <c r="AD734" i="22"/>
  <c r="AD739" i="22"/>
  <c r="K126" i="3"/>
  <c r="W654" i="22"/>
  <c r="W448" i="22"/>
  <c r="W436" i="22"/>
  <c r="AD740" i="22"/>
  <c r="AD737" i="22"/>
  <c r="W668" i="22"/>
  <c r="AD656" i="22"/>
  <c r="AD658" i="22"/>
  <c r="W642" i="22"/>
  <c r="I666" i="22"/>
  <c r="AD726" i="22"/>
  <c r="K130" i="3"/>
  <c r="AD723" i="22"/>
  <c r="W724" i="22"/>
  <c r="AD714" i="22"/>
  <c r="W456" i="22"/>
  <c r="AD438" i="22"/>
  <c r="I442" i="22"/>
  <c r="I643" i="22"/>
  <c r="K39" i="3"/>
  <c r="I446" i="22"/>
  <c r="I730" i="22"/>
  <c r="I458" i="22"/>
  <c r="K87" i="3"/>
  <c r="B705" i="22"/>
  <c r="B429" i="22"/>
  <c r="W658" i="22"/>
  <c r="AD663" i="22"/>
  <c r="W809" i="22"/>
  <c r="AD811" i="22"/>
  <c r="K141" i="3"/>
  <c r="I803" i="22"/>
  <c r="W789" i="22"/>
  <c r="W810" i="22"/>
  <c r="AD799" i="22"/>
  <c r="K149" i="3"/>
  <c r="I811" i="22"/>
  <c r="W785" i="22"/>
  <c r="K144" i="3"/>
  <c r="I806" i="22"/>
  <c r="K146" i="3"/>
  <c r="I808" i="22"/>
  <c r="K134" i="3"/>
  <c r="I796" i="22"/>
  <c r="W796" i="22"/>
  <c r="K125" i="3"/>
  <c r="I787" i="22"/>
  <c r="B776" i="22"/>
  <c r="K136" i="3"/>
  <c r="I798" i="22"/>
  <c r="W795" i="22"/>
  <c r="I267" i="37"/>
  <c r="W794" i="22"/>
  <c r="W806" i="22"/>
  <c r="AD806" i="22"/>
  <c r="AD791" i="22"/>
  <c r="W807" i="22"/>
  <c r="W805" i="22"/>
  <c r="AD804" i="22"/>
  <c r="W801" i="22"/>
  <c r="W797" i="22"/>
  <c r="K148" i="3"/>
  <c r="I810" i="22"/>
  <c r="AD810" i="22"/>
  <c r="AD802" i="22"/>
  <c r="AD800" i="22"/>
  <c r="I807" i="22"/>
  <c r="K145" i="3"/>
  <c r="W802" i="22"/>
  <c r="W791" i="22"/>
  <c r="AD786" i="22"/>
  <c r="AD784" i="22"/>
  <c r="AD808" i="22"/>
  <c r="W790" i="22"/>
  <c r="I263" i="37"/>
  <c r="W783" i="22"/>
  <c r="W808" i="22"/>
  <c r="W803" i="22"/>
  <c r="W793" i="22"/>
  <c r="I800" i="22"/>
  <c r="K138" i="3"/>
  <c r="AD790" i="22"/>
  <c r="AD788" i="22"/>
  <c r="AD794" i="22"/>
  <c r="AD792" i="22"/>
  <c r="K128" i="3"/>
  <c r="I790" i="22"/>
  <c r="AD796" i="22"/>
  <c r="W787" i="22"/>
  <c r="W798" i="22"/>
  <c r="I795" i="22"/>
  <c r="K133" i="3"/>
  <c r="AD782" i="22"/>
  <c r="I782" i="22"/>
  <c r="K120" i="3"/>
  <c r="I727" i="22"/>
  <c r="K100" i="3"/>
  <c r="K85" i="3"/>
  <c r="I712" i="22"/>
  <c r="I735" i="22"/>
  <c r="K108" i="3"/>
  <c r="I185" i="37"/>
  <c r="W723" i="22"/>
  <c r="I739" i="22"/>
  <c r="K112" i="3"/>
  <c r="I200" i="37"/>
  <c r="W738" i="22"/>
  <c r="K89" i="3"/>
  <c r="I716" i="22"/>
  <c r="I723" i="22"/>
  <c r="K96" i="3"/>
  <c r="K105" i="3"/>
  <c r="I732" i="22"/>
  <c r="AD718" i="22"/>
  <c r="I715" i="22"/>
  <c r="K88" i="3"/>
  <c r="AD719" i="22"/>
  <c r="K95" i="3"/>
  <c r="I722" i="22"/>
  <c r="I734" i="22"/>
  <c r="K107" i="3"/>
  <c r="K101" i="3"/>
  <c r="I728" i="22"/>
  <c r="W739" i="22"/>
  <c r="I731" i="22"/>
  <c r="K104" i="3"/>
  <c r="K97" i="3"/>
  <c r="I724" i="22"/>
  <c r="I719" i="22"/>
  <c r="K92" i="3"/>
  <c r="AD728" i="22"/>
  <c r="K91" i="3"/>
  <c r="I718" i="22"/>
  <c r="W712" i="22"/>
  <c r="I177" i="37"/>
  <c r="W715" i="22"/>
  <c r="I711" i="22"/>
  <c r="K84" i="3"/>
  <c r="K75" i="3"/>
  <c r="I667" i="22"/>
  <c r="K59" i="3"/>
  <c r="I651" i="22"/>
  <c r="I652" i="22"/>
  <c r="K60" i="3"/>
  <c r="AD646" i="22"/>
  <c r="W643" i="22"/>
  <c r="AD664" i="22"/>
  <c r="K67" i="3"/>
  <c r="I659" i="22"/>
  <c r="K58" i="3"/>
  <c r="I650" i="22"/>
  <c r="K50" i="3"/>
  <c r="I642" i="22"/>
  <c r="K63" i="3"/>
  <c r="I655" i="22"/>
  <c r="K62" i="3"/>
  <c r="I654" i="22"/>
  <c r="K70" i="3"/>
  <c r="I662" i="22"/>
  <c r="K66" i="3"/>
  <c r="I658" i="22"/>
  <c r="I644" i="22"/>
  <c r="K52" i="3"/>
  <c r="AD668" i="22"/>
  <c r="K71" i="3"/>
  <c r="I663" i="22"/>
  <c r="AD660" i="22"/>
  <c r="I648" i="22"/>
  <c r="K56" i="3"/>
  <c r="AD648" i="22"/>
  <c r="B634" i="22"/>
  <c r="K48" i="3"/>
  <c r="I640" i="22"/>
  <c r="AD464" i="22"/>
  <c r="W459" i="22"/>
  <c r="AD456" i="22"/>
  <c r="W449" i="22"/>
  <c r="K36" i="3"/>
  <c r="I459" i="22"/>
  <c r="I457" i="22"/>
  <c r="K34" i="3"/>
  <c r="AD450" i="22"/>
  <c r="AD446" i="22"/>
  <c r="AD440" i="22"/>
  <c r="I451" i="22"/>
  <c r="K28" i="3"/>
  <c r="K40" i="3"/>
  <c r="I463" i="22"/>
  <c r="I453" i="22"/>
  <c r="K30" i="3"/>
  <c r="AD444" i="22"/>
  <c r="AD437" i="22"/>
  <c r="K20" i="3"/>
  <c r="I443" i="22"/>
  <c r="I449" i="22"/>
  <c r="K26" i="3"/>
  <c r="I445" i="22"/>
  <c r="K22" i="3"/>
  <c r="I440" i="22"/>
  <c r="K17" i="3"/>
  <c r="I447" i="22"/>
  <c r="K24" i="3"/>
  <c r="W463" i="22"/>
  <c r="W453" i="22"/>
  <c r="W441" i="22"/>
  <c r="W460" i="22"/>
  <c r="W452" i="22"/>
  <c r="AD462" i="22"/>
  <c r="AD454" i="22"/>
  <c r="I441" i="22"/>
  <c r="K18" i="3"/>
  <c r="I444" i="22"/>
  <c r="K21" i="3"/>
  <c r="I437" i="22"/>
  <c r="K14" i="3"/>
  <c r="K13" i="3"/>
  <c r="I436" i="22"/>
  <c r="AD443" i="22"/>
  <c r="K32" i="3"/>
  <c r="I455" i="22"/>
  <c r="I283" i="37"/>
  <c r="I197" i="37"/>
  <c r="I268" i="37"/>
  <c r="I179" i="37"/>
  <c r="I278" i="37"/>
  <c r="I195" i="37"/>
  <c r="I269" i="37"/>
  <c r="I276" i="37"/>
  <c r="I266" i="37"/>
  <c r="I275" i="37"/>
  <c r="I264" i="37"/>
  <c r="I201" i="37"/>
  <c r="I189" i="37"/>
  <c r="I183" i="37"/>
  <c r="N199" i="37"/>
  <c r="N196" i="37"/>
  <c r="N195" i="37"/>
  <c r="N191" i="37"/>
  <c r="N187" i="37"/>
  <c r="N202" i="37"/>
  <c r="N197" i="37"/>
  <c r="N194" i="37"/>
  <c r="N190" i="37"/>
  <c r="N186" i="37"/>
  <c r="N200" i="37"/>
  <c r="N193" i="37"/>
  <c r="N189" i="37"/>
  <c r="N185" i="37"/>
  <c r="N181" i="37"/>
  <c r="N177" i="37"/>
  <c r="N173" i="37"/>
  <c r="N188" i="37"/>
  <c r="N182" i="37"/>
  <c r="N174" i="37"/>
  <c r="N184" i="37"/>
  <c r="N183" i="37"/>
  <c r="N180" i="37"/>
  <c r="N179" i="37"/>
  <c r="N201" i="37"/>
  <c r="N178" i="37"/>
  <c r="N198" i="37"/>
  <c r="N192" i="37"/>
  <c r="N176" i="37"/>
  <c r="N175" i="37"/>
  <c r="I107" i="37"/>
  <c r="I180" i="37"/>
  <c r="I110" i="37"/>
  <c r="I102" i="37"/>
  <c r="I119" i="37"/>
  <c r="I108" i="37"/>
  <c r="I96" i="37"/>
  <c r="I32" i="37"/>
  <c r="I16" i="37"/>
  <c r="I31" i="37"/>
  <c r="I13" i="37"/>
  <c r="I9" i="37"/>
  <c r="I18" i="37"/>
  <c r="I279" i="37"/>
  <c r="I260" i="37"/>
  <c r="I191" i="37"/>
  <c r="I182" i="37"/>
  <c r="I114" i="37"/>
  <c r="I184" i="37"/>
  <c r="I104" i="37"/>
  <c r="I92" i="37"/>
  <c r="I97" i="37"/>
  <c r="I36" i="37"/>
  <c r="I20" i="37"/>
  <c r="I37" i="37"/>
  <c r="I27" i="37"/>
  <c r="I15" i="37"/>
  <c r="I38" i="37"/>
  <c r="I30" i="37"/>
  <c r="I22" i="37"/>
  <c r="I94" i="37"/>
  <c r="I35" i="37"/>
  <c r="I29" i="37"/>
  <c r="I199" i="37"/>
  <c r="I188" i="37"/>
  <c r="I274" i="37"/>
  <c r="I258" i="37"/>
  <c r="I280" i="37"/>
  <c r="I256" i="37"/>
  <c r="H254" i="37"/>
  <c r="N119" i="3" s="1"/>
  <c r="N284" i="37"/>
  <c r="N280" i="37"/>
  <c r="N283" i="37"/>
  <c r="N278" i="37"/>
  <c r="N282" i="37"/>
  <c r="N279" i="37"/>
  <c r="N276" i="37"/>
  <c r="N272" i="37"/>
  <c r="N268" i="37"/>
  <c r="N264" i="37"/>
  <c r="N260" i="37"/>
  <c r="N269" i="37"/>
  <c r="N263" i="37"/>
  <c r="N262" i="37"/>
  <c r="N256" i="37"/>
  <c r="N277" i="37"/>
  <c r="N275" i="37"/>
  <c r="N274" i="37"/>
  <c r="N261" i="37"/>
  <c r="N255" i="37"/>
  <c r="N273" i="37"/>
  <c r="N267" i="37"/>
  <c r="N266" i="37"/>
  <c r="N259" i="37"/>
  <c r="N258" i="37"/>
  <c r="N271" i="37"/>
  <c r="N270" i="37"/>
  <c r="N265" i="37"/>
  <c r="N257" i="37"/>
  <c r="N281" i="37"/>
  <c r="I196" i="37"/>
  <c r="I192" i="37"/>
  <c r="I175" i="37"/>
  <c r="I194" i="37"/>
  <c r="I117" i="37"/>
  <c r="H172" i="37"/>
  <c r="N83" i="3" s="1"/>
  <c r="I115" i="37"/>
  <c r="I116" i="37"/>
  <c r="N119" i="37"/>
  <c r="N115" i="37"/>
  <c r="N113" i="37"/>
  <c r="N109" i="37"/>
  <c r="N120" i="37"/>
  <c r="N116" i="37"/>
  <c r="N112" i="37"/>
  <c r="N108" i="37"/>
  <c r="N104" i="37"/>
  <c r="N100" i="37"/>
  <c r="N117" i="37"/>
  <c r="N118" i="37"/>
  <c r="N114" i="37"/>
  <c r="N110" i="37"/>
  <c r="N106" i="37"/>
  <c r="N102" i="37"/>
  <c r="N98" i="37"/>
  <c r="N94" i="37"/>
  <c r="N111" i="37"/>
  <c r="N107" i="37"/>
  <c r="N105" i="37"/>
  <c r="N103" i="37"/>
  <c r="N101" i="37"/>
  <c r="N95" i="37"/>
  <c r="N93" i="37"/>
  <c r="N92" i="37"/>
  <c r="N99" i="37"/>
  <c r="N91" i="37"/>
  <c r="N97" i="37"/>
  <c r="N96" i="37"/>
  <c r="I24" i="37"/>
  <c r="I33" i="37"/>
  <c r="I23" i="37"/>
  <c r="I25" i="37"/>
  <c r="I21" i="37"/>
  <c r="I11" i="37"/>
  <c r="N38" i="37"/>
  <c r="N34" i="37"/>
  <c r="N30" i="37"/>
  <c r="N26" i="37"/>
  <c r="N22" i="37"/>
  <c r="N18" i="37"/>
  <c r="N14" i="37"/>
  <c r="N10" i="37"/>
  <c r="N35" i="37"/>
  <c r="N29" i="37"/>
  <c r="N25" i="37"/>
  <c r="N21" i="37"/>
  <c r="N17" i="37"/>
  <c r="N36" i="37"/>
  <c r="N32" i="37"/>
  <c r="N28" i="37"/>
  <c r="N24" i="37"/>
  <c r="N20" i="37"/>
  <c r="N37" i="37"/>
  <c r="N33" i="37"/>
  <c r="N31" i="37"/>
  <c r="N27" i="37"/>
  <c r="N19" i="37"/>
  <c r="N15" i="37"/>
  <c r="N11" i="37"/>
  <c r="N16" i="37"/>
  <c r="N13" i="37"/>
  <c r="N9" i="37"/>
  <c r="N12" i="37"/>
  <c r="I282" i="37"/>
  <c r="I262" i="37"/>
  <c r="I281" i="37"/>
  <c r="I270" i="37"/>
  <c r="I193" i="37"/>
  <c r="I271" i="37"/>
  <c r="I187" i="37"/>
  <c r="I176" i="37"/>
  <c r="I178" i="37"/>
  <c r="I111" i="37"/>
  <c r="I118" i="37"/>
  <c r="I106" i="37"/>
  <c r="I174" i="37"/>
  <c r="I120" i="37"/>
  <c r="I112" i="37"/>
  <c r="I100" i="37"/>
  <c r="I95" i="37"/>
  <c r="I28" i="37"/>
  <c r="I12" i="37"/>
  <c r="I19" i="37"/>
  <c r="I34" i="37"/>
  <c r="I26" i="37"/>
  <c r="I17" i="37"/>
  <c r="F9" i="33"/>
  <c r="F8" i="33"/>
  <c r="F7" i="33"/>
  <c r="F6" i="33"/>
  <c r="A4" i="33"/>
  <c r="AG164" i="21" l="1"/>
  <c r="AG106" i="21"/>
  <c r="K237" i="21"/>
  <c r="K238" i="21" s="1"/>
  <c r="K239" i="21" s="1"/>
  <c r="F166" i="21"/>
  <c r="G166" i="21" s="1"/>
  <c r="I167" i="21"/>
  <c r="K163" i="21"/>
  <c r="AD163" i="21" s="1"/>
  <c r="K101" i="21"/>
  <c r="M77" i="37"/>
  <c r="F77" i="37"/>
  <c r="F149" i="37"/>
  <c r="M149" i="37"/>
  <c r="F313" i="37"/>
  <c r="M313" i="37"/>
  <c r="F70" i="37"/>
  <c r="M70" i="37"/>
  <c r="F68" i="37"/>
  <c r="M68" i="37"/>
  <c r="F67" i="37"/>
  <c r="M67" i="37"/>
  <c r="F76" i="37"/>
  <c r="M76" i="37"/>
  <c r="F74" i="37"/>
  <c r="M74" i="37"/>
  <c r="F155" i="37"/>
  <c r="M155" i="37"/>
  <c r="F157" i="37"/>
  <c r="M157" i="37"/>
  <c r="F322" i="37"/>
  <c r="M322" i="37"/>
  <c r="F317" i="37"/>
  <c r="M317" i="37"/>
  <c r="F316" i="37"/>
  <c r="M316" i="37"/>
  <c r="F236" i="37"/>
  <c r="M236" i="37"/>
  <c r="F238" i="37"/>
  <c r="M238" i="37"/>
  <c r="M65" i="37"/>
  <c r="F65" i="37"/>
  <c r="F71" i="37"/>
  <c r="M71" i="37"/>
  <c r="F73" i="37"/>
  <c r="M73" i="37"/>
  <c r="F78" i="37"/>
  <c r="M78" i="37"/>
  <c r="F152" i="37"/>
  <c r="M152" i="37"/>
  <c r="M148" i="37"/>
  <c r="F148" i="37"/>
  <c r="F159" i="37"/>
  <c r="M159" i="37"/>
  <c r="F150" i="37"/>
  <c r="M150" i="37"/>
  <c r="M156" i="37"/>
  <c r="F156" i="37"/>
  <c r="F323" i="37"/>
  <c r="M323" i="37"/>
  <c r="M318" i="37"/>
  <c r="F318" i="37"/>
  <c r="F320" i="37"/>
  <c r="M320" i="37"/>
  <c r="F231" i="37"/>
  <c r="M231" i="37"/>
  <c r="F234" i="37"/>
  <c r="M234" i="37"/>
  <c r="F239" i="37"/>
  <c r="M239" i="37"/>
  <c r="F241" i="37"/>
  <c r="M241" i="37"/>
  <c r="F242" i="37"/>
  <c r="M242" i="37"/>
  <c r="M243" i="37"/>
  <c r="F243" i="37"/>
  <c r="M69" i="37"/>
  <c r="F69" i="37"/>
  <c r="F153" i="37"/>
  <c r="M153" i="37"/>
  <c r="F154" i="37"/>
  <c r="M154" i="37"/>
  <c r="M160" i="37"/>
  <c r="F160" i="37"/>
  <c r="F314" i="37"/>
  <c r="M314" i="37"/>
  <c r="F319" i="37"/>
  <c r="M319" i="37"/>
  <c r="F324" i="37"/>
  <c r="M324" i="37"/>
  <c r="F232" i="37"/>
  <c r="M232" i="37"/>
  <c r="F240" i="37"/>
  <c r="M240" i="37"/>
  <c r="F229" i="37"/>
  <c r="M229" i="37"/>
  <c r="F72" i="37"/>
  <c r="M72" i="37"/>
  <c r="F147" i="37"/>
  <c r="M147" i="37"/>
  <c r="F151" i="37"/>
  <c r="M151" i="37"/>
  <c r="F158" i="37"/>
  <c r="M158" i="37"/>
  <c r="F321" i="37"/>
  <c r="M321" i="37"/>
  <c r="F315" i="37"/>
  <c r="M315" i="37"/>
  <c r="F311" i="37"/>
  <c r="M311" i="37"/>
  <c r="F325" i="37"/>
  <c r="M325" i="37"/>
  <c r="M235" i="37"/>
  <c r="F235" i="37"/>
  <c r="F230" i="37"/>
  <c r="M230" i="37"/>
  <c r="F233" i="37"/>
  <c r="M233" i="37"/>
  <c r="F75" i="37"/>
  <c r="M75" i="37"/>
  <c r="F66" i="37"/>
  <c r="M66" i="37"/>
  <c r="F161" i="37"/>
  <c r="M161" i="37"/>
  <c r="F312" i="37"/>
  <c r="M312" i="37"/>
  <c r="F237" i="37"/>
  <c r="M237" i="37"/>
  <c r="E68" i="37"/>
  <c r="N18" i="33" s="1"/>
  <c r="D68" i="37"/>
  <c r="M18" i="33" s="1"/>
  <c r="K68" i="37"/>
  <c r="O18" i="33" s="1"/>
  <c r="K67" i="37"/>
  <c r="O17" i="33" s="1"/>
  <c r="D67" i="37"/>
  <c r="M17" i="33" s="1"/>
  <c r="E67" i="37"/>
  <c r="N17" i="33" s="1"/>
  <c r="K74" i="37"/>
  <c r="E74" i="37"/>
  <c r="N24" i="33" s="1"/>
  <c r="D74" i="37"/>
  <c r="M24" i="33" s="1"/>
  <c r="E155" i="37"/>
  <c r="N39" i="33" s="1"/>
  <c r="D155" i="37"/>
  <c r="K155" i="37"/>
  <c r="O39" i="33" s="1"/>
  <c r="K312" i="37"/>
  <c r="D312" i="37"/>
  <c r="M64" i="33" s="1"/>
  <c r="E312" i="37"/>
  <c r="N64" i="33" s="1"/>
  <c r="E65" i="37"/>
  <c r="N15" i="33" s="1"/>
  <c r="K65" i="37"/>
  <c r="O15" i="33" s="1"/>
  <c r="D65" i="37"/>
  <c r="M15" i="33" s="1"/>
  <c r="K71" i="37"/>
  <c r="D71" i="37"/>
  <c r="M21" i="33" s="1"/>
  <c r="E71" i="37"/>
  <c r="N21" i="33" s="1"/>
  <c r="D73" i="37"/>
  <c r="M23" i="33" s="1"/>
  <c r="E73" i="37"/>
  <c r="N23" i="33" s="1"/>
  <c r="K73" i="37"/>
  <c r="O23" i="33" s="1"/>
  <c r="D78" i="37"/>
  <c r="M28" i="33" s="1"/>
  <c r="K78" i="37"/>
  <c r="O28" i="33" s="1"/>
  <c r="E78" i="37"/>
  <c r="N28" i="33" s="1"/>
  <c r="D152" i="37"/>
  <c r="M36" i="33" s="1"/>
  <c r="K152" i="37"/>
  <c r="E152" i="37"/>
  <c r="N36" i="33" s="1"/>
  <c r="D148" i="37"/>
  <c r="E148" i="37"/>
  <c r="N32" i="33" s="1"/>
  <c r="K148" i="37"/>
  <c r="E159" i="37"/>
  <c r="N43" i="33" s="1"/>
  <c r="D159" i="37"/>
  <c r="K159" i="37"/>
  <c r="O43" i="33" s="1"/>
  <c r="D156" i="37"/>
  <c r="K156" i="37"/>
  <c r="O40" i="33" s="1"/>
  <c r="E156" i="37"/>
  <c r="N40" i="33" s="1"/>
  <c r="D323" i="37"/>
  <c r="M75" i="33" s="1"/>
  <c r="E323" i="37"/>
  <c r="N75" i="33" s="1"/>
  <c r="K323" i="37"/>
  <c r="O75" i="33" s="1"/>
  <c r="K320" i="37"/>
  <c r="D320" i="37"/>
  <c r="M72" i="33" s="1"/>
  <c r="E320" i="37"/>
  <c r="N72" i="33" s="1"/>
  <c r="D231" i="37"/>
  <c r="M49" i="33" s="1"/>
  <c r="E231" i="37"/>
  <c r="N49" i="33" s="1"/>
  <c r="K231" i="37"/>
  <c r="O49" i="33" s="1"/>
  <c r="D239" i="37"/>
  <c r="M57" i="33" s="1"/>
  <c r="K239" i="37"/>
  <c r="O57" i="33" s="1"/>
  <c r="E239" i="37"/>
  <c r="N57" i="33" s="1"/>
  <c r="K241" i="37"/>
  <c r="O59" i="33" s="1"/>
  <c r="D241" i="37"/>
  <c r="E241" i="37"/>
  <c r="N59" i="33" s="1"/>
  <c r="E242" i="37"/>
  <c r="N60" i="33" s="1"/>
  <c r="D242" i="37"/>
  <c r="M60" i="33" s="1"/>
  <c r="K242" i="37"/>
  <c r="D69" i="37"/>
  <c r="M19" i="33" s="1"/>
  <c r="K69" i="37"/>
  <c r="E69" i="37"/>
  <c r="N19" i="33" s="1"/>
  <c r="K75" i="37"/>
  <c r="E75" i="37"/>
  <c r="N25" i="33" s="1"/>
  <c r="D75" i="37"/>
  <c r="D77" i="37"/>
  <c r="M27" i="33" s="1"/>
  <c r="E77" i="37"/>
  <c r="N27" i="33" s="1"/>
  <c r="K77" i="37"/>
  <c r="O27" i="33" s="1"/>
  <c r="D66" i="37"/>
  <c r="E66" i="37"/>
  <c r="N16" i="33" s="1"/>
  <c r="K66" i="37"/>
  <c r="O16" i="33" s="1"/>
  <c r="E153" i="37"/>
  <c r="N37" i="33" s="1"/>
  <c r="K153" i="37"/>
  <c r="D153" i="37"/>
  <c r="M37" i="33" s="1"/>
  <c r="D149" i="37"/>
  <c r="E149" i="37"/>
  <c r="N33" i="33" s="1"/>
  <c r="K149" i="37"/>
  <c r="D161" i="37"/>
  <c r="M45" i="33" s="1"/>
  <c r="E161" i="37"/>
  <c r="N45" i="33" s="1"/>
  <c r="K161" i="37"/>
  <c r="K154" i="37"/>
  <c r="D154" i="37"/>
  <c r="M38" i="33" s="1"/>
  <c r="E154" i="37"/>
  <c r="N38" i="33" s="1"/>
  <c r="D160" i="37"/>
  <c r="M44" i="33" s="1"/>
  <c r="E160" i="37"/>
  <c r="N44" i="33" s="1"/>
  <c r="K160" i="37"/>
  <c r="O44" i="33" s="1"/>
  <c r="E313" i="37"/>
  <c r="N65" i="33" s="1"/>
  <c r="K313" i="37"/>
  <c r="O65" i="33" s="1"/>
  <c r="D313" i="37"/>
  <c r="D314" i="37"/>
  <c r="M66" i="33" s="1"/>
  <c r="E314" i="37"/>
  <c r="N66" i="33" s="1"/>
  <c r="K314" i="37"/>
  <c r="O66" i="33" s="1"/>
  <c r="D319" i="37"/>
  <c r="E319" i="37"/>
  <c r="N71" i="33" s="1"/>
  <c r="K319" i="37"/>
  <c r="K324" i="37"/>
  <c r="O76" i="33" s="1"/>
  <c r="D324" i="37"/>
  <c r="E324" i="37"/>
  <c r="N76" i="33" s="1"/>
  <c r="D232" i="37"/>
  <c r="K232" i="37"/>
  <c r="O50" i="33" s="1"/>
  <c r="E232" i="37"/>
  <c r="N50" i="33" s="1"/>
  <c r="E240" i="37"/>
  <c r="N58" i="33" s="1"/>
  <c r="K240" i="37"/>
  <c r="O58" i="33" s="1"/>
  <c r="D240" i="37"/>
  <c r="M58" i="33" s="1"/>
  <c r="K229" i="37"/>
  <c r="E229" i="37"/>
  <c r="N47" i="33" s="1"/>
  <c r="D229" i="37"/>
  <c r="M47" i="33" s="1"/>
  <c r="D243" i="37"/>
  <c r="M61" i="33" s="1"/>
  <c r="K243" i="37"/>
  <c r="E243" i="37"/>
  <c r="N61" i="33" s="1"/>
  <c r="E72" i="37"/>
  <c r="N22" i="33" s="1"/>
  <c r="D72" i="37"/>
  <c r="M22" i="33" s="1"/>
  <c r="K72" i="37"/>
  <c r="E70" i="37"/>
  <c r="N20" i="33" s="1"/>
  <c r="K70" i="37"/>
  <c r="D70" i="37"/>
  <c r="M20" i="33" s="1"/>
  <c r="K147" i="37"/>
  <c r="E147" i="37"/>
  <c r="N31" i="33" s="1"/>
  <c r="D147" i="37"/>
  <c r="E151" i="37"/>
  <c r="N35" i="33" s="1"/>
  <c r="D151" i="37"/>
  <c r="K151" i="37"/>
  <c r="O35" i="33" s="1"/>
  <c r="K158" i="37"/>
  <c r="E158" i="37"/>
  <c r="N42" i="33" s="1"/>
  <c r="D158" i="37"/>
  <c r="E321" i="37"/>
  <c r="N73" i="33" s="1"/>
  <c r="K321" i="37"/>
  <c r="D321" i="37"/>
  <c r="M73" i="33" s="1"/>
  <c r="D315" i="37"/>
  <c r="E315" i="37"/>
  <c r="N67" i="33" s="1"/>
  <c r="K315" i="37"/>
  <c r="D311" i="37"/>
  <c r="M63" i="33" s="1"/>
  <c r="E311" i="37"/>
  <c r="N63" i="33" s="1"/>
  <c r="K311" i="37"/>
  <c r="O63" i="33" s="1"/>
  <c r="E325" i="37"/>
  <c r="N77" i="33" s="1"/>
  <c r="K325" i="37"/>
  <c r="O77" i="33" s="1"/>
  <c r="D325" i="37"/>
  <c r="D235" i="37"/>
  <c r="M53" i="33" s="1"/>
  <c r="E235" i="37"/>
  <c r="N53" i="33" s="1"/>
  <c r="K235" i="37"/>
  <c r="O53" i="33" s="1"/>
  <c r="E230" i="37"/>
  <c r="N48" i="33" s="1"/>
  <c r="K230" i="37"/>
  <c r="O48" i="33" s="1"/>
  <c r="D230" i="37"/>
  <c r="K233" i="37"/>
  <c r="O51" i="33" s="1"/>
  <c r="E233" i="37"/>
  <c r="N51" i="33" s="1"/>
  <c r="D233" i="37"/>
  <c r="M51" i="33" s="1"/>
  <c r="E76" i="37"/>
  <c r="N26" i="33" s="1"/>
  <c r="D76" i="37"/>
  <c r="M26" i="33" s="1"/>
  <c r="K76" i="37"/>
  <c r="O26" i="33" s="1"/>
  <c r="K157" i="37"/>
  <c r="O41" i="33" s="1"/>
  <c r="D157" i="37"/>
  <c r="M41" i="33" s="1"/>
  <c r="E157" i="37"/>
  <c r="N41" i="33" s="1"/>
  <c r="D322" i="37"/>
  <c r="M74" i="33" s="1"/>
  <c r="E322" i="37"/>
  <c r="N74" i="33" s="1"/>
  <c r="K322" i="37"/>
  <c r="O74" i="33" s="1"/>
  <c r="K316" i="37"/>
  <c r="D316" i="37"/>
  <c r="M68" i="33" s="1"/>
  <c r="E316" i="37"/>
  <c r="N68" i="33" s="1"/>
  <c r="D236" i="37"/>
  <c r="M54" i="33" s="1"/>
  <c r="E236" i="37"/>
  <c r="N54" i="33" s="1"/>
  <c r="K236" i="37"/>
  <c r="O54" i="33" s="1"/>
  <c r="E238" i="37"/>
  <c r="N56" i="33" s="1"/>
  <c r="K238" i="37"/>
  <c r="O56" i="33" s="1"/>
  <c r="D238" i="37"/>
  <c r="M56" i="33" s="1"/>
  <c r="K237" i="37"/>
  <c r="O55" i="33" s="1"/>
  <c r="D237" i="37"/>
  <c r="M55" i="33" s="1"/>
  <c r="E237" i="37"/>
  <c r="N55" i="33" s="1"/>
  <c r="E317" i="37"/>
  <c r="N69" i="33" s="1"/>
  <c r="K317" i="37"/>
  <c r="O69" i="33" s="1"/>
  <c r="D317" i="37"/>
  <c r="M69" i="33" s="1"/>
  <c r="K150" i="37"/>
  <c r="O34" i="33" s="1"/>
  <c r="D150" i="37"/>
  <c r="M34" i="33" s="1"/>
  <c r="E150" i="37"/>
  <c r="N34" i="33" s="1"/>
  <c r="D318" i="37"/>
  <c r="E318" i="37"/>
  <c r="N70" i="33" s="1"/>
  <c r="K318" i="37"/>
  <c r="O70" i="33" s="1"/>
  <c r="E234" i="37"/>
  <c r="N52" i="33" s="1"/>
  <c r="K234" i="37"/>
  <c r="O52" i="33" s="1"/>
  <c r="D234" i="37"/>
  <c r="M52" i="33" s="1"/>
  <c r="AX776" i="22"/>
  <c r="AX705" i="22"/>
  <c r="AX634" i="22"/>
  <c r="AX429" i="22"/>
  <c r="Q68" i="37"/>
  <c r="H68" i="37"/>
  <c r="C68" i="37"/>
  <c r="O68" i="37"/>
  <c r="I68" i="37"/>
  <c r="T48" i="37"/>
  <c r="P48" i="37"/>
  <c r="L48" i="37"/>
  <c r="H48" i="37"/>
  <c r="D48" i="37"/>
  <c r="N68" i="37"/>
  <c r="W48" i="37"/>
  <c r="S48" i="37"/>
  <c r="O48" i="37"/>
  <c r="K48" i="37"/>
  <c r="C48" i="37"/>
  <c r="R68" i="37"/>
  <c r="V48" i="37"/>
  <c r="R48" i="37"/>
  <c r="N48" i="37"/>
  <c r="J48" i="37"/>
  <c r="F48" i="37"/>
  <c r="P68" i="37"/>
  <c r="J68" i="37"/>
  <c r="U48" i="37"/>
  <c r="Q48" i="37"/>
  <c r="M48" i="37"/>
  <c r="I48" i="37"/>
  <c r="E48" i="37"/>
  <c r="X12" i="37"/>
  <c r="P67" i="37"/>
  <c r="N67" i="37"/>
  <c r="H67" i="37"/>
  <c r="V47" i="37"/>
  <c r="R47" i="37"/>
  <c r="N47" i="37"/>
  <c r="J47" i="37"/>
  <c r="F47" i="37"/>
  <c r="R67" i="37"/>
  <c r="U47" i="37"/>
  <c r="Q47" i="37"/>
  <c r="M47" i="37"/>
  <c r="I47" i="37"/>
  <c r="E47" i="37"/>
  <c r="Q67" i="37"/>
  <c r="J67" i="37"/>
  <c r="T47" i="37"/>
  <c r="P47" i="37"/>
  <c r="L47" i="37"/>
  <c r="H47" i="37"/>
  <c r="D47" i="37"/>
  <c r="O67" i="37"/>
  <c r="I67" i="37"/>
  <c r="C67" i="37"/>
  <c r="W47" i="37"/>
  <c r="S47" i="37"/>
  <c r="O47" i="37"/>
  <c r="K47" i="37"/>
  <c r="C47" i="37"/>
  <c r="X11" i="37"/>
  <c r="X27" i="37"/>
  <c r="Q76" i="37"/>
  <c r="H76" i="37"/>
  <c r="C76" i="37"/>
  <c r="R76" i="37"/>
  <c r="T56" i="37"/>
  <c r="P56" i="37"/>
  <c r="L56" i="37"/>
  <c r="H56" i="37"/>
  <c r="D56" i="37"/>
  <c r="P76" i="37"/>
  <c r="J76" i="37"/>
  <c r="W56" i="37"/>
  <c r="S56" i="37"/>
  <c r="O56" i="37"/>
  <c r="K56" i="37"/>
  <c r="C56" i="37"/>
  <c r="O76" i="37"/>
  <c r="I76" i="37"/>
  <c r="V56" i="37"/>
  <c r="R56" i="37"/>
  <c r="N56" i="37"/>
  <c r="J56" i="37"/>
  <c r="F56" i="37"/>
  <c r="X20" i="37"/>
  <c r="N76" i="37"/>
  <c r="U56" i="37"/>
  <c r="Q56" i="37"/>
  <c r="M56" i="37"/>
  <c r="I56" i="37"/>
  <c r="E56" i="37"/>
  <c r="X36" i="37"/>
  <c r="X29" i="37"/>
  <c r="O74" i="37"/>
  <c r="J74" i="37"/>
  <c r="P74" i="37"/>
  <c r="I74" i="37"/>
  <c r="C74" i="37"/>
  <c r="T54" i="37"/>
  <c r="P54" i="37"/>
  <c r="L54" i="37"/>
  <c r="H54" i="37"/>
  <c r="D54" i="37"/>
  <c r="X18" i="37"/>
  <c r="N74" i="37"/>
  <c r="H74" i="37"/>
  <c r="W54" i="37"/>
  <c r="S54" i="37"/>
  <c r="O54" i="37"/>
  <c r="K54" i="37"/>
  <c r="C54" i="37"/>
  <c r="R74" i="37"/>
  <c r="V54" i="37"/>
  <c r="R54" i="37"/>
  <c r="N54" i="37"/>
  <c r="J54" i="37"/>
  <c r="F54" i="37"/>
  <c r="Q74" i="37"/>
  <c r="O24" i="33"/>
  <c r="U54" i="37"/>
  <c r="Q54" i="37"/>
  <c r="M54" i="37"/>
  <c r="I54" i="37"/>
  <c r="E54" i="37"/>
  <c r="X34" i="37"/>
  <c r="O155" i="37"/>
  <c r="J155" i="37"/>
  <c r="R155" i="37"/>
  <c r="W135" i="37"/>
  <c r="S135" i="37"/>
  <c r="O135" i="37"/>
  <c r="K135" i="37"/>
  <c r="C135" i="37"/>
  <c r="P155" i="37"/>
  <c r="H155" i="37"/>
  <c r="V135" i="37"/>
  <c r="Q135" i="37"/>
  <c r="L135" i="37"/>
  <c r="F135" i="37"/>
  <c r="N155" i="37"/>
  <c r="M39" i="33"/>
  <c r="U135" i="37"/>
  <c r="P135" i="37"/>
  <c r="J135" i="37"/>
  <c r="E135" i="37"/>
  <c r="C155" i="37"/>
  <c r="T135" i="37"/>
  <c r="N135" i="37"/>
  <c r="I135" i="37"/>
  <c r="D135" i="37"/>
  <c r="Q155" i="37"/>
  <c r="I155" i="37"/>
  <c r="R135" i="37"/>
  <c r="M135" i="37"/>
  <c r="H135" i="37"/>
  <c r="T99" i="37"/>
  <c r="Q157" i="37"/>
  <c r="H157" i="37"/>
  <c r="C157" i="37"/>
  <c r="O157" i="37"/>
  <c r="I157" i="37"/>
  <c r="W137" i="37"/>
  <c r="S137" i="37"/>
  <c r="O137" i="37"/>
  <c r="K137" i="37"/>
  <c r="C137" i="37"/>
  <c r="N157" i="37"/>
  <c r="U137" i="37"/>
  <c r="P137" i="37"/>
  <c r="J137" i="37"/>
  <c r="E137" i="37"/>
  <c r="T137" i="37"/>
  <c r="N137" i="37"/>
  <c r="I137" i="37"/>
  <c r="D137" i="37"/>
  <c r="R157" i="37"/>
  <c r="J157" i="37"/>
  <c r="R137" i="37"/>
  <c r="M137" i="37"/>
  <c r="H137" i="37"/>
  <c r="P157" i="37"/>
  <c r="V137" i="37"/>
  <c r="Q137" i="37"/>
  <c r="L137" i="37"/>
  <c r="F137" i="37"/>
  <c r="T101" i="37"/>
  <c r="T111" i="37"/>
  <c r="W142" i="37"/>
  <c r="T106" i="37"/>
  <c r="T117" i="37"/>
  <c r="T112" i="37"/>
  <c r="T113" i="37"/>
  <c r="Q281" i="37"/>
  <c r="R281" i="37"/>
  <c r="T281" i="37"/>
  <c r="S281" i="37"/>
  <c r="Q271" i="37"/>
  <c r="T271" i="37"/>
  <c r="S271" i="37"/>
  <c r="R271" i="37"/>
  <c r="Q323" i="37"/>
  <c r="H323" i="37"/>
  <c r="C323" i="37"/>
  <c r="P323" i="37"/>
  <c r="O323" i="37"/>
  <c r="J323" i="37"/>
  <c r="R323" i="37"/>
  <c r="W303" i="37"/>
  <c r="S303" i="37"/>
  <c r="O303" i="37"/>
  <c r="K303" i="37"/>
  <c r="C303" i="37"/>
  <c r="I323" i="37"/>
  <c r="U303" i="37"/>
  <c r="Q303" i="37"/>
  <c r="M303" i="37"/>
  <c r="I303" i="37"/>
  <c r="E303" i="37"/>
  <c r="N323" i="37"/>
  <c r="R303" i="37"/>
  <c r="J303" i="37"/>
  <c r="P303" i="37"/>
  <c r="H303" i="37"/>
  <c r="V303" i="37"/>
  <c r="N303" i="37"/>
  <c r="F303" i="37"/>
  <c r="T303" i="37"/>
  <c r="L303" i="37"/>
  <c r="Q267" i="37"/>
  <c r="S267" i="37"/>
  <c r="R267" i="37"/>
  <c r="D303" i="37"/>
  <c r="T267" i="37"/>
  <c r="R274" i="37"/>
  <c r="Q274" i="37"/>
  <c r="T274" i="37"/>
  <c r="S274" i="37"/>
  <c r="O318" i="37"/>
  <c r="J318" i="37"/>
  <c r="R318" i="37"/>
  <c r="N318" i="37"/>
  <c r="I318" i="37"/>
  <c r="M70" i="33"/>
  <c r="Q318" i="37"/>
  <c r="H318" i="37"/>
  <c r="C318" i="37"/>
  <c r="W298" i="37"/>
  <c r="S298" i="37"/>
  <c r="O298" i="37"/>
  <c r="K298" i="37"/>
  <c r="C298" i="37"/>
  <c r="P318" i="37"/>
  <c r="U298" i="37"/>
  <c r="P298" i="37"/>
  <c r="J298" i="37"/>
  <c r="E298" i="37"/>
  <c r="R298" i="37"/>
  <c r="M298" i="37"/>
  <c r="H298" i="37"/>
  <c r="V298" i="37"/>
  <c r="L298" i="37"/>
  <c r="T298" i="37"/>
  <c r="I298" i="37"/>
  <c r="Q298" i="37"/>
  <c r="F298" i="37"/>
  <c r="R262" i="37"/>
  <c r="T262" i="37"/>
  <c r="N298" i="37"/>
  <c r="S262" i="37"/>
  <c r="D298" i="37"/>
  <c r="Q262" i="37"/>
  <c r="Q320" i="37"/>
  <c r="H320" i="37"/>
  <c r="C320" i="37"/>
  <c r="P320" i="37"/>
  <c r="O72" i="33"/>
  <c r="J320" i="37"/>
  <c r="U300" i="37"/>
  <c r="O320" i="37"/>
  <c r="W300" i="37"/>
  <c r="S300" i="37"/>
  <c r="O300" i="37"/>
  <c r="K300" i="37"/>
  <c r="C300" i="37"/>
  <c r="R320" i="37"/>
  <c r="T300" i="37"/>
  <c r="N300" i="37"/>
  <c r="I300" i="37"/>
  <c r="D300" i="37"/>
  <c r="N320" i="37"/>
  <c r="I320" i="37"/>
  <c r="Q300" i="37"/>
  <c r="L300" i="37"/>
  <c r="F300" i="37"/>
  <c r="R300" i="37"/>
  <c r="H300" i="37"/>
  <c r="P300" i="37"/>
  <c r="E300" i="37"/>
  <c r="M300" i="37"/>
  <c r="T264" i="37"/>
  <c r="V300" i="37"/>
  <c r="R264" i="37"/>
  <c r="J300" i="37"/>
  <c r="Q264" i="37"/>
  <c r="S264" i="37"/>
  <c r="S279" i="37"/>
  <c r="R279" i="37"/>
  <c r="T279" i="37"/>
  <c r="Q279" i="37"/>
  <c r="T280" i="37"/>
  <c r="R280" i="37"/>
  <c r="S280" i="37"/>
  <c r="Q280" i="37"/>
  <c r="S192" i="37"/>
  <c r="R192" i="37"/>
  <c r="Q192" i="37"/>
  <c r="T192" i="37"/>
  <c r="R235" i="37"/>
  <c r="N235" i="37"/>
  <c r="I235" i="37"/>
  <c r="P235" i="37"/>
  <c r="U215" i="37"/>
  <c r="Q215" i="37"/>
  <c r="M215" i="37"/>
  <c r="I215" i="37"/>
  <c r="E215" i="37"/>
  <c r="J235" i="37"/>
  <c r="S215" i="37"/>
  <c r="N215" i="37"/>
  <c r="H215" i="37"/>
  <c r="C215" i="37"/>
  <c r="Q235" i="37"/>
  <c r="H235" i="37"/>
  <c r="W215" i="37"/>
  <c r="R215" i="37"/>
  <c r="L215" i="37"/>
  <c r="O235" i="37"/>
  <c r="V215" i="37"/>
  <c r="P215" i="37"/>
  <c r="K215" i="37"/>
  <c r="F215" i="37"/>
  <c r="R179" i="37"/>
  <c r="J215" i="37"/>
  <c r="D215" i="37"/>
  <c r="C235" i="37"/>
  <c r="T215" i="37"/>
  <c r="O215" i="37"/>
  <c r="Q179" i="37"/>
  <c r="S179" i="37"/>
  <c r="T179" i="37"/>
  <c r="Q230" i="37"/>
  <c r="H230" i="37"/>
  <c r="C230" i="37"/>
  <c r="O230" i="37"/>
  <c r="J230" i="37"/>
  <c r="W210" i="37"/>
  <c r="S210" i="37"/>
  <c r="O210" i="37"/>
  <c r="K210" i="37"/>
  <c r="C210" i="37"/>
  <c r="N230" i="37"/>
  <c r="M48" i="33"/>
  <c r="V210" i="37"/>
  <c r="Q210" i="37"/>
  <c r="L210" i="37"/>
  <c r="F210" i="37"/>
  <c r="U210" i="37"/>
  <c r="P210" i="37"/>
  <c r="J210" i="37"/>
  <c r="E210" i="37"/>
  <c r="R230" i="37"/>
  <c r="I230" i="37"/>
  <c r="T210" i="37"/>
  <c r="N210" i="37"/>
  <c r="I210" i="37"/>
  <c r="D210" i="37"/>
  <c r="S174" i="37"/>
  <c r="M210" i="37"/>
  <c r="H210" i="37"/>
  <c r="P230" i="37"/>
  <c r="R210" i="37"/>
  <c r="R174" i="37"/>
  <c r="T174" i="37"/>
  <c r="Q174" i="37"/>
  <c r="P233" i="37"/>
  <c r="R233" i="37"/>
  <c r="N233" i="37"/>
  <c r="I233" i="37"/>
  <c r="U213" i="37"/>
  <c r="Q213" i="37"/>
  <c r="M213" i="37"/>
  <c r="I213" i="37"/>
  <c r="E213" i="37"/>
  <c r="Q233" i="37"/>
  <c r="H233" i="37"/>
  <c r="T213" i="37"/>
  <c r="O213" i="37"/>
  <c r="J213" i="37"/>
  <c r="D213" i="37"/>
  <c r="O233" i="37"/>
  <c r="S213" i="37"/>
  <c r="N213" i="37"/>
  <c r="H213" i="37"/>
  <c r="C213" i="37"/>
  <c r="C233" i="37"/>
  <c r="W213" i="37"/>
  <c r="R213" i="37"/>
  <c r="L213" i="37"/>
  <c r="T177" i="37"/>
  <c r="V213" i="37"/>
  <c r="J233" i="37"/>
  <c r="P213" i="37"/>
  <c r="K213" i="37"/>
  <c r="F213" i="37"/>
  <c r="Q177" i="37"/>
  <c r="R177" i="37"/>
  <c r="S177" i="37"/>
  <c r="R193" i="37"/>
  <c r="Q193" i="37"/>
  <c r="T193" i="37"/>
  <c r="S193" i="37"/>
  <c r="S194" i="37"/>
  <c r="Q194" i="37"/>
  <c r="T194" i="37"/>
  <c r="R194" i="37"/>
  <c r="T191" i="37"/>
  <c r="S191" i="37"/>
  <c r="R191" i="37"/>
  <c r="Q191" i="37"/>
  <c r="R65" i="37"/>
  <c r="N65" i="37"/>
  <c r="I65" i="37"/>
  <c r="Q65" i="37"/>
  <c r="V45" i="37"/>
  <c r="R45" i="37"/>
  <c r="N45" i="37"/>
  <c r="J45" i="37"/>
  <c r="P65" i="37"/>
  <c r="J65" i="37"/>
  <c r="C65" i="37"/>
  <c r="U45" i="37"/>
  <c r="Q45" i="37"/>
  <c r="M45" i="37"/>
  <c r="I45" i="37"/>
  <c r="O65" i="37"/>
  <c r="H65" i="37"/>
  <c r="T45" i="37"/>
  <c r="P45" i="37"/>
  <c r="L45" i="37"/>
  <c r="H45" i="37"/>
  <c r="W45" i="37"/>
  <c r="S45" i="37"/>
  <c r="O45" i="37"/>
  <c r="K45" i="37"/>
  <c r="C45" i="37"/>
  <c r="X9" i="37"/>
  <c r="P71" i="37"/>
  <c r="O21" i="33"/>
  <c r="R71" i="37"/>
  <c r="V51" i="37"/>
  <c r="R51" i="37"/>
  <c r="N51" i="37"/>
  <c r="J51" i="37"/>
  <c r="F51" i="37"/>
  <c r="Q71" i="37"/>
  <c r="J71" i="37"/>
  <c r="U51" i="37"/>
  <c r="Q51" i="37"/>
  <c r="M51" i="37"/>
  <c r="I51" i="37"/>
  <c r="E51" i="37"/>
  <c r="O71" i="37"/>
  <c r="I71" i="37"/>
  <c r="C71" i="37"/>
  <c r="T51" i="37"/>
  <c r="P51" i="37"/>
  <c r="L51" i="37"/>
  <c r="H51" i="37"/>
  <c r="D51" i="37"/>
  <c r="N71" i="37"/>
  <c r="H71" i="37"/>
  <c r="W51" i="37"/>
  <c r="S51" i="37"/>
  <c r="O51" i="37"/>
  <c r="K51" i="37"/>
  <c r="C51" i="37"/>
  <c r="X15" i="37"/>
  <c r="X31" i="37"/>
  <c r="W60" i="37"/>
  <c r="X24" i="37"/>
  <c r="R73" i="37"/>
  <c r="N73" i="37"/>
  <c r="I73" i="37"/>
  <c r="O73" i="37"/>
  <c r="H73" i="37"/>
  <c r="V53" i="37"/>
  <c r="R53" i="37"/>
  <c r="N53" i="37"/>
  <c r="J53" i="37"/>
  <c r="F53" i="37"/>
  <c r="U53" i="37"/>
  <c r="Q53" i="37"/>
  <c r="M53" i="37"/>
  <c r="I53" i="37"/>
  <c r="E53" i="37"/>
  <c r="X17" i="37"/>
  <c r="Q73" i="37"/>
  <c r="T53" i="37"/>
  <c r="P53" i="37"/>
  <c r="L53" i="37"/>
  <c r="H53" i="37"/>
  <c r="D53" i="37"/>
  <c r="P73" i="37"/>
  <c r="J73" i="37"/>
  <c r="C73" i="37"/>
  <c r="W53" i="37"/>
  <c r="S53" i="37"/>
  <c r="O53" i="37"/>
  <c r="K53" i="37"/>
  <c r="C53" i="37"/>
  <c r="X35" i="37"/>
  <c r="R78" i="37"/>
  <c r="N78" i="37"/>
  <c r="I78" i="37"/>
  <c r="T58" i="37"/>
  <c r="P58" i="37"/>
  <c r="L58" i="37"/>
  <c r="H58" i="37"/>
  <c r="D58" i="37"/>
  <c r="X22" i="37"/>
  <c r="Q78" i="37"/>
  <c r="W58" i="37"/>
  <c r="S58" i="37"/>
  <c r="O58" i="37"/>
  <c r="K58" i="37"/>
  <c r="C58" i="37"/>
  <c r="P78" i="37"/>
  <c r="J78" i="37"/>
  <c r="C78" i="37"/>
  <c r="V58" i="37"/>
  <c r="R58" i="37"/>
  <c r="N58" i="37"/>
  <c r="J58" i="37"/>
  <c r="F58" i="37"/>
  <c r="O78" i="37"/>
  <c r="H78" i="37"/>
  <c r="U58" i="37"/>
  <c r="Q58" i="37"/>
  <c r="M58" i="37"/>
  <c r="I58" i="37"/>
  <c r="E58" i="37"/>
  <c r="X38" i="37"/>
  <c r="P152" i="37"/>
  <c r="O36" i="33"/>
  <c r="O152" i="37"/>
  <c r="I152" i="37"/>
  <c r="C152" i="37"/>
  <c r="U132" i="37"/>
  <c r="Q132" i="37"/>
  <c r="M132" i="37"/>
  <c r="I132" i="37"/>
  <c r="E132" i="37"/>
  <c r="R152" i="37"/>
  <c r="J152" i="37"/>
  <c r="S132" i="37"/>
  <c r="N132" i="37"/>
  <c r="H132" i="37"/>
  <c r="C132" i="37"/>
  <c r="Q152" i="37"/>
  <c r="H152" i="37"/>
  <c r="W132" i="37"/>
  <c r="R132" i="37"/>
  <c r="L132" i="37"/>
  <c r="N152" i="37"/>
  <c r="V132" i="37"/>
  <c r="P132" i="37"/>
  <c r="K132" i="37"/>
  <c r="F132" i="37"/>
  <c r="T132" i="37"/>
  <c r="O132" i="37"/>
  <c r="J132" i="37"/>
  <c r="D132" i="37"/>
  <c r="T96" i="37"/>
  <c r="Q148" i="37"/>
  <c r="H148" i="37"/>
  <c r="C148" i="37"/>
  <c r="U128" i="37"/>
  <c r="Q128" i="37"/>
  <c r="M128" i="37"/>
  <c r="I128" i="37"/>
  <c r="E128" i="37"/>
  <c r="P148" i="37"/>
  <c r="J148" i="37"/>
  <c r="M32" i="33"/>
  <c r="V128" i="37"/>
  <c r="P128" i="37"/>
  <c r="K128" i="37"/>
  <c r="F128" i="37"/>
  <c r="O148" i="37"/>
  <c r="I148" i="37"/>
  <c r="T128" i="37"/>
  <c r="O128" i="37"/>
  <c r="J128" i="37"/>
  <c r="D128" i="37"/>
  <c r="N148" i="37"/>
  <c r="S128" i="37"/>
  <c r="N128" i="37"/>
  <c r="H128" i="37"/>
  <c r="C128" i="37"/>
  <c r="R148" i="37"/>
  <c r="O32" i="33"/>
  <c r="W128" i="37"/>
  <c r="R128" i="37"/>
  <c r="L128" i="37"/>
  <c r="T92" i="37"/>
  <c r="O159" i="37"/>
  <c r="J159" i="37"/>
  <c r="Q159" i="37"/>
  <c r="M43" i="33"/>
  <c r="W139" i="37"/>
  <c r="S139" i="37"/>
  <c r="O139" i="37"/>
  <c r="K139" i="37"/>
  <c r="C139" i="37"/>
  <c r="C159" i="37"/>
  <c r="T139" i="37"/>
  <c r="N139" i="37"/>
  <c r="I139" i="37"/>
  <c r="D139" i="37"/>
  <c r="R159" i="37"/>
  <c r="I159" i="37"/>
  <c r="R139" i="37"/>
  <c r="M139" i="37"/>
  <c r="H139" i="37"/>
  <c r="P159" i="37"/>
  <c r="H159" i="37"/>
  <c r="V139" i="37"/>
  <c r="Q139" i="37"/>
  <c r="L139" i="37"/>
  <c r="F139" i="37"/>
  <c r="N159" i="37"/>
  <c r="U139" i="37"/>
  <c r="P139" i="37"/>
  <c r="J139" i="37"/>
  <c r="E139" i="37"/>
  <c r="T103" i="37"/>
  <c r="O150" i="37"/>
  <c r="J150" i="37"/>
  <c r="U130" i="37"/>
  <c r="Q130" i="37"/>
  <c r="M130" i="37"/>
  <c r="I130" i="37"/>
  <c r="E130" i="37"/>
  <c r="R150" i="37"/>
  <c r="T130" i="37"/>
  <c r="O130" i="37"/>
  <c r="J130" i="37"/>
  <c r="D130" i="37"/>
  <c r="Q150" i="37"/>
  <c r="S130" i="37"/>
  <c r="N130" i="37"/>
  <c r="H130" i="37"/>
  <c r="C130" i="37"/>
  <c r="P150" i="37"/>
  <c r="I150" i="37"/>
  <c r="C150" i="37"/>
  <c r="W130" i="37"/>
  <c r="R130" i="37"/>
  <c r="L130" i="37"/>
  <c r="N150" i="37"/>
  <c r="H150" i="37"/>
  <c r="V130" i="37"/>
  <c r="P130" i="37"/>
  <c r="K130" i="37"/>
  <c r="F130" i="37"/>
  <c r="T94" i="37"/>
  <c r="T110" i="37"/>
  <c r="P156" i="37"/>
  <c r="N156" i="37"/>
  <c r="H156" i="37"/>
  <c r="U136" i="37"/>
  <c r="Q136" i="37"/>
  <c r="M136" i="37"/>
  <c r="I136" i="37"/>
  <c r="E136" i="37"/>
  <c r="O156" i="37"/>
  <c r="V136" i="37"/>
  <c r="P136" i="37"/>
  <c r="K136" i="37"/>
  <c r="F136" i="37"/>
  <c r="M40" i="33"/>
  <c r="T136" i="37"/>
  <c r="O136" i="37"/>
  <c r="J136" i="37"/>
  <c r="D136" i="37"/>
  <c r="T100" i="37"/>
  <c r="R156" i="37"/>
  <c r="J156" i="37"/>
  <c r="C156" i="37"/>
  <c r="S136" i="37"/>
  <c r="N136" i="37"/>
  <c r="H136" i="37"/>
  <c r="C136" i="37"/>
  <c r="Q156" i="37"/>
  <c r="I156" i="37"/>
  <c r="W136" i="37"/>
  <c r="R136" i="37"/>
  <c r="L136" i="37"/>
  <c r="T116" i="37"/>
  <c r="T115" i="37"/>
  <c r="R313" i="37"/>
  <c r="N313" i="37"/>
  <c r="I313" i="37"/>
  <c r="M65" i="33"/>
  <c r="P313" i="37"/>
  <c r="J313" i="37"/>
  <c r="C313" i="37"/>
  <c r="Q313" i="37"/>
  <c r="T293" i="37"/>
  <c r="P293" i="37"/>
  <c r="L293" i="37"/>
  <c r="H293" i="37"/>
  <c r="D293" i="37"/>
  <c r="O313" i="37"/>
  <c r="V293" i="37"/>
  <c r="R293" i="37"/>
  <c r="N293" i="37"/>
  <c r="J293" i="37"/>
  <c r="F293" i="37"/>
  <c r="H313" i="37"/>
  <c r="Q293" i="37"/>
  <c r="I293" i="37"/>
  <c r="W293" i="37"/>
  <c r="O293" i="37"/>
  <c r="U293" i="37"/>
  <c r="M293" i="37"/>
  <c r="E293" i="37"/>
  <c r="S257" i="37"/>
  <c r="S293" i="37"/>
  <c r="T257" i="37"/>
  <c r="K293" i="37"/>
  <c r="R257" i="37"/>
  <c r="C293" i="37"/>
  <c r="Q257" i="37"/>
  <c r="O314" i="37"/>
  <c r="J314" i="37"/>
  <c r="N314" i="37"/>
  <c r="H314" i="37"/>
  <c r="Q314" i="37"/>
  <c r="V294" i="37"/>
  <c r="R294" i="37"/>
  <c r="N294" i="37"/>
  <c r="J294" i="37"/>
  <c r="F294" i="37"/>
  <c r="I314" i="37"/>
  <c r="R314" i="37"/>
  <c r="T294" i="37"/>
  <c r="P294" i="37"/>
  <c r="L294" i="37"/>
  <c r="H294" i="37"/>
  <c r="D294" i="37"/>
  <c r="Q294" i="37"/>
  <c r="I294" i="37"/>
  <c r="W294" i="37"/>
  <c r="O294" i="37"/>
  <c r="P314" i="37"/>
  <c r="U294" i="37"/>
  <c r="M294" i="37"/>
  <c r="E294" i="37"/>
  <c r="R258" i="37"/>
  <c r="S294" i="37"/>
  <c r="S258" i="37"/>
  <c r="K294" i="37"/>
  <c r="Q258" i="37"/>
  <c r="C294" i="37"/>
  <c r="C314" i="37"/>
  <c r="T258" i="37"/>
  <c r="S273" i="37"/>
  <c r="R273" i="37"/>
  <c r="Q273" i="37"/>
  <c r="T273" i="37"/>
  <c r="Q275" i="37"/>
  <c r="R275" i="37"/>
  <c r="T275" i="37"/>
  <c r="S275" i="37"/>
  <c r="P319" i="37"/>
  <c r="O71" i="33"/>
  <c r="O319" i="37"/>
  <c r="J319" i="37"/>
  <c r="R319" i="37"/>
  <c r="I319" i="37"/>
  <c r="N319" i="37"/>
  <c r="M71" i="33"/>
  <c r="U299" i="37"/>
  <c r="Q299" i="37"/>
  <c r="M299" i="37"/>
  <c r="I299" i="37"/>
  <c r="E299" i="37"/>
  <c r="Q319" i="37"/>
  <c r="T299" i="37"/>
  <c r="O299" i="37"/>
  <c r="J299" i="37"/>
  <c r="D299" i="37"/>
  <c r="H319" i="37"/>
  <c r="W299" i="37"/>
  <c r="R299" i="37"/>
  <c r="L299" i="37"/>
  <c r="S299" i="37"/>
  <c r="H299" i="37"/>
  <c r="C319" i="37"/>
  <c r="P299" i="37"/>
  <c r="F299" i="37"/>
  <c r="N299" i="37"/>
  <c r="C299" i="37"/>
  <c r="Q263" i="37"/>
  <c r="K299" i="37"/>
  <c r="T263" i="37"/>
  <c r="S263" i="37"/>
  <c r="V299" i="37"/>
  <c r="R263" i="37"/>
  <c r="Q324" i="37"/>
  <c r="H324" i="37"/>
  <c r="C324" i="37"/>
  <c r="P324" i="37"/>
  <c r="O324" i="37"/>
  <c r="J324" i="37"/>
  <c r="R324" i="37"/>
  <c r="U304" i="37"/>
  <c r="Q304" i="37"/>
  <c r="M304" i="37"/>
  <c r="I304" i="37"/>
  <c r="E304" i="37"/>
  <c r="I324" i="37"/>
  <c r="W304" i="37"/>
  <c r="S304" i="37"/>
  <c r="O304" i="37"/>
  <c r="K304" i="37"/>
  <c r="C304" i="37"/>
  <c r="T304" i="37"/>
  <c r="L304" i="37"/>
  <c r="D304" i="37"/>
  <c r="R304" i="37"/>
  <c r="J304" i="37"/>
  <c r="N324" i="37"/>
  <c r="P304" i="37"/>
  <c r="H304" i="37"/>
  <c r="M76" i="33"/>
  <c r="V304" i="37"/>
  <c r="N304" i="37"/>
  <c r="T268" i="37"/>
  <c r="F304" i="37"/>
  <c r="S268" i="37"/>
  <c r="R268" i="37"/>
  <c r="Q268" i="37"/>
  <c r="R282" i="37"/>
  <c r="S282" i="37"/>
  <c r="T282" i="37"/>
  <c r="Q282" i="37"/>
  <c r="R284" i="37"/>
  <c r="T284" i="37"/>
  <c r="S284" i="37"/>
  <c r="Q284" i="37"/>
  <c r="S198" i="37"/>
  <c r="T198" i="37"/>
  <c r="R198" i="37"/>
  <c r="Q198" i="37"/>
  <c r="O236" i="37"/>
  <c r="J236" i="37"/>
  <c r="Q236" i="37"/>
  <c r="H236" i="37"/>
  <c r="C236" i="37"/>
  <c r="W216" i="37"/>
  <c r="S216" i="37"/>
  <c r="O216" i="37"/>
  <c r="K216" i="37"/>
  <c r="C216" i="37"/>
  <c r="R216" i="37"/>
  <c r="M216" i="37"/>
  <c r="H216" i="37"/>
  <c r="R236" i="37"/>
  <c r="I236" i="37"/>
  <c r="V216" i="37"/>
  <c r="Q216" i="37"/>
  <c r="L216" i="37"/>
  <c r="F216" i="37"/>
  <c r="P236" i="37"/>
  <c r="U216" i="37"/>
  <c r="P216" i="37"/>
  <c r="J216" i="37"/>
  <c r="E216" i="37"/>
  <c r="Q180" i="37"/>
  <c r="D216" i="37"/>
  <c r="T216" i="37"/>
  <c r="N216" i="37"/>
  <c r="N236" i="37"/>
  <c r="I216" i="37"/>
  <c r="R180" i="37"/>
  <c r="S180" i="37"/>
  <c r="T180" i="37"/>
  <c r="Q238" i="37"/>
  <c r="H238" i="37"/>
  <c r="C238" i="37"/>
  <c r="O238" i="37"/>
  <c r="J238" i="37"/>
  <c r="W218" i="37"/>
  <c r="S218" i="37"/>
  <c r="O218" i="37"/>
  <c r="K218" i="37"/>
  <c r="C218" i="37"/>
  <c r="N238" i="37"/>
  <c r="V218" i="37"/>
  <c r="Q218" i="37"/>
  <c r="L218" i="37"/>
  <c r="F218" i="37"/>
  <c r="U218" i="37"/>
  <c r="P218" i="37"/>
  <c r="J218" i="37"/>
  <c r="E218" i="37"/>
  <c r="R238" i="37"/>
  <c r="I238" i="37"/>
  <c r="T218" i="37"/>
  <c r="N218" i="37"/>
  <c r="I218" i="37"/>
  <c r="D218" i="37"/>
  <c r="S182" i="37"/>
  <c r="R218" i="37"/>
  <c r="M218" i="37"/>
  <c r="H218" i="37"/>
  <c r="P238" i="37"/>
  <c r="T182" i="37"/>
  <c r="Q182" i="37"/>
  <c r="R182" i="37"/>
  <c r="P237" i="37"/>
  <c r="R237" i="37"/>
  <c r="N237" i="37"/>
  <c r="I237" i="37"/>
  <c r="U217" i="37"/>
  <c r="Q217" i="37"/>
  <c r="M217" i="37"/>
  <c r="I217" i="37"/>
  <c r="E217" i="37"/>
  <c r="C237" i="37"/>
  <c r="W217" i="37"/>
  <c r="R217" i="37"/>
  <c r="L217" i="37"/>
  <c r="J237" i="37"/>
  <c r="V217" i="37"/>
  <c r="P217" i="37"/>
  <c r="K217" i="37"/>
  <c r="F217" i="37"/>
  <c r="Q237" i="37"/>
  <c r="H237" i="37"/>
  <c r="T217" i="37"/>
  <c r="O217" i="37"/>
  <c r="J217" i="37"/>
  <c r="D217" i="37"/>
  <c r="T181" i="37"/>
  <c r="S217" i="37"/>
  <c r="O237" i="37"/>
  <c r="N217" i="37"/>
  <c r="H217" i="37"/>
  <c r="C217" i="37"/>
  <c r="S181" i="37"/>
  <c r="R181" i="37"/>
  <c r="Q181" i="37"/>
  <c r="Q200" i="37"/>
  <c r="S200" i="37"/>
  <c r="R200" i="37"/>
  <c r="T200" i="37"/>
  <c r="R197" i="37"/>
  <c r="Q197" i="37"/>
  <c r="T197" i="37"/>
  <c r="S197" i="37"/>
  <c r="R195" i="37"/>
  <c r="T195" i="37"/>
  <c r="S195" i="37"/>
  <c r="Q195" i="37"/>
  <c r="R69" i="37"/>
  <c r="N69" i="37"/>
  <c r="I69" i="37"/>
  <c r="P69" i="37"/>
  <c r="J69" i="37"/>
  <c r="C69" i="37"/>
  <c r="V49" i="37"/>
  <c r="R49" i="37"/>
  <c r="N49" i="37"/>
  <c r="J49" i="37"/>
  <c r="F49" i="37"/>
  <c r="O69" i="37"/>
  <c r="H69" i="37"/>
  <c r="U49" i="37"/>
  <c r="Q49" i="37"/>
  <c r="M49" i="37"/>
  <c r="I49" i="37"/>
  <c r="E49" i="37"/>
  <c r="T49" i="37"/>
  <c r="P49" i="37"/>
  <c r="L49" i="37"/>
  <c r="H49" i="37"/>
  <c r="D49" i="37"/>
  <c r="Q69" i="37"/>
  <c r="O19" i="33"/>
  <c r="W49" i="37"/>
  <c r="S49" i="37"/>
  <c r="O49" i="37"/>
  <c r="K49" i="37"/>
  <c r="C49" i="37"/>
  <c r="X13" i="37"/>
  <c r="P75" i="37"/>
  <c r="O25" i="33"/>
  <c r="Q75" i="37"/>
  <c r="J75" i="37"/>
  <c r="M25" i="33"/>
  <c r="V55" i="37"/>
  <c r="R55" i="37"/>
  <c r="N55" i="37"/>
  <c r="J55" i="37"/>
  <c r="F55" i="37"/>
  <c r="O75" i="37"/>
  <c r="I75" i="37"/>
  <c r="C75" i="37"/>
  <c r="U55" i="37"/>
  <c r="Q55" i="37"/>
  <c r="M55" i="37"/>
  <c r="I55" i="37"/>
  <c r="E55" i="37"/>
  <c r="N75" i="37"/>
  <c r="H75" i="37"/>
  <c r="T55" i="37"/>
  <c r="P55" i="37"/>
  <c r="L55" i="37"/>
  <c r="H55" i="37"/>
  <c r="D55" i="37"/>
  <c r="R75" i="37"/>
  <c r="W55" i="37"/>
  <c r="S55" i="37"/>
  <c r="O55" i="37"/>
  <c r="K55" i="37"/>
  <c r="C55" i="37"/>
  <c r="X19" i="37"/>
  <c r="X33" i="37"/>
  <c r="X28" i="37"/>
  <c r="R77" i="37"/>
  <c r="N77" i="37"/>
  <c r="I77" i="37"/>
  <c r="V57" i="37"/>
  <c r="R57" i="37"/>
  <c r="N57" i="37"/>
  <c r="J57" i="37"/>
  <c r="F57" i="37"/>
  <c r="Q77" i="37"/>
  <c r="U57" i="37"/>
  <c r="Q57" i="37"/>
  <c r="M57" i="37"/>
  <c r="I57" i="37"/>
  <c r="E57" i="37"/>
  <c r="X21" i="37"/>
  <c r="P77" i="37"/>
  <c r="J77" i="37"/>
  <c r="C77" i="37"/>
  <c r="T57" i="37"/>
  <c r="P57" i="37"/>
  <c r="L57" i="37"/>
  <c r="H57" i="37"/>
  <c r="D57" i="37"/>
  <c r="O77" i="37"/>
  <c r="H77" i="37"/>
  <c r="W57" i="37"/>
  <c r="S57" i="37"/>
  <c r="O57" i="37"/>
  <c r="K57" i="37"/>
  <c r="C57" i="37"/>
  <c r="O66" i="37"/>
  <c r="J66" i="37"/>
  <c r="R66" i="37"/>
  <c r="T46" i="37"/>
  <c r="P46" i="37"/>
  <c r="L46" i="37"/>
  <c r="H46" i="37"/>
  <c r="D46" i="37"/>
  <c r="X10" i="37"/>
  <c r="Q66" i="37"/>
  <c r="M16" i="33"/>
  <c r="W46" i="37"/>
  <c r="S46" i="37"/>
  <c r="O46" i="37"/>
  <c r="K46" i="37"/>
  <c r="C46" i="37"/>
  <c r="P66" i="37"/>
  <c r="I66" i="37"/>
  <c r="C66" i="37"/>
  <c r="V46" i="37"/>
  <c r="R46" i="37"/>
  <c r="N46" i="37"/>
  <c r="J46" i="37"/>
  <c r="F46" i="37"/>
  <c r="N66" i="37"/>
  <c r="H66" i="37"/>
  <c r="U46" i="37"/>
  <c r="Q46" i="37"/>
  <c r="M46" i="37"/>
  <c r="I46" i="37"/>
  <c r="E46" i="37"/>
  <c r="X26" i="37"/>
  <c r="Q153" i="37"/>
  <c r="H153" i="37"/>
  <c r="C153" i="37"/>
  <c r="P153" i="37"/>
  <c r="J153" i="37"/>
  <c r="W133" i="37"/>
  <c r="S133" i="37"/>
  <c r="O133" i="37"/>
  <c r="K133" i="37"/>
  <c r="C133" i="37"/>
  <c r="R153" i="37"/>
  <c r="I153" i="37"/>
  <c r="R133" i="37"/>
  <c r="M133" i="37"/>
  <c r="H133" i="37"/>
  <c r="O153" i="37"/>
  <c r="V133" i="37"/>
  <c r="Q133" i="37"/>
  <c r="L133" i="37"/>
  <c r="F133" i="37"/>
  <c r="N153" i="37"/>
  <c r="U133" i="37"/>
  <c r="P133" i="37"/>
  <c r="J133" i="37"/>
  <c r="E133" i="37"/>
  <c r="O37" i="33"/>
  <c r="T133" i="37"/>
  <c r="N133" i="37"/>
  <c r="I133" i="37"/>
  <c r="D133" i="37"/>
  <c r="T97" i="37"/>
  <c r="R149" i="37"/>
  <c r="N149" i="37"/>
  <c r="I149" i="37"/>
  <c r="M33" i="33"/>
  <c r="W129" i="37"/>
  <c r="S129" i="37"/>
  <c r="O129" i="37"/>
  <c r="K129" i="37"/>
  <c r="C129" i="37"/>
  <c r="Q149" i="37"/>
  <c r="O33" i="33"/>
  <c r="U129" i="37"/>
  <c r="P129" i="37"/>
  <c r="J129" i="37"/>
  <c r="E129" i="37"/>
  <c r="P149" i="37"/>
  <c r="J149" i="37"/>
  <c r="C149" i="37"/>
  <c r="T129" i="37"/>
  <c r="N129" i="37"/>
  <c r="I129" i="37"/>
  <c r="D129" i="37"/>
  <c r="O149" i="37"/>
  <c r="H149" i="37"/>
  <c r="R129" i="37"/>
  <c r="M129" i="37"/>
  <c r="H129" i="37"/>
  <c r="V129" i="37"/>
  <c r="Q129" i="37"/>
  <c r="L129" i="37"/>
  <c r="F129" i="37"/>
  <c r="T93" i="37"/>
  <c r="O161" i="37"/>
  <c r="J161" i="37"/>
  <c r="N161" i="37"/>
  <c r="H161" i="37"/>
  <c r="W141" i="37"/>
  <c r="S141" i="37"/>
  <c r="O141" i="37"/>
  <c r="K141" i="37"/>
  <c r="C141" i="37"/>
  <c r="R161" i="37"/>
  <c r="I161" i="37"/>
  <c r="R141" i="37"/>
  <c r="M141" i="37"/>
  <c r="H141" i="37"/>
  <c r="Q161" i="37"/>
  <c r="V141" i="37"/>
  <c r="Q141" i="37"/>
  <c r="L141" i="37"/>
  <c r="F141" i="37"/>
  <c r="P161" i="37"/>
  <c r="C161" i="37"/>
  <c r="U141" i="37"/>
  <c r="P141" i="37"/>
  <c r="J141" i="37"/>
  <c r="E141" i="37"/>
  <c r="O45" i="33"/>
  <c r="T141" i="37"/>
  <c r="N141" i="37"/>
  <c r="I141" i="37"/>
  <c r="D141" i="37"/>
  <c r="T105" i="37"/>
  <c r="R154" i="37"/>
  <c r="N154" i="37"/>
  <c r="I154" i="37"/>
  <c r="Q154" i="37"/>
  <c r="O38" i="33"/>
  <c r="U134" i="37"/>
  <c r="Q134" i="37"/>
  <c r="M134" i="37"/>
  <c r="I134" i="37"/>
  <c r="E134" i="37"/>
  <c r="P154" i="37"/>
  <c r="H154" i="37"/>
  <c r="W134" i="37"/>
  <c r="R134" i="37"/>
  <c r="L134" i="37"/>
  <c r="O154" i="37"/>
  <c r="V134" i="37"/>
  <c r="P134" i="37"/>
  <c r="K134" i="37"/>
  <c r="F134" i="37"/>
  <c r="C154" i="37"/>
  <c r="T134" i="37"/>
  <c r="O134" i="37"/>
  <c r="J134" i="37"/>
  <c r="D134" i="37"/>
  <c r="J154" i="37"/>
  <c r="S134" i="37"/>
  <c r="N134" i="37"/>
  <c r="H134" i="37"/>
  <c r="C134" i="37"/>
  <c r="T98" i="37"/>
  <c r="T114" i="37"/>
  <c r="O160" i="37"/>
  <c r="J160" i="37"/>
  <c r="Q160" i="37"/>
  <c r="U140" i="37"/>
  <c r="Q140" i="37"/>
  <c r="M140" i="37"/>
  <c r="I140" i="37"/>
  <c r="E140" i="37"/>
  <c r="R160" i="37"/>
  <c r="I160" i="37"/>
  <c r="S140" i="37"/>
  <c r="N140" i="37"/>
  <c r="H140" i="37"/>
  <c r="C140" i="37"/>
  <c r="P160" i="37"/>
  <c r="H160" i="37"/>
  <c r="W140" i="37"/>
  <c r="R140" i="37"/>
  <c r="L140" i="37"/>
  <c r="T104" i="37"/>
  <c r="N160" i="37"/>
  <c r="V140" i="37"/>
  <c r="P140" i="37"/>
  <c r="K140" i="37"/>
  <c r="F140" i="37"/>
  <c r="C160" i="37"/>
  <c r="T140" i="37"/>
  <c r="O140" i="37"/>
  <c r="J140" i="37"/>
  <c r="D140" i="37"/>
  <c r="T120" i="37"/>
  <c r="T119" i="37"/>
  <c r="R321" i="37"/>
  <c r="N321" i="37"/>
  <c r="I321" i="37"/>
  <c r="Q321" i="37"/>
  <c r="H321" i="37"/>
  <c r="C321" i="37"/>
  <c r="O73" i="33"/>
  <c r="W301" i="37"/>
  <c r="S301" i="37"/>
  <c r="O301" i="37"/>
  <c r="K301" i="37"/>
  <c r="C301" i="37"/>
  <c r="P321" i="37"/>
  <c r="U301" i="37"/>
  <c r="Q301" i="37"/>
  <c r="M301" i="37"/>
  <c r="I301" i="37"/>
  <c r="E301" i="37"/>
  <c r="V301" i="37"/>
  <c r="N301" i="37"/>
  <c r="F301" i="37"/>
  <c r="O321" i="37"/>
  <c r="J321" i="37"/>
  <c r="R301" i="37"/>
  <c r="J301" i="37"/>
  <c r="H301" i="37"/>
  <c r="T301" i="37"/>
  <c r="D301" i="37"/>
  <c r="P301" i="37"/>
  <c r="S265" i="37"/>
  <c r="T265" i="37"/>
  <c r="R265" i="37"/>
  <c r="L301" i="37"/>
  <c r="Q265" i="37"/>
  <c r="P315" i="37"/>
  <c r="O67" i="33"/>
  <c r="O315" i="37"/>
  <c r="I315" i="37"/>
  <c r="C315" i="37"/>
  <c r="R315" i="37"/>
  <c r="H315" i="37"/>
  <c r="T295" i="37"/>
  <c r="P295" i="37"/>
  <c r="L295" i="37"/>
  <c r="H295" i="37"/>
  <c r="D295" i="37"/>
  <c r="Q315" i="37"/>
  <c r="M67" i="33"/>
  <c r="N315" i="37"/>
  <c r="V295" i="37"/>
  <c r="R295" i="37"/>
  <c r="N295" i="37"/>
  <c r="J295" i="37"/>
  <c r="F295" i="37"/>
  <c r="Q295" i="37"/>
  <c r="I295" i="37"/>
  <c r="J315" i="37"/>
  <c r="W295" i="37"/>
  <c r="O295" i="37"/>
  <c r="U295" i="37"/>
  <c r="M295" i="37"/>
  <c r="E295" i="37"/>
  <c r="Q259" i="37"/>
  <c r="S295" i="37"/>
  <c r="S259" i="37"/>
  <c r="K295" i="37"/>
  <c r="R259" i="37"/>
  <c r="C295" i="37"/>
  <c r="T259" i="37"/>
  <c r="P311" i="37"/>
  <c r="Q311" i="37"/>
  <c r="J311" i="37"/>
  <c r="N311" i="37"/>
  <c r="H311" i="37"/>
  <c r="O311" i="37"/>
  <c r="C311" i="37"/>
  <c r="T291" i="37"/>
  <c r="P291" i="37"/>
  <c r="L291" i="37"/>
  <c r="H291" i="37"/>
  <c r="D291" i="37"/>
  <c r="I311" i="37"/>
  <c r="V291" i="37"/>
  <c r="R291" i="37"/>
  <c r="N291" i="37"/>
  <c r="J291" i="37"/>
  <c r="F291" i="37"/>
  <c r="Q291" i="37"/>
  <c r="I291" i="37"/>
  <c r="W291" i="37"/>
  <c r="O291" i="37"/>
  <c r="U291" i="37"/>
  <c r="M291" i="37"/>
  <c r="E291" i="37"/>
  <c r="S291" i="37"/>
  <c r="Q255" i="37"/>
  <c r="R311" i="37"/>
  <c r="K291" i="37"/>
  <c r="T255" i="37"/>
  <c r="C291" i="37"/>
  <c r="S255" i="37"/>
  <c r="R255" i="37"/>
  <c r="S277" i="37"/>
  <c r="Q277" i="37"/>
  <c r="T277" i="37"/>
  <c r="R277" i="37"/>
  <c r="Q325" i="37"/>
  <c r="H325" i="37"/>
  <c r="C325" i="37"/>
  <c r="P325" i="37"/>
  <c r="W305" i="37"/>
  <c r="S305" i="37"/>
  <c r="O305" i="37"/>
  <c r="K305" i="37"/>
  <c r="C305" i="37"/>
  <c r="O325" i="37"/>
  <c r="J325" i="37"/>
  <c r="R325" i="37"/>
  <c r="T305" i="37"/>
  <c r="N305" i="37"/>
  <c r="I305" i="37"/>
  <c r="D305" i="37"/>
  <c r="I325" i="37"/>
  <c r="V305" i="37"/>
  <c r="Q305" i="37"/>
  <c r="L305" i="37"/>
  <c r="F305" i="37"/>
  <c r="N325" i="37"/>
  <c r="R305" i="37"/>
  <c r="H305" i="37"/>
  <c r="M77" i="33"/>
  <c r="P305" i="37"/>
  <c r="E305" i="37"/>
  <c r="M305" i="37"/>
  <c r="U305" i="37"/>
  <c r="S269" i="37"/>
  <c r="T269" i="37"/>
  <c r="J305" i="37"/>
  <c r="R269" i="37"/>
  <c r="Q269" i="37"/>
  <c r="T272" i="37"/>
  <c r="Q272" i="37"/>
  <c r="S272" i="37"/>
  <c r="R272" i="37"/>
  <c r="R278" i="37"/>
  <c r="S278" i="37"/>
  <c r="Q278" i="37"/>
  <c r="T278" i="37"/>
  <c r="R231" i="37"/>
  <c r="N231" i="37"/>
  <c r="I231" i="37"/>
  <c r="P231" i="37"/>
  <c r="U211" i="37"/>
  <c r="Q211" i="37"/>
  <c r="M211" i="37"/>
  <c r="I211" i="37"/>
  <c r="E211" i="37"/>
  <c r="O231" i="37"/>
  <c r="V211" i="37"/>
  <c r="P211" i="37"/>
  <c r="K211" i="37"/>
  <c r="F211" i="37"/>
  <c r="C231" i="37"/>
  <c r="T211" i="37"/>
  <c r="O211" i="37"/>
  <c r="J211" i="37"/>
  <c r="D211" i="37"/>
  <c r="J231" i="37"/>
  <c r="S211" i="37"/>
  <c r="N211" i="37"/>
  <c r="H211" i="37"/>
  <c r="C211" i="37"/>
  <c r="R175" i="37"/>
  <c r="Q231" i="37"/>
  <c r="L211" i="37"/>
  <c r="H231" i="37"/>
  <c r="W211" i="37"/>
  <c r="R211" i="37"/>
  <c r="T175" i="37"/>
  <c r="S175" i="37"/>
  <c r="Q175" i="37"/>
  <c r="Q234" i="37"/>
  <c r="H234" i="37"/>
  <c r="C234" i="37"/>
  <c r="O234" i="37"/>
  <c r="J234" i="37"/>
  <c r="W214" i="37"/>
  <c r="S214" i="37"/>
  <c r="O214" i="37"/>
  <c r="K214" i="37"/>
  <c r="C214" i="37"/>
  <c r="R234" i="37"/>
  <c r="I234" i="37"/>
  <c r="T214" i="37"/>
  <c r="N214" i="37"/>
  <c r="I214" i="37"/>
  <c r="D214" i="37"/>
  <c r="P234" i="37"/>
  <c r="R214" i="37"/>
  <c r="M214" i="37"/>
  <c r="H214" i="37"/>
  <c r="N234" i="37"/>
  <c r="V214" i="37"/>
  <c r="Q214" i="37"/>
  <c r="L214" i="37"/>
  <c r="F214" i="37"/>
  <c r="S178" i="37"/>
  <c r="P214" i="37"/>
  <c r="J214" i="37"/>
  <c r="E214" i="37"/>
  <c r="U214" i="37"/>
  <c r="R178" i="37"/>
  <c r="Q178" i="37"/>
  <c r="T178" i="37"/>
  <c r="R239" i="37"/>
  <c r="N239" i="37"/>
  <c r="I239" i="37"/>
  <c r="P239" i="37"/>
  <c r="U219" i="37"/>
  <c r="Q219" i="37"/>
  <c r="M219" i="37"/>
  <c r="I219" i="37"/>
  <c r="E219" i="37"/>
  <c r="O239" i="37"/>
  <c r="V219" i="37"/>
  <c r="P219" i="37"/>
  <c r="K219" i="37"/>
  <c r="F219" i="37"/>
  <c r="C239" i="37"/>
  <c r="T219" i="37"/>
  <c r="O219" i="37"/>
  <c r="J219" i="37"/>
  <c r="D219" i="37"/>
  <c r="J239" i="37"/>
  <c r="S219" i="37"/>
  <c r="N219" i="37"/>
  <c r="H219" i="37"/>
  <c r="C219" i="37"/>
  <c r="R183" i="37"/>
  <c r="R219" i="37"/>
  <c r="Q239" i="37"/>
  <c r="L219" i="37"/>
  <c r="H239" i="37"/>
  <c r="W219" i="37"/>
  <c r="T183" i="37"/>
  <c r="Q183" i="37"/>
  <c r="S183" i="37"/>
  <c r="W224" i="37"/>
  <c r="S188" i="37"/>
  <c r="R188" i="37"/>
  <c r="Q188" i="37"/>
  <c r="T188" i="37"/>
  <c r="P241" i="37"/>
  <c r="W221" i="37"/>
  <c r="S221" i="37"/>
  <c r="O221" i="37"/>
  <c r="K221" i="37"/>
  <c r="R241" i="37"/>
  <c r="N241" i="37"/>
  <c r="I241" i="37"/>
  <c r="M59" i="33"/>
  <c r="U221" i="37"/>
  <c r="Q221" i="37"/>
  <c r="M221" i="37"/>
  <c r="I221" i="37"/>
  <c r="E221" i="37"/>
  <c r="Q241" i="37"/>
  <c r="H241" i="37"/>
  <c r="T221" i="37"/>
  <c r="L221" i="37"/>
  <c r="D221" i="37"/>
  <c r="O241" i="37"/>
  <c r="R221" i="37"/>
  <c r="J221" i="37"/>
  <c r="C221" i="37"/>
  <c r="Q185" i="37"/>
  <c r="C241" i="37"/>
  <c r="P221" i="37"/>
  <c r="H221" i="37"/>
  <c r="T185" i="37"/>
  <c r="F221" i="37"/>
  <c r="J241" i="37"/>
  <c r="V221" i="37"/>
  <c r="N221" i="37"/>
  <c r="S185" i="37"/>
  <c r="R185" i="37"/>
  <c r="P242" i="37"/>
  <c r="O60" i="33"/>
  <c r="U222" i="37"/>
  <c r="Q222" i="37"/>
  <c r="M222" i="37"/>
  <c r="I222" i="37"/>
  <c r="E222" i="37"/>
  <c r="R242" i="37"/>
  <c r="N242" i="37"/>
  <c r="I242" i="37"/>
  <c r="W222" i="37"/>
  <c r="S222" i="37"/>
  <c r="O222" i="37"/>
  <c r="K222" i="37"/>
  <c r="C222" i="37"/>
  <c r="Q242" i="37"/>
  <c r="H242" i="37"/>
  <c r="V222" i="37"/>
  <c r="N222" i="37"/>
  <c r="F222" i="37"/>
  <c r="O242" i="37"/>
  <c r="T222" i="37"/>
  <c r="L222" i="37"/>
  <c r="D222" i="37"/>
  <c r="T186" i="37"/>
  <c r="C242" i="37"/>
  <c r="R222" i="37"/>
  <c r="J222" i="37"/>
  <c r="S186" i="37"/>
  <c r="J242" i="37"/>
  <c r="H222" i="37"/>
  <c r="P222" i="37"/>
  <c r="Q186" i="37"/>
  <c r="R186" i="37"/>
  <c r="S202" i="37"/>
  <c r="Q202" i="37"/>
  <c r="T202" i="37"/>
  <c r="R202" i="37"/>
  <c r="Q196" i="37"/>
  <c r="T196" i="37"/>
  <c r="S196" i="37"/>
  <c r="R196" i="37"/>
  <c r="Q72" i="37"/>
  <c r="H72" i="37"/>
  <c r="C72" i="37"/>
  <c r="N72" i="37"/>
  <c r="T52" i="37"/>
  <c r="P52" i="37"/>
  <c r="L52" i="37"/>
  <c r="H52" i="37"/>
  <c r="D52" i="37"/>
  <c r="R72" i="37"/>
  <c r="O22" i="33"/>
  <c r="W52" i="37"/>
  <c r="S52" i="37"/>
  <c r="O52" i="37"/>
  <c r="K52" i="37"/>
  <c r="C52" i="37"/>
  <c r="P72" i="37"/>
  <c r="J72" i="37"/>
  <c r="V52" i="37"/>
  <c r="R52" i="37"/>
  <c r="N52" i="37"/>
  <c r="J52" i="37"/>
  <c r="F52" i="37"/>
  <c r="O72" i="37"/>
  <c r="I72" i="37"/>
  <c r="U52" i="37"/>
  <c r="Q52" i="37"/>
  <c r="M52" i="37"/>
  <c r="I52" i="37"/>
  <c r="E52" i="37"/>
  <c r="X16" i="37"/>
  <c r="M59" i="37"/>
  <c r="I59" i="37"/>
  <c r="O59" i="37" s="1"/>
  <c r="D59" i="37"/>
  <c r="X23" i="37"/>
  <c r="J59" i="37" s="1"/>
  <c r="N59" i="37" s="1"/>
  <c r="C59" i="37"/>
  <c r="X37" i="37"/>
  <c r="X32" i="37"/>
  <c r="X25" i="37"/>
  <c r="O70" i="37"/>
  <c r="J70" i="37"/>
  <c r="Q70" i="37"/>
  <c r="O20" i="33"/>
  <c r="T50" i="37"/>
  <c r="P50" i="37"/>
  <c r="L50" i="37"/>
  <c r="H50" i="37"/>
  <c r="D50" i="37"/>
  <c r="X14" i="37"/>
  <c r="P70" i="37"/>
  <c r="I70" i="37"/>
  <c r="C70" i="37"/>
  <c r="W50" i="37"/>
  <c r="S50" i="37"/>
  <c r="O50" i="37"/>
  <c r="K50" i="37"/>
  <c r="C50" i="37"/>
  <c r="N70" i="37"/>
  <c r="H70" i="37"/>
  <c r="V50" i="37"/>
  <c r="R50" i="37"/>
  <c r="N50" i="37"/>
  <c r="J50" i="37"/>
  <c r="F50" i="37"/>
  <c r="R70" i="37"/>
  <c r="U50" i="37"/>
  <c r="Q50" i="37"/>
  <c r="M50" i="37"/>
  <c r="I50" i="37"/>
  <c r="E50" i="37"/>
  <c r="X30" i="37"/>
  <c r="P147" i="37"/>
  <c r="O31" i="33"/>
  <c r="O147" i="37"/>
  <c r="I147" i="37"/>
  <c r="C147" i="37"/>
  <c r="W127" i="37"/>
  <c r="S127" i="37"/>
  <c r="O127" i="37"/>
  <c r="K127" i="37"/>
  <c r="C127" i="37"/>
  <c r="N147" i="37"/>
  <c r="H147" i="37"/>
  <c r="V127" i="37"/>
  <c r="R127" i="37"/>
  <c r="N127" i="37"/>
  <c r="J127" i="37"/>
  <c r="F127" i="37"/>
  <c r="R147" i="37"/>
  <c r="U127" i="37"/>
  <c r="Q127" i="37"/>
  <c r="M127" i="37"/>
  <c r="I127" i="37"/>
  <c r="E127" i="37"/>
  <c r="Q147" i="37"/>
  <c r="J147" i="37"/>
  <c r="M31" i="33"/>
  <c r="T127" i="37"/>
  <c r="P127" i="37"/>
  <c r="L127" i="37"/>
  <c r="H127" i="37"/>
  <c r="D127" i="37"/>
  <c r="T91" i="37"/>
  <c r="P151" i="37"/>
  <c r="W131" i="37"/>
  <c r="S131" i="37"/>
  <c r="O131" i="37"/>
  <c r="K131" i="37"/>
  <c r="C131" i="37"/>
  <c r="N151" i="37"/>
  <c r="H151" i="37"/>
  <c r="T131" i="37"/>
  <c r="N131" i="37"/>
  <c r="I131" i="37"/>
  <c r="D131" i="37"/>
  <c r="R151" i="37"/>
  <c r="R131" i="37"/>
  <c r="M131" i="37"/>
  <c r="H131" i="37"/>
  <c r="Q151" i="37"/>
  <c r="J151" i="37"/>
  <c r="M35" i="33"/>
  <c r="V131" i="37"/>
  <c r="Q131" i="37"/>
  <c r="L131" i="37"/>
  <c r="F131" i="37"/>
  <c r="O151" i="37"/>
  <c r="I151" i="37"/>
  <c r="C151" i="37"/>
  <c r="U131" i="37"/>
  <c r="P131" i="37"/>
  <c r="J131" i="37"/>
  <c r="E131" i="37"/>
  <c r="T95" i="37"/>
  <c r="T107" i="37"/>
  <c r="R158" i="37"/>
  <c r="N158" i="37"/>
  <c r="I158" i="37"/>
  <c r="M42" i="33"/>
  <c r="P158" i="37"/>
  <c r="J158" i="37"/>
  <c r="C158" i="37"/>
  <c r="U138" i="37"/>
  <c r="Q138" i="37"/>
  <c r="M138" i="37"/>
  <c r="I138" i="37"/>
  <c r="E138" i="37"/>
  <c r="T138" i="37"/>
  <c r="O138" i="37"/>
  <c r="J138" i="37"/>
  <c r="D138" i="37"/>
  <c r="O42" i="33"/>
  <c r="S138" i="37"/>
  <c r="N138" i="37"/>
  <c r="H138" i="37"/>
  <c r="C138" i="37"/>
  <c r="Q158" i="37"/>
  <c r="H158" i="37"/>
  <c r="W138" i="37"/>
  <c r="R138" i="37"/>
  <c r="L138" i="37"/>
  <c r="O158" i="37"/>
  <c r="V138" i="37"/>
  <c r="P138" i="37"/>
  <c r="K138" i="37"/>
  <c r="F138" i="37"/>
  <c r="T102" i="37"/>
  <c r="T118" i="37"/>
  <c r="T108" i="37"/>
  <c r="T109" i="37"/>
  <c r="W306" i="37"/>
  <c r="R270" i="37"/>
  <c r="T270" i="37"/>
  <c r="S270" i="37"/>
  <c r="Q270" i="37"/>
  <c r="P322" i="37"/>
  <c r="O322" i="37"/>
  <c r="J322" i="37"/>
  <c r="R322" i="37"/>
  <c r="N322" i="37"/>
  <c r="I322" i="37"/>
  <c r="Q322" i="37"/>
  <c r="C322" i="37"/>
  <c r="U302" i="37"/>
  <c r="Q302" i="37"/>
  <c r="M302" i="37"/>
  <c r="I302" i="37"/>
  <c r="E302" i="37"/>
  <c r="H322" i="37"/>
  <c r="W302" i="37"/>
  <c r="S302" i="37"/>
  <c r="O302" i="37"/>
  <c r="K302" i="37"/>
  <c r="C302" i="37"/>
  <c r="P302" i="37"/>
  <c r="H302" i="37"/>
  <c r="V302" i="37"/>
  <c r="N302" i="37"/>
  <c r="T302" i="37"/>
  <c r="L302" i="37"/>
  <c r="D302" i="37"/>
  <c r="R302" i="37"/>
  <c r="J302" i="37"/>
  <c r="R266" i="37"/>
  <c r="F302" i="37"/>
  <c r="S266" i="37"/>
  <c r="Q266" i="37"/>
  <c r="T266" i="37"/>
  <c r="R317" i="37"/>
  <c r="N317" i="37"/>
  <c r="I317" i="37"/>
  <c r="Q317" i="37"/>
  <c r="H317" i="37"/>
  <c r="C317" i="37"/>
  <c r="P317" i="37"/>
  <c r="U297" i="37"/>
  <c r="Q297" i="37"/>
  <c r="M297" i="37"/>
  <c r="I297" i="37"/>
  <c r="E297" i="37"/>
  <c r="O317" i="37"/>
  <c r="V297" i="37"/>
  <c r="P297" i="37"/>
  <c r="K297" i="37"/>
  <c r="F297" i="37"/>
  <c r="J317" i="37"/>
  <c r="S297" i="37"/>
  <c r="N297" i="37"/>
  <c r="H297" i="37"/>
  <c r="C297" i="37"/>
  <c r="O297" i="37"/>
  <c r="D297" i="37"/>
  <c r="W297" i="37"/>
  <c r="L297" i="37"/>
  <c r="T297" i="37"/>
  <c r="J297" i="37"/>
  <c r="S261" i="37"/>
  <c r="Q261" i="37"/>
  <c r="R297" i="37"/>
  <c r="T261" i="37"/>
  <c r="R261" i="37"/>
  <c r="Q312" i="37"/>
  <c r="H312" i="37"/>
  <c r="C312" i="37"/>
  <c r="R312" i="37"/>
  <c r="O64" i="33"/>
  <c r="O312" i="37"/>
  <c r="I312" i="37"/>
  <c r="J312" i="37"/>
  <c r="V292" i="37"/>
  <c r="R292" i="37"/>
  <c r="N292" i="37"/>
  <c r="J292" i="37"/>
  <c r="F292" i="37"/>
  <c r="P312" i="37"/>
  <c r="T292" i="37"/>
  <c r="P292" i="37"/>
  <c r="L292" i="37"/>
  <c r="H292" i="37"/>
  <c r="D292" i="37"/>
  <c r="Q292" i="37"/>
  <c r="I292" i="37"/>
  <c r="W292" i="37"/>
  <c r="O292" i="37"/>
  <c r="N312" i="37"/>
  <c r="U292" i="37"/>
  <c r="M292" i="37"/>
  <c r="E292" i="37"/>
  <c r="S292" i="37"/>
  <c r="T256" i="37"/>
  <c r="K292" i="37"/>
  <c r="S256" i="37"/>
  <c r="C292" i="37"/>
  <c r="R256" i="37"/>
  <c r="Q256" i="37"/>
  <c r="Q316" i="37"/>
  <c r="H316" i="37"/>
  <c r="C316" i="37"/>
  <c r="P316" i="37"/>
  <c r="J316" i="37"/>
  <c r="N316" i="37"/>
  <c r="W296" i="37"/>
  <c r="O316" i="37"/>
  <c r="V296" i="37"/>
  <c r="R296" i="37"/>
  <c r="N296" i="37"/>
  <c r="J296" i="37"/>
  <c r="F296" i="37"/>
  <c r="O68" i="33"/>
  <c r="I316" i="37"/>
  <c r="T296" i="37"/>
  <c r="P296" i="37"/>
  <c r="L296" i="37"/>
  <c r="H296" i="37"/>
  <c r="D296" i="37"/>
  <c r="Q296" i="37"/>
  <c r="I296" i="37"/>
  <c r="O296" i="37"/>
  <c r="U296" i="37"/>
  <c r="M296" i="37"/>
  <c r="E296" i="37"/>
  <c r="T260" i="37"/>
  <c r="S296" i="37"/>
  <c r="K296" i="37"/>
  <c r="S260" i="37"/>
  <c r="R316" i="37"/>
  <c r="C296" i="37"/>
  <c r="R260" i="37"/>
  <c r="Q260" i="37"/>
  <c r="R276" i="37"/>
  <c r="T276" i="37"/>
  <c r="Q276" i="37"/>
  <c r="S276" i="37"/>
  <c r="S283" i="37"/>
  <c r="R283" i="37"/>
  <c r="Q283" i="37"/>
  <c r="T283" i="37"/>
  <c r="O232" i="37"/>
  <c r="J232" i="37"/>
  <c r="Q232" i="37"/>
  <c r="H232" i="37"/>
  <c r="C232" i="37"/>
  <c r="W212" i="37"/>
  <c r="S212" i="37"/>
  <c r="O212" i="37"/>
  <c r="K212" i="37"/>
  <c r="C212" i="37"/>
  <c r="P232" i="37"/>
  <c r="U212" i="37"/>
  <c r="P212" i="37"/>
  <c r="J212" i="37"/>
  <c r="E212" i="37"/>
  <c r="N232" i="37"/>
  <c r="M50" i="33"/>
  <c r="T212" i="37"/>
  <c r="N212" i="37"/>
  <c r="I212" i="37"/>
  <c r="D212" i="37"/>
  <c r="R212" i="37"/>
  <c r="M212" i="37"/>
  <c r="H212" i="37"/>
  <c r="Q176" i="37"/>
  <c r="F212" i="37"/>
  <c r="V212" i="37"/>
  <c r="R232" i="37"/>
  <c r="Q212" i="37"/>
  <c r="I232" i="37"/>
  <c r="L212" i="37"/>
  <c r="T176" i="37"/>
  <c r="S176" i="37"/>
  <c r="R176" i="37"/>
  <c r="R201" i="37"/>
  <c r="T201" i="37"/>
  <c r="S201" i="37"/>
  <c r="Q201" i="37"/>
  <c r="O240" i="37"/>
  <c r="J240" i="37"/>
  <c r="Q240" i="37"/>
  <c r="H240" i="37"/>
  <c r="C240" i="37"/>
  <c r="W220" i="37"/>
  <c r="S220" i="37"/>
  <c r="O220" i="37"/>
  <c r="K220" i="37"/>
  <c r="C220" i="37"/>
  <c r="P240" i="37"/>
  <c r="U220" i="37"/>
  <c r="P220" i="37"/>
  <c r="J220" i="37"/>
  <c r="E220" i="37"/>
  <c r="N240" i="37"/>
  <c r="T220" i="37"/>
  <c r="N220" i="37"/>
  <c r="I220" i="37"/>
  <c r="D220" i="37"/>
  <c r="R220" i="37"/>
  <c r="M220" i="37"/>
  <c r="H220" i="37"/>
  <c r="Q184" i="37"/>
  <c r="I240" i="37"/>
  <c r="L220" i="37"/>
  <c r="F220" i="37"/>
  <c r="V220" i="37"/>
  <c r="R240" i="37"/>
  <c r="Q220" i="37"/>
  <c r="T184" i="37"/>
  <c r="R184" i="37"/>
  <c r="S184" i="37"/>
  <c r="P229" i="37"/>
  <c r="O47" i="33"/>
  <c r="R229" i="37"/>
  <c r="N229" i="37"/>
  <c r="I229" i="37"/>
  <c r="U209" i="37"/>
  <c r="Q209" i="37"/>
  <c r="M209" i="37"/>
  <c r="I209" i="37"/>
  <c r="E209" i="37"/>
  <c r="C229" i="37"/>
  <c r="W209" i="37"/>
  <c r="R209" i="37"/>
  <c r="L209" i="37"/>
  <c r="J229" i="37"/>
  <c r="V209" i="37"/>
  <c r="P209" i="37"/>
  <c r="K209" i="37"/>
  <c r="F209" i="37"/>
  <c r="Q229" i="37"/>
  <c r="H229" i="37"/>
  <c r="T209" i="37"/>
  <c r="O209" i="37"/>
  <c r="J209" i="37"/>
  <c r="D209" i="37"/>
  <c r="T173" i="37"/>
  <c r="O229" i="37"/>
  <c r="N209" i="37"/>
  <c r="H209" i="37"/>
  <c r="C209" i="37"/>
  <c r="S209" i="37"/>
  <c r="S173" i="37"/>
  <c r="Q173" i="37"/>
  <c r="R173" i="37"/>
  <c r="R189" i="37"/>
  <c r="Q189" i="37"/>
  <c r="T189" i="37"/>
  <c r="S189" i="37"/>
  <c r="Q190" i="37"/>
  <c r="T190" i="37"/>
  <c r="S190" i="37"/>
  <c r="R190" i="37"/>
  <c r="P243" i="37"/>
  <c r="O61" i="33"/>
  <c r="W223" i="37"/>
  <c r="S223" i="37"/>
  <c r="O223" i="37"/>
  <c r="K223" i="37"/>
  <c r="C223" i="37"/>
  <c r="O243" i="37"/>
  <c r="J243" i="37"/>
  <c r="R243" i="37"/>
  <c r="N243" i="37"/>
  <c r="I243" i="37"/>
  <c r="U223" i="37"/>
  <c r="Q223" i="37"/>
  <c r="M223" i="37"/>
  <c r="I223" i="37"/>
  <c r="E223" i="37"/>
  <c r="H243" i="37"/>
  <c r="P223" i="37"/>
  <c r="H223" i="37"/>
  <c r="T187" i="37"/>
  <c r="V223" i="37"/>
  <c r="N223" i="37"/>
  <c r="F223" i="37"/>
  <c r="S187" i="37"/>
  <c r="Q243" i="37"/>
  <c r="C243" i="37"/>
  <c r="T223" i="37"/>
  <c r="L223" i="37"/>
  <c r="D223" i="37"/>
  <c r="R187" i="37"/>
  <c r="R223" i="37"/>
  <c r="J223" i="37"/>
  <c r="Q187" i="37"/>
  <c r="T199" i="37"/>
  <c r="Q199" i="37"/>
  <c r="S199" i="37"/>
  <c r="R199" i="37"/>
  <c r="K521" i="22" l="1"/>
  <c r="AF429" i="22"/>
  <c r="AG165" i="21"/>
  <c r="AG107" i="21"/>
  <c r="K240" i="21"/>
  <c r="I168" i="21"/>
  <c r="F167" i="21"/>
  <c r="G167" i="21" s="1"/>
  <c r="K164" i="21"/>
  <c r="AD164" i="21" s="1"/>
  <c r="K102" i="21"/>
  <c r="S59" i="37"/>
  <c r="M146" i="37"/>
  <c r="M228" i="37"/>
  <c r="M310" i="37"/>
  <c r="B487" i="22"/>
  <c r="AB487" i="22" s="1"/>
  <c r="B817" i="22"/>
  <c r="AF776" i="22"/>
  <c r="AF705" i="22"/>
  <c r="B746" i="22"/>
  <c r="B675" i="22"/>
  <c r="AF634" i="22"/>
  <c r="K522" i="22"/>
  <c r="T634" i="22"/>
  <c r="P692" i="22" s="1"/>
  <c r="AH692" i="22" s="1"/>
  <c r="T705" i="22"/>
  <c r="P763" i="22" s="1"/>
  <c r="AH763" i="22" s="1"/>
  <c r="T776" i="22"/>
  <c r="P834" i="22" s="1"/>
  <c r="AH834" i="22" s="1"/>
  <c r="T429" i="22"/>
  <c r="X568" i="22" s="1"/>
  <c r="O570" i="22" s="1"/>
  <c r="K146" i="37"/>
  <c r="K310" i="37"/>
  <c r="K228" i="37"/>
  <c r="U242" i="37"/>
  <c r="U243" i="37"/>
  <c r="U161" i="37"/>
  <c r="U160" i="37"/>
  <c r="U325" i="37"/>
  <c r="U324" i="37"/>
  <c r="AG276" i="20"/>
  <c r="AF276" i="20" s="1"/>
  <c r="AC276" i="20"/>
  <c r="AB276" i="20" s="1"/>
  <c r="AG194" i="20"/>
  <c r="AF194" i="20" s="1"/>
  <c r="AC194" i="20"/>
  <c r="AB194" i="20" s="1"/>
  <c r="AG112" i="20"/>
  <c r="AF112" i="20" s="1"/>
  <c r="AC112" i="20"/>
  <c r="AA112" i="20" s="1"/>
  <c r="AG30" i="20"/>
  <c r="AF30" i="20" s="1"/>
  <c r="AC30" i="20"/>
  <c r="AA30" i="20" s="1"/>
  <c r="M532" i="22" l="1"/>
  <c r="AG166" i="21"/>
  <c r="AG108" i="21"/>
  <c r="F168" i="21"/>
  <c r="G168" i="21" s="1"/>
  <c r="I169" i="21"/>
  <c r="K165" i="21"/>
  <c r="AD165" i="21" s="1"/>
  <c r="K103" i="21"/>
  <c r="U527" i="22"/>
  <c r="AN487" i="22"/>
  <c r="I507" i="22" s="1"/>
  <c r="I487" i="22"/>
  <c r="I501" i="22" s="1"/>
  <c r="G511" i="22" s="1"/>
  <c r="AB30" i="20"/>
  <c r="AE276" i="20"/>
  <c r="AB112" i="20"/>
  <c r="AE194" i="20"/>
  <c r="B488" i="22"/>
  <c r="B495" i="22" s="1"/>
  <c r="P487" i="22"/>
  <c r="AH487" i="22"/>
  <c r="I502" i="22" s="1"/>
  <c r="G542" i="22" s="1"/>
  <c r="V487" i="22"/>
  <c r="B494" i="22"/>
  <c r="P494" i="22" s="1"/>
  <c r="AB817" i="22"/>
  <c r="AH817" i="22"/>
  <c r="I832" i="22" s="1"/>
  <c r="B818" i="22"/>
  <c r="P817" i="22"/>
  <c r="B824" i="22"/>
  <c r="I817" i="22"/>
  <c r="AN817" i="22"/>
  <c r="I837" i="22" s="1"/>
  <c r="V817" i="22"/>
  <c r="I746" i="22"/>
  <c r="AB746" i="22"/>
  <c r="B753" i="22"/>
  <c r="AN746" i="22"/>
  <c r="I766" i="22" s="1"/>
  <c r="B747" i="22"/>
  <c r="P746" i="22"/>
  <c r="AH746" i="22"/>
  <c r="I761" i="22" s="1"/>
  <c r="V746" i="22"/>
  <c r="AB675" i="22"/>
  <c r="AN675" i="22"/>
  <c r="I695" i="22" s="1"/>
  <c r="V675" i="22"/>
  <c r="I675" i="22"/>
  <c r="B676" i="22"/>
  <c r="AH675" i="22"/>
  <c r="I690" i="22" s="1"/>
  <c r="B682" i="22"/>
  <c r="P675" i="22"/>
  <c r="P504" i="22"/>
  <c r="R310" i="37"/>
  <c r="N310" i="37"/>
  <c r="O310" i="37" s="1"/>
  <c r="P310" i="37" s="1"/>
  <c r="Q310" i="37" s="1"/>
  <c r="R228" i="37"/>
  <c r="N228" i="37"/>
  <c r="O228" i="37" s="1"/>
  <c r="P228" i="37" s="1"/>
  <c r="Q228" i="37" s="1"/>
  <c r="N146" i="37"/>
  <c r="O146" i="37" s="1"/>
  <c r="P146" i="37" s="1"/>
  <c r="Q146" i="37" s="1"/>
  <c r="R146" i="37"/>
  <c r="AA276" i="20"/>
  <c r="AA194" i="20"/>
  <c r="AE112" i="20"/>
  <c r="AE30" i="20"/>
  <c r="AG277" i="20"/>
  <c r="AF277" i="20" s="1"/>
  <c r="AC277" i="20"/>
  <c r="AB277" i="20" s="1"/>
  <c r="AG275" i="20"/>
  <c r="AE275" i="20" s="1"/>
  <c r="AC275" i="20"/>
  <c r="AA275" i="20" s="1"/>
  <c r="AG274" i="20"/>
  <c r="AF274" i="20" s="1"/>
  <c r="AC274" i="20"/>
  <c r="AB274" i="20" s="1"/>
  <c r="AG273" i="20"/>
  <c r="AE273" i="20" s="1"/>
  <c r="AC273" i="20"/>
  <c r="AB273" i="20" s="1"/>
  <c r="AG272" i="20"/>
  <c r="AF272" i="20" s="1"/>
  <c r="AC272" i="20"/>
  <c r="AB272" i="20" s="1"/>
  <c r="AG271" i="20"/>
  <c r="AE271" i="20" s="1"/>
  <c r="AC271" i="20"/>
  <c r="AA271" i="20" s="1"/>
  <c r="AG270" i="20"/>
  <c r="AF270" i="20" s="1"/>
  <c r="AC270" i="20"/>
  <c r="AB270" i="20" s="1"/>
  <c r="AG269" i="20"/>
  <c r="AE269" i="20" s="1"/>
  <c r="AC269" i="20"/>
  <c r="AB269" i="20" s="1"/>
  <c r="AF268" i="20"/>
  <c r="AB268" i="20"/>
  <c r="AG267" i="20"/>
  <c r="AE267" i="20" s="1"/>
  <c r="AC267" i="20"/>
  <c r="AB267" i="20" s="1"/>
  <c r="AG266" i="20"/>
  <c r="AF266" i="20" s="1"/>
  <c r="AC266" i="20"/>
  <c r="AB266" i="20" s="1"/>
  <c r="AG265" i="20"/>
  <c r="AE265" i="20" s="1"/>
  <c r="AC265" i="20"/>
  <c r="AB265" i="20" s="1"/>
  <c r="AG264" i="20"/>
  <c r="AF264" i="20" s="1"/>
  <c r="AC264" i="20"/>
  <c r="AB264" i="20" s="1"/>
  <c r="AG263" i="20"/>
  <c r="AE263" i="20" s="1"/>
  <c r="AC263" i="20"/>
  <c r="AB263" i="20" s="1"/>
  <c r="AG262" i="20"/>
  <c r="AF262" i="20" s="1"/>
  <c r="AC262" i="20"/>
  <c r="AB262" i="20" s="1"/>
  <c r="AG261" i="20"/>
  <c r="AE261" i="20" s="1"/>
  <c r="AC261" i="20"/>
  <c r="AB261" i="20" s="1"/>
  <c r="AG260" i="20"/>
  <c r="AF260" i="20" s="1"/>
  <c r="AC260" i="20"/>
  <c r="AB260" i="20" s="1"/>
  <c r="AG259" i="20"/>
  <c r="AE259" i="20" s="1"/>
  <c r="AC259" i="20"/>
  <c r="AB259" i="20" s="1"/>
  <c r="AG258" i="20"/>
  <c r="AF258" i="20" s="1"/>
  <c r="AC258" i="20"/>
  <c r="AB258" i="20" s="1"/>
  <c r="AG257" i="20"/>
  <c r="AE257" i="20" s="1"/>
  <c r="AC257" i="20"/>
  <c r="AB257" i="20" s="1"/>
  <c r="AG256" i="20"/>
  <c r="AF256" i="20" s="1"/>
  <c r="AC256" i="20"/>
  <c r="AB256" i="20" s="1"/>
  <c r="AG255" i="20"/>
  <c r="AE255" i="20" s="1"/>
  <c r="AC255" i="20"/>
  <c r="AA255" i="20" s="1"/>
  <c r="AG254" i="20"/>
  <c r="AF254" i="20" s="1"/>
  <c r="AC254" i="20"/>
  <c r="AB254" i="20" s="1"/>
  <c r="AG253" i="20"/>
  <c r="AE253" i="20" s="1"/>
  <c r="AC253" i="20"/>
  <c r="AB253" i="20" s="1"/>
  <c r="AG195" i="20"/>
  <c r="AE195" i="20" s="1"/>
  <c r="AC195" i="20"/>
  <c r="AB195" i="20" s="1"/>
  <c r="AG193" i="20"/>
  <c r="AF193" i="20" s="1"/>
  <c r="AC193" i="20"/>
  <c r="AB193" i="20" s="1"/>
  <c r="AG192" i="20"/>
  <c r="AE192" i="20" s="1"/>
  <c r="AC192" i="20"/>
  <c r="AB192" i="20" s="1"/>
  <c r="AG191" i="20"/>
  <c r="AF191" i="20" s="1"/>
  <c r="AC191" i="20"/>
  <c r="AB191" i="20" s="1"/>
  <c r="AG190" i="20"/>
  <c r="AE190" i="20" s="1"/>
  <c r="AC190" i="20"/>
  <c r="AB190" i="20" s="1"/>
  <c r="AG189" i="20"/>
  <c r="AF189" i="20" s="1"/>
  <c r="AC189" i="20"/>
  <c r="AB189" i="20" s="1"/>
  <c r="AG188" i="20"/>
  <c r="AE188" i="20" s="1"/>
  <c r="AC188" i="20"/>
  <c r="AB188" i="20" s="1"/>
  <c r="AG187" i="20"/>
  <c r="AF187" i="20" s="1"/>
  <c r="AC187" i="20"/>
  <c r="AB187" i="20" s="1"/>
  <c r="AF186" i="20"/>
  <c r="AB186" i="20"/>
  <c r="AG185" i="20"/>
  <c r="AF185" i="20" s="1"/>
  <c r="AC185" i="20"/>
  <c r="AB185" i="20" s="1"/>
  <c r="AG184" i="20"/>
  <c r="AE184" i="20" s="1"/>
  <c r="AC184" i="20"/>
  <c r="AB184" i="20" s="1"/>
  <c r="AG183" i="20"/>
  <c r="AF183" i="20" s="1"/>
  <c r="AC183" i="20"/>
  <c r="AB183" i="20" s="1"/>
  <c r="AG182" i="20"/>
  <c r="AE182" i="20" s="1"/>
  <c r="AC182" i="20"/>
  <c r="AB182" i="20" s="1"/>
  <c r="AG181" i="20"/>
  <c r="AF181" i="20" s="1"/>
  <c r="AC181" i="20"/>
  <c r="AB181" i="20" s="1"/>
  <c r="AG180" i="20"/>
  <c r="AE180" i="20" s="1"/>
  <c r="AC180" i="20"/>
  <c r="AB180" i="20" s="1"/>
  <c r="AG179" i="20"/>
  <c r="AE179" i="20" s="1"/>
  <c r="AC179" i="20"/>
  <c r="AB179" i="20" s="1"/>
  <c r="AG178" i="20"/>
  <c r="AE178" i="20" s="1"/>
  <c r="AC178" i="20"/>
  <c r="AA178" i="20" s="1"/>
  <c r="AG177" i="20"/>
  <c r="AF177" i="20" s="1"/>
  <c r="AC177" i="20"/>
  <c r="AB177" i="20" s="1"/>
  <c r="AG176" i="20"/>
  <c r="AE176" i="20" s="1"/>
  <c r="AC176" i="20"/>
  <c r="AB176" i="20" s="1"/>
  <c r="AG175" i="20"/>
  <c r="AF175" i="20" s="1"/>
  <c r="AC175" i="20"/>
  <c r="AB175" i="20" s="1"/>
  <c r="AG174" i="20"/>
  <c r="AE174" i="20" s="1"/>
  <c r="AC174" i="20"/>
  <c r="AB174" i="20" s="1"/>
  <c r="AG173" i="20"/>
  <c r="AF173" i="20" s="1"/>
  <c r="AC173" i="20"/>
  <c r="AB173" i="20" s="1"/>
  <c r="AG172" i="20"/>
  <c r="AE172" i="20" s="1"/>
  <c r="AC172" i="20"/>
  <c r="AB172" i="20" s="1"/>
  <c r="AG171" i="20"/>
  <c r="AE171" i="20" s="1"/>
  <c r="AC171" i="20"/>
  <c r="AB171" i="20" s="1"/>
  <c r="AG113" i="20"/>
  <c r="AF113" i="20" s="1"/>
  <c r="AC113" i="20"/>
  <c r="AB113" i="20" s="1"/>
  <c r="AG111" i="20"/>
  <c r="AE111" i="20" s="1"/>
  <c r="AC111" i="20"/>
  <c r="AB111" i="20" s="1"/>
  <c r="AG110" i="20"/>
  <c r="AE110" i="20" s="1"/>
  <c r="AC110" i="20"/>
  <c r="AB110" i="20" s="1"/>
  <c r="AG109" i="20"/>
  <c r="AE109" i="20" s="1"/>
  <c r="AC109" i="20"/>
  <c r="AB109" i="20" s="1"/>
  <c r="AG108" i="20"/>
  <c r="AF108" i="20" s="1"/>
  <c r="AC108" i="20"/>
  <c r="AB108" i="20" s="1"/>
  <c r="AG107" i="20"/>
  <c r="AE107" i="20" s="1"/>
  <c r="AC107" i="20"/>
  <c r="AA107" i="20" s="1"/>
  <c r="AG106" i="20"/>
  <c r="AF106" i="20" s="1"/>
  <c r="AC106" i="20"/>
  <c r="AB106" i="20" s="1"/>
  <c r="AG105" i="20"/>
  <c r="AE105" i="20" s="1"/>
  <c r="AC105" i="20"/>
  <c r="AB105" i="20" s="1"/>
  <c r="AF104" i="20"/>
  <c r="AB104" i="20"/>
  <c r="AG103" i="20"/>
  <c r="AE103" i="20" s="1"/>
  <c r="AC103" i="20"/>
  <c r="AB103" i="20" s="1"/>
  <c r="AG102" i="20"/>
  <c r="AF102" i="20" s="1"/>
  <c r="AC102" i="20"/>
  <c r="AB102" i="20" s="1"/>
  <c r="AG101" i="20"/>
  <c r="AE101" i="20" s="1"/>
  <c r="AC101" i="20"/>
  <c r="AB101" i="20" s="1"/>
  <c r="AG100" i="20"/>
  <c r="AF100" i="20" s="1"/>
  <c r="AC100" i="20"/>
  <c r="AB100" i="20" s="1"/>
  <c r="AG99" i="20"/>
  <c r="AE99" i="20" s="1"/>
  <c r="AC99" i="20"/>
  <c r="AA99" i="20" s="1"/>
  <c r="AG98" i="20"/>
  <c r="AF98" i="20" s="1"/>
  <c r="AC98" i="20"/>
  <c r="AB98" i="20" s="1"/>
  <c r="AG97" i="20"/>
  <c r="AE97" i="20" s="1"/>
  <c r="AC97" i="20"/>
  <c r="AB97" i="20" s="1"/>
  <c r="AG96" i="20"/>
  <c r="AE96" i="20" s="1"/>
  <c r="AC96" i="20"/>
  <c r="AB96" i="20" s="1"/>
  <c r="AG95" i="20"/>
  <c r="AE95" i="20" s="1"/>
  <c r="AC95" i="20"/>
  <c r="AA95" i="20" s="1"/>
  <c r="AG94" i="20"/>
  <c r="AF94" i="20" s="1"/>
  <c r="AC94" i="20"/>
  <c r="AB94" i="20" s="1"/>
  <c r="AG93" i="20"/>
  <c r="AE93" i="20" s="1"/>
  <c r="AC93" i="20"/>
  <c r="AB93" i="20" s="1"/>
  <c r="AG92" i="20"/>
  <c r="AF92" i="20" s="1"/>
  <c r="AC92" i="20"/>
  <c r="AB92" i="20" s="1"/>
  <c r="AG91" i="20"/>
  <c r="AE91" i="20" s="1"/>
  <c r="AC91" i="20"/>
  <c r="AB91" i="20" s="1"/>
  <c r="AG90" i="20"/>
  <c r="AF90" i="20" s="1"/>
  <c r="AC90" i="20"/>
  <c r="AB90" i="20" s="1"/>
  <c r="AG89" i="20"/>
  <c r="AE89" i="20" s="1"/>
  <c r="AC89" i="20"/>
  <c r="AB89" i="20" s="1"/>
  <c r="AG31" i="20"/>
  <c r="AE31" i="20" s="1"/>
  <c r="AC31" i="20"/>
  <c r="AB31" i="20" s="1"/>
  <c r="AG29" i="20"/>
  <c r="AE29" i="20" s="1"/>
  <c r="AC29" i="20"/>
  <c r="AA29" i="20" s="1"/>
  <c r="AG28" i="20"/>
  <c r="AF28" i="20" s="1"/>
  <c r="AC28" i="20"/>
  <c r="AB28" i="20" s="1"/>
  <c r="AG27" i="20"/>
  <c r="AE27" i="20" s="1"/>
  <c r="AC27" i="20"/>
  <c r="AB27" i="20" s="1"/>
  <c r="AG26" i="20"/>
  <c r="AE26" i="20" s="1"/>
  <c r="AC26" i="20"/>
  <c r="AB26" i="20" s="1"/>
  <c r="AG25" i="20"/>
  <c r="AE25" i="20" s="1"/>
  <c r="AC25" i="20"/>
  <c r="AB25" i="20" s="1"/>
  <c r="AG24" i="20"/>
  <c r="AF24" i="20" s="1"/>
  <c r="AC24" i="20"/>
  <c r="AB24" i="20" s="1"/>
  <c r="AG23" i="20"/>
  <c r="AE23" i="20" s="1"/>
  <c r="AC23" i="20"/>
  <c r="AB23" i="20" s="1"/>
  <c r="AF22" i="20"/>
  <c r="AB22" i="20"/>
  <c r="AG21" i="20"/>
  <c r="AE21" i="20" s="1"/>
  <c r="AC21" i="20"/>
  <c r="AB21" i="20" s="1"/>
  <c r="AG20" i="20"/>
  <c r="AF20" i="20" s="1"/>
  <c r="AC20" i="20"/>
  <c r="AB20" i="20" s="1"/>
  <c r="AG19" i="20"/>
  <c r="AE19" i="20" s="1"/>
  <c r="AC19" i="20"/>
  <c r="AB19" i="20" s="1"/>
  <c r="AG18" i="20"/>
  <c r="AE18" i="20" s="1"/>
  <c r="AC18" i="20"/>
  <c r="AB18" i="20" s="1"/>
  <c r="AG17" i="20"/>
  <c r="AE17" i="20" s="1"/>
  <c r="AC17" i="20"/>
  <c r="AB17" i="20" s="1"/>
  <c r="AG16" i="20"/>
  <c r="AF16" i="20" s="1"/>
  <c r="AC16" i="20"/>
  <c r="AB16" i="20" s="1"/>
  <c r="AG15" i="20"/>
  <c r="AE15" i="20" s="1"/>
  <c r="AC15" i="20"/>
  <c r="AB15" i="20" s="1"/>
  <c r="AG14" i="20"/>
  <c r="AF14" i="20" s="1"/>
  <c r="AC14" i="20"/>
  <c r="AB14" i="20" s="1"/>
  <c r="AG13" i="20"/>
  <c r="AE13" i="20" s="1"/>
  <c r="AC13" i="20"/>
  <c r="AB13" i="20" s="1"/>
  <c r="AG12" i="20"/>
  <c r="AF12" i="20" s="1"/>
  <c r="AC12" i="20"/>
  <c r="AB12" i="20" s="1"/>
  <c r="AG11" i="20"/>
  <c r="AE11" i="20" s="1"/>
  <c r="AC11" i="20"/>
  <c r="AB11" i="20" s="1"/>
  <c r="AG10" i="20"/>
  <c r="AF10" i="20" s="1"/>
  <c r="AC10" i="20"/>
  <c r="AB10" i="20" s="1"/>
  <c r="AG9" i="20"/>
  <c r="AE9" i="20" s="1"/>
  <c r="AC9" i="20"/>
  <c r="AA9" i="20" s="1"/>
  <c r="AG8" i="20"/>
  <c r="AF8" i="20" s="1"/>
  <c r="AC8" i="20"/>
  <c r="AB8" i="20" s="1"/>
  <c r="AG7" i="20"/>
  <c r="AE7" i="20" s="1"/>
  <c r="AC7" i="20"/>
  <c r="AB7" i="20" s="1"/>
  <c r="I10" i="21"/>
  <c r="H10" i="21" s="1"/>
  <c r="E10" i="21"/>
  <c r="C10" i="21" s="1"/>
  <c r="I9" i="21"/>
  <c r="H9" i="21" s="1"/>
  <c r="E9" i="21"/>
  <c r="C9" i="21" s="1"/>
  <c r="I8" i="21"/>
  <c r="H8" i="21" s="1"/>
  <c r="E8" i="21"/>
  <c r="C8" i="21" s="1"/>
  <c r="I7" i="21"/>
  <c r="H7" i="21" s="1"/>
  <c r="E7" i="21"/>
  <c r="D7" i="21" s="1"/>
  <c r="I6" i="21"/>
  <c r="H6" i="21" s="1"/>
  <c r="E6" i="21"/>
  <c r="C6" i="21" s="1"/>
  <c r="I5" i="21"/>
  <c r="G5" i="21" s="1"/>
  <c r="E5" i="21"/>
  <c r="C5" i="21" s="1"/>
  <c r="I4" i="21"/>
  <c r="H4" i="21" s="1"/>
  <c r="E4" i="21"/>
  <c r="C4" i="21" s="1"/>
  <c r="I3" i="21"/>
  <c r="G3" i="21" s="1"/>
  <c r="E3" i="21"/>
  <c r="C3" i="21" s="1"/>
  <c r="AG167" i="21" l="1"/>
  <c r="AG109" i="21"/>
  <c r="I170" i="21"/>
  <c r="F169" i="21"/>
  <c r="G169" i="21" s="1"/>
  <c r="K166" i="21"/>
  <c r="AD166" i="21" s="1"/>
  <c r="K104" i="21"/>
  <c r="P488" i="22"/>
  <c r="G7" i="21"/>
  <c r="H3" i="21"/>
  <c r="D5" i="21"/>
  <c r="D3" i="21"/>
  <c r="D4" i="21"/>
  <c r="D10" i="21"/>
  <c r="H5" i="21"/>
  <c r="D8" i="21"/>
  <c r="I494" i="22"/>
  <c r="D9" i="21"/>
  <c r="C7" i="21"/>
  <c r="G9" i="21"/>
  <c r="D6" i="21"/>
  <c r="AF259" i="20"/>
  <c r="I488" i="22"/>
  <c r="I495" i="22" s="1"/>
  <c r="AB99" i="20"/>
  <c r="AB178" i="20"/>
  <c r="AF275" i="20"/>
  <c r="AE175" i="20"/>
  <c r="AF17" i="20"/>
  <c r="AB29" i="20"/>
  <c r="AB95" i="20"/>
  <c r="AF96" i="20"/>
  <c r="AA103" i="20"/>
  <c r="AF110" i="20"/>
  <c r="AB255" i="20"/>
  <c r="AF265" i="20"/>
  <c r="AB275" i="20"/>
  <c r="AF263" i="20"/>
  <c r="AE12" i="20"/>
  <c r="AF9" i="20"/>
  <c r="AE92" i="20"/>
  <c r="AA261" i="20"/>
  <c r="AF18" i="20"/>
  <c r="AF29" i="20"/>
  <c r="AA180" i="20"/>
  <c r="AE185" i="20"/>
  <c r="AF267" i="20"/>
  <c r="AB271" i="20"/>
  <c r="AA13" i="20"/>
  <c r="AA21" i="20"/>
  <c r="AE100" i="20"/>
  <c r="AE183" i="20"/>
  <c r="AA188" i="20"/>
  <c r="AA253" i="20"/>
  <c r="AA263" i="20"/>
  <c r="AA267" i="20"/>
  <c r="AE10" i="20"/>
  <c r="AA15" i="20"/>
  <c r="AA27" i="20"/>
  <c r="AA97" i="20"/>
  <c r="AF99" i="20"/>
  <c r="AF182" i="20"/>
  <c r="AA192" i="20"/>
  <c r="AF257" i="20"/>
  <c r="AF271" i="20"/>
  <c r="AA273" i="20"/>
  <c r="AA89" i="20"/>
  <c r="AF91" i="20"/>
  <c r="AE102" i="20"/>
  <c r="AE106" i="20"/>
  <c r="AA172" i="20"/>
  <c r="AF174" i="20"/>
  <c r="AA182" i="20"/>
  <c r="AA259" i="20"/>
  <c r="AA7" i="20"/>
  <c r="AE20" i="20"/>
  <c r="AA25" i="20"/>
  <c r="AF26" i="20"/>
  <c r="AA91" i="20"/>
  <c r="AE94" i="20"/>
  <c r="AF103" i="20"/>
  <c r="AA174" i="20"/>
  <c r="AE177" i="20"/>
  <c r="AF179" i="20"/>
  <c r="AE187" i="20"/>
  <c r="AF255" i="20"/>
  <c r="AA257" i="20"/>
  <c r="AA265" i="20"/>
  <c r="AB9" i="20"/>
  <c r="AA17" i="20"/>
  <c r="AF19" i="20"/>
  <c r="AF31" i="20"/>
  <c r="AF95" i="20"/>
  <c r="AB107" i="20"/>
  <c r="AE108" i="20"/>
  <c r="AF171" i="20"/>
  <c r="AF178" i="20"/>
  <c r="AF253" i="20"/>
  <c r="AF261" i="20"/>
  <c r="AF11" i="20"/>
  <c r="AE14" i="20"/>
  <c r="AE28" i="20"/>
  <c r="AF93" i="20"/>
  <c r="AF101" i="20"/>
  <c r="AF105" i="20"/>
  <c r="AF109" i="20"/>
  <c r="AF176" i="20"/>
  <c r="AF184" i="20"/>
  <c r="AE254" i="20"/>
  <c r="AE256" i="20"/>
  <c r="AE258" i="20"/>
  <c r="AE260" i="20"/>
  <c r="AE262" i="20"/>
  <c r="AE264" i="20"/>
  <c r="AE266" i="20"/>
  <c r="AF269" i="20"/>
  <c r="AB488" i="22"/>
  <c r="AD494" i="22"/>
  <c r="AK494" i="22"/>
  <c r="G584" i="22" s="1"/>
  <c r="N589" i="22" s="1"/>
  <c r="O591" i="22" s="1"/>
  <c r="AE8" i="20"/>
  <c r="AA11" i="20"/>
  <c r="AF13" i="20"/>
  <c r="AE16" i="20"/>
  <c r="AA19" i="20"/>
  <c r="AF21" i="20"/>
  <c r="AA23" i="20"/>
  <c r="AE90" i="20"/>
  <c r="AA93" i="20"/>
  <c r="AE98" i="20"/>
  <c r="AA101" i="20"/>
  <c r="AA105" i="20"/>
  <c r="AA109" i="20"/>
  <c r="AA111" i="20"/>
  <c r="AE173" i="20"/>
  <c r="AA176" i="20"/>
  <c r="AE181" i="20"/>
  <c r="AA184" i="20"/>
  <c r="AA190" i="20"/>
  <c r="AE193" i="20"/>
  <c r="AA269" i="20"/>
  <c r="V488" i="22"/>
  <c r="AF7" i="20"/>
  <c r="AF15" i="20"/>
  <c r="AF25" i="20"/>
  <c r="AF89" i="20"/>
  <c r="AF97" i="20"/>
  <c r="AF172" i="20"/>
  <c r="AF180" i="20"/>
  <c r="AF192" i="20"/>
  <c r="AF273" i="20"/>
  <c r="W494" i="22"/>
  <c r="I824" i="22"/>
  <c r="I831" i="22"/>
  <c r="I818" i="22"/>
  <c r="I825" i="22" s="1"/>
  <c r="P824" i="22"/>
  <c r="W824" i="22"/>
  <c r="AD824" i="22"/>
  <c r="AK824" i="22"/>
  <c r="P835" i="22" s="1"/>
  <c r="AH835" i="22" s="1"/>
  <c r="P818" i="22"/>
  <c r="B825" i="22"/>
  <c r="V818" i="22"/>
  <c r="AB818" i="22"/>
  <c r="AK753" i="22"/>
  <c r="P764" i="22" s="1"/>
  <c r="AH764" i="22" s="1"/>
  <c r="AD753" i="22"/>
  <c r="W753" i="22"/>
  <c r="P753" i="22"/>
  <c r="B754" i="22"/>
  <c r="AB747" i="22"/>
  <c r="V747" i="22"/>
  <c r="P747" i="22"/>
  <c r="I753" i="22"/>
  <c r="I760" i="22"/>
  <c r="I747" i="22"/>
  <c r="I754" i="22" s="1"/>
  <c r="B683" i="22"/>
  <c r="V676" i="22"/>
  <c r="AB676" i="22"/>
  <c r="P676" i="22"/>
  <c r="I689" i="22"/>
  <c r="I676" i="22"/>
  <c r="I683" i="22" s="1"/>
  <c r="I682" i="22"/>
  <c r="W682" i="22"/>
  <c r="AD682" i="22"/>
  <c r="AK682" i="22"/>
  <c r="P693" i="22" s="1"/>
  <c r="AH693" i="22" s="1"/>
  <c r="P682" i="22"/>
  <c r="N519" i="22"/>
  <c r="AE515" i="22"/>
  <c r="O527" i="22" s="1"/>
  <c r="W495" i="22"/>
  <c r="AD495" i="22"/>
  <c r="AK495" i="22"/>
  <c r="G587" i="22" s="1"/>
  <c r="P495" i="22"/>
  <c r="AH504" i="22"/>
  <c r="T570" i="22"/>
  <c r="L575" i="22" s="1"/>
  <c r="T575" i="22" s="1"/>
  <c r="Q545" i="22" s="1"/>
  <c r="U551" i="22" s="1"/>
  <c r="AE270" i="20"/>
  <c r="AE272" i="20"/>
  <c r="AE274" i="20"/>
  <c r="AE277" i="20"/>
  <c r="AE189" i="20"/>
  <c r="AF195" i="20"/>
  <c r="AF188" i="20"/>
  <c r="AE191" i="20"/>
  <c r="AA195" i="20"/>
  <c r="AF190" i="20"/>
  <c r="AE113" i="20"/>
  <c r="AF111" i="20"/>
  <c r="AF107" i="20"/>
  <c r="AE24" i="20"/>
  <c r="AF23" i="20"/>
  <c r="AF27" i="20"/>
  <c r="AA254" i="20"/>
  <c r="AA256" i="20"/>
  <c r="AA258" i="20"/>
  <c r="AA260" i="20"/>
  <c r="AA262" i="20"/>
  <c r="AA264" i="20"/>
  <c r="AA266" i="20"/>
  <c r="AA270" i="20"/>
  <c r="AA272" i="20"/>
  <c r="AA274" i="20"/>
  <c r="AA277" i="20"/>
  <c r="AA171" i="20"/>
  <c r="AA173" i="20"/>
  <c r="AA175" i="20"/>
  <c r="AA177" i="20"/>
  <c r="AA179" i="20"/>
  <c r="AA181" i="20"/>
  <c r="AA183" i="20"/>
  <c r="AA185" i="20"/>
  <c r="AA187" i="20"/>
  <c r="AA189" i="20"/>
  <c r="AA191" i="20"/>
  <c r="AA193" i="20"/>
  <c r="AA90" i="20"/>
  <c r="AA92" i="20"/>
  <c r="AA94" i="20"/>
  <c r="AA96" i="20"/>
  <c r="AA98" i="20"/>
  <c r="AA100" i="20"/>
  <c r="AA102" i="20"/>
  <c r="AA106" i="20"/>
  <c r="AA108" i="20"/>
  <c r="AA110" i="20"/>
  <c r="AA113" i="20"/>
  <c r="AA8" i="20"/>
  <c r="AA10" i="20"/>
  <c r="AA12" i="20"/>
  <c r="AA14" i="20"/>
  <c r="AA16" i="20"/>
  <c r="AA18" i="20"/>
  <c r="AA20" i="20"/>
  <c r="AA24" i="20"/>
  <c r="AA26" i="20"/>
  <c r="AA28" i="20"/>
  <c r="AA31" i="20"/>
  <c r="G4" i="21"/>
  <c r="G6" i="21"/>
  <c r="G8" i="21"/>
  <c r="G10" i="21"/>
  <c r="AG168" i="21" l="1"/>
  <c r="AG110" i="21"/>
  <c r="F170" i="21"/>
  <c r="G170" i="21" s="1"/>
  <c r="I171" i="21"/>
  <c r="K167" i="21"/>
  <c r="AD167" i="21" s="1"/>
  <c r="K105" i="21"/>
  <c r="Z429" i="22"/>
  <c r="W602" i="22" s="1"/>
  <c r="O605" i="22" s="1"/>
  <c r="P505" i="22"/>
  <c r="T591" i="22" s="1"/>
  <c r="L596" i="22" s="1"/>
  <c r="T596" i="22" s="1"/>
  <c r="V545" i="22" s="1"/>
  <c r="AA551" i="22" s="1"/>
  <c r="Z776" i="22"/>
  <c r="P836" i="22" s="1"/>
  <c r="AH836" i="22" s="1"/>
  <c r="AD825" i="22"/>
  <c r="W825" i="22"/>
  <c r="AK825" i="22"/>
  <c r="P825" i="22"/>
  <c r="W754" i="22"/>
  <c r="AD754" i="22"/>
  <c r="AK754" i="22"/>
  <c r="P754" i="22"/>
  <c r="Z705" i="22"/>
  <c r="P765" i="22" s="1"/>
  <c r="AH765" i="22" s="1"/>
  <c r="Z634" i="22"/>
  <c r="P694" i="22" s="1"/>
  <c r="AH694" i="22" s="1"/>
  <c r="AD683" i="22"/>
  <c r="AK683" i="22"/>
  <c r="P683" i="22"/>
  <c r="W683" i="22"/>
  <c r="I328" i="20"/>
  <c r="AG169" i="21" l="1"/>
  <c r="AG111" i="21"/>
  <c r="I172" i="21"/>
  <c r="F171" i="21"/>
  <c r="G171" i="21" s="1"/>
  <c r="K168" i="21"/>
  <c r="AD168" i="21" s="1"/>
  <c r="K106" i="21"/>
  <c r="P506" i="22"/>
  <c r="T605" i="22" s="1"/>
  <c r="L610" i="22" s="1"/>
  <c r="T610" i="22" s="1"/>
  <c r="AA545" i="22" s="1"/>
  <c r="AG551" i="22" s="1"/>
  <c r="AH505" i="22"/>
  <c r="M328" i="20"/>
  <c r="N328" i="20"/>
  <c r="L328" i="20"/>
  <c r="K328" i="20"/>
  <c r="J328" i="20"/>
  <c r="P391" i="22" s="1"/>
  <c r="L343" i="20"/>
  <c r="AG170" i="21" l="1"/>
  <c r="AG112" i="21"/>
  <c r="F172" i="21"/>
  <c r="G172" i="21" s="1"/>
  <c r="I173" i="21"/>
  <c r="K169" i="21"/>
  <c r="AD169" i="21" s="1"/>
  <c r="K107" i="21"/>
  <c r="AH506" i="22"/>
  <c r="B143" i="21"/>
  <c r="B17" i="21"/>
  <c r="K17" i="21" s="1"/>
  <c r="B80" i="21"/>
  <c r="B206" i="21"/>
  <c r="B78" i="21"/>
  <c r="B15" i="21"/>
  <c r="B204" i="21"/>
  <c r="B141" i="21"/>
  <c r="B207" i="21"/>
  <c r="B144" i="21"/>
  <c r="B18" i="21"/>
  <c r="B81" i="21"/>
  <c r="F98" i="27"/>
  <c r="P9" i="22"/>
  <c r="P214" i="22"/>
  <c r="P398" i="22"/>
  <c r="P68" i="22"/>
  <c r="P249" i="22"/>
  <c r="P285" i="22"/>
  <c r="F55" i="11"/>
  <c r="P256" i="22"/>
  <c r="P327" i="22"/>
  <c r="D9" i="3"/>
  <c r="F55" i="27"/>
  <c r="F98" i="11"/>
  <c r="P356" i="22"/>
  <c r="F12" i="27"/>
  <c r="P320" i="22"/>
  <c r="D117" i="3"/>
  <c r="S343" i="20"/>
  <c r="O343" i="20"/>
  <c r="R343" i="20"/>
  <c r="T343" i="20" s="1"/>
  <c r="N343" i="20"/>
  <c r="P343" i="20" s="1"/>
  <c r="F141" i="27"/>
  <c r="L344" i="20"/>
  <c r="P61" i="22"/>
  <c r="D45" i="3"/>
  <c r="F12" i="11"/>
  <c r="D81" i="3"/>
  <c r="F141" i="11"/>
  <c r="F141" i="26"/>
  <c r="F98" i="26"/>
  <c r="F55" i="26"/>
  <c r="F12" i="26"/>
  <c r="B284" i="20"/>
  <c r="J284" i="20" s="1"/>
  <c r="B283" i="20"/>
  <c r="K283" i="20" s="1"/>
  <c r="B282" i="20"/>
  <c r="B281" i="20"/>
  <c r="B280" i="20"/>
  <c r="E280" i="20" s="1"/>
  <c r="B279" i="20"/>
  <c r="B278" i="20"/>
  <c r="B277" i="20"/>
  <c r="B276" i="20"/>
  <c r="B275" i="20"/>
  <c r="B274" i="20"/>
  <c r="B273" i="20"/>
  <c r="B272" i="20"/>
  <c r="J272" i="20" s="1"/>
  <c r="B271" i="20"/>
  <c r="E271" i="20" s="1"/>
  <c r="B270" i="20"/>
  <c r="B269" i="20"/>
  <c r="J269" i="20" s="1"/>
  <c r="B268" i="20"/>
  <c r="B267" i="20"/>
  <c r="B266" i="20"/>
  <c r="B265" i="20"/>
  <c r="B264" i="20"/>
  <c r="E264" i="20" s="1"/>
  <c r="B263" i="20"/>
  <c r="B262" i="20"/>
  <c r="L262" i="20" s="1"/>
  <c r="B261" i="20"/>
  <c r="E261" i="20" s="1"/>
  <c r="B260" i="20"/>
  <c r="B259" i="20"/>
  <c r="E259" i="20" s="1"/>
  <c r="B258" i="20"/>
  <c r="E258" i="20" s="1"/>
  <c r="B257" i="20"/>
  <c r="E257" i="20" s="1"/>
  <c r="B256" i="20"/>
  <c r="E256" i="20" s="1"/>
  <c r="B255" i="20"/>
  <c r="L255" i="20" s="1"/>
  <c r="J249" i="20"/>
  <c r="U346" i="20" s="1"/>
  <c r="V346" i="20" s="1"/>
  <c r="E249" i="20"/>
  <c r="B202" i="20"/>
  <c r="B201" i="20"/>
  <c r="E201" i="20" s="1"/>
  <c r="B200" i="20"/>
  <c r="B199" i="20"/>
  <c r="E199" i="20" s="1"/>
  <c r="B198" i="20"/>
  <c r="E198" i="20" s="1"/>
  <c r="B197" i="20"/>
  <c r="E197" i="20" s="1"/>
  <c r="B196" i="20"/>
  <c r="E196" i="20" s="1"/>
  <c r="B195" i="20"/>
  <c r="E195" i="20" s="1"/>
  <c r="B194" i="20"/>
  <c r="B193" i="20"/>
  <c r="B192" i="20"/>
  <c r="J192" i="20" s="1"/>
  <c r="B191" i="20"/>
  <c r="E191" i="20" s="1"/>
  <c r="B190" i="20"/>
  <c r="J190" i="20" s="1"/>
  <c r="B189" i="20"/>
  <c r="E189" i="20" s="1"/>
  <c r="B188" i="20"/>
  <c r="B187" i="20"/>
  <c r="E187" i="20" s="1"/>
  <c r="B186" i="20"/>
  <c r="B185" i="20"/>
  <c r="B184" i="20"/>
  <c r="J184" i="20" s="1"/>
  <c r="B183" i="20"/>
  <c r="E183" i="20" s="1"/>
  <c r="B182" i="20"/>
  <c r="B181" i="20"/>
  <c r="E181" i="20" s="1"/>
  <c r="B180" i="20"/>
  <c r="L180" i="20" s="1"/>
  <c r="B179" i="20"/>
  <c r="B178" i="20"/>
  <c r="B177" i="20"/>
  <c r="B176" i="20"/>
  <c r="J176" i="20" s="1"/>
  <c r="B175" i="20"/>
  <c r="B174" i="20"/>
  <c r="B173" i="20"/>
  <c r="E173" i="20" s="1"/>
  <c r="G172" i="20"/>
  <c r="H172" i="20" s="1"/>
  <c r="J167" i="20"/>
  <c r="U345" i="20" s="1"/>
  <c r="V345" i="20" s="1"/>
  <c r="E167" i="20"/>
  <c r="B120" i="20"/>
  <c r="E120" i="20" s="1"/>
  <c r="B119" i="20"/>
  <c r="B118" i="20"/>
  <c r="K118" i="20" s="1"/>
  <c r="B117" i="20"/>
  <c r="J117" i="20" s="1"/>
  <c r="B116" i="20"/>
  <c r="B115" i="20"/>
  <c r="B114" i="20"/>
  <c r="B113" i="20"/>
  <c r="E113" i="20" s="1"/>
  <c r="B112" i="20"/>
  <c r="B111" i="20"/>
  <c r="B110" i="20"/>
  <c r="E110" i="20" s="1"/>
  <c r="B109" i="20"/>
  <c r="E109" i="20" s="1"/>
  <c r="B108" i="20"/>
  <c r="B107" i="20"/>
  <c r="B106" i="20"/>
  <c r="B105" i="20"/>
  <c r="B104" i="20"/>
  <c r="K104" i="20" s="1"/>
  <c r="B103" i="20"/>
  <c r="E103" i="20" s="1"/>
  <c r="B102" i="20"/>
  <c r="B101" i="20"/>
  <c r="B100" i="20"/>
  <c r="E100" i="20" s="1"/>
  <c r="B99" i="20"/>
  <c r="B98" i="20"/>
  <c r="B97" i="20"/>
  <c r="B96" i="20"/>
  <c r="B95" i="20"/>
  <c r="J95" i="20" s="1"/>
  <c r="B94" i="20"/>
  <c r="B93" i="20"/>
  <c r="E93" i="20" s="1"/>
  <c r="B92" i="20"/>
  <c r="E92" i="20" s="1"/>
  <c r="B91" i="20"/>
  <c r="G90" i="20"/>
  <c r="H90" i="20" s="1"/>
  <c r="J85" i="20"/>
  <c r="U344" i="20" s="1"/>
  <c r="V344" i="20" s="1"/>
  <c r="E85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G8" i="20"/>
  <c r="H8" i="20" s="1"/>
  <c r="J3" i="20"/>
  <c r="U343" i="20" s="1"/>
  <c r="V343" i="20" s="1"/>
  <c r="E3" i="20"/>
  <c r="B305" i="20"/>
  <c r="B325" i="20" s="1"/>
  <c r="B304" i="20"/>
  <c r="B324" i="20" s="1"/>
  <c r="B303" i="20"/>
  <c r="B323" i="20" s="1"/>
  <c r="B302" i="20"/>
  <c r="B322" i="20" s="1"/>
  <c r="B301" i="20"/>
  <c r="B321" i="20" s="1"/>
  <c r="B300" i="20"/>
  <c r="B320" i="20" s="1"/>
  <c r="B299" i="20"/>
  <c r="B319" i="20" s="1"/>
  <c r="B298" i="20"/>
  <c r="B318" i="20" s="1"/>
  <c r="B297" i="20"/>
  <c r="B317" i="20" s="1"/>
  <c r="B296" i="20"/>
  <c r="B316" i="20" s="1"/>
  <c r="B295" i="20"/>
  <c r="B315" i="20" s="1"/>
  <c r="B294" i="20"/>
  <c r="B314" i="20" s="1"/>
  <c r="B293" i="20"/>
  <c r="B313" i="20" s="1"/>
  <c r="B292" i="20"/>
  <c r="B312" i="20" s="1"/>
  <c r="B291" i="20"/>
  <c r="B311" i="20" s="1"/>
  <c r="B223" i="20"/>
  <c r="B243" i="20" s="1"/>
  <c r="B222" i="20"/>
  <c r="B242" i="20" s="1"/>
  <c r="B221" i="20"/>
  <c r="B241" i="20" s="1"/>
  <c r="B220" i="20"/>
  <c r="B240" i="20" s="1"/>
  <c r="B219" i="20"/>
  <c r="B239" i="20" s="1"/>
  <c r="B218" i="20"/>
  <c r="B238" i="20" s="1"/>
  <c r="B217" i="20"/>
  <c r="B237" i="20" s="1"/>
  <c r="B216" i="20"/>
  <c r="B236" i="20" s="1"/>
  <c r="B215" i="20"/>
  <c r="B235" i="20" s="1"/>
  <c r="B214" i="20"/>
  <c r="B234" i="20" s="1"/>
  <c r="B213" i="20"/>
  <c r="B233" i="20" s="1"/>
  <c r="B212" i="20"/>
  <c r="B232" i="20" s="1"/>
  <c r="B211" i="20"/>
  <c r="B231" i="20" s="1"/>
  <c r="B210" i="20"/>
  <c r="B230" i="20" s="1"/>
  <c r="B209" i="20"/>
  <c r="B229" i="20" s="1"/>
  <c r="B141" i="20"/>
  <c r="B161" i="20" s="1"/>
  <c r="B140" i="20"/>
  <c r="B160" i="20" s="1"/>
  <c r="B139" i="20"/>
  <c r="B159" i="20" s="1"/>
  <c r="B138" i="20"/>
  <c r="B158" i="20" s="1"/>
  <c r="B137" i="20"/>
  <c r="B157" i="20" s="1"/>
  <c r="B136" i="20"/>
  <c r="B156" i="20" s="1"/>
  <c r="B135" i="20"/>
  <c r="B155" i="20" s="1"/>
  <c r="B134" i="20"/>
  <c r="B154" i="20" s="1"/>
  <c r="B133" i="20"/>
  <c r="B153" i="20" s="1"/>
  <c r="B132" i="20"/>
  <c r="B152" i="20" s="1"/>
  <c r="B131" i="20"/>
  <c r="B151" i="20" s="1"/>
  <c r="B130" i="20"/>
  <c r="B150" i="20" s="1"/>
  <c r="B129" i="20"/>
  <c r="B149" i="20" s="1"/>
  <c r="B128" i="20"/>
  <c r="B148" i="20" s="1"/>
  <c r="B127" i="20"/>
  <c r="B147" i="20" s="1"/>
  <c r="B59" i="20"/>
  <c r="B79" i="20" s="1"/>
  <c r="B58" i="20"/>
  <c r="B78" i="20" s="1"/>
  <c r="B57" i="20"/>
  <c r="B77" i="20" s="1"/>
  <c r="B56" i="20"/>
  <c r="B76" i="20" s="1"/>
  <c r="B55" i="20"/>
  <c r="B75" i="20" s="1"/>
  <c r="B54" i="20"/>
  <c r="B74" i="20" s="1"/>
  <c r="B53" i="20"/>
  <c r="B73" i="20" s="1"/>
  <c r="B52" i="20"/>
  <c r="B72" i="20" s="1"/>
  <c r="B51" i="20"/>
  <c r="B71" i="20" s="1"/>
  <c r="B50" i="20"/>
  <c r="B70" i="20" s="1"/>
  <c r="B49" i="20"/>
  <c r="B69" i="20" s="1"/>
  <c r="B48" i="20"/>
  <c r="B68" i="20" s="1"/>
  <c r="B47" i="20"/>
  <c r="B67" i="20" s="1"/>
  <c r="B46" i="20"/>
  <c r="B66" i="20" s="1"/>
  <c r="B45" i="20"/>
  <c r="B65" i="20" s="1"/>
  <c r="AG171" i="21" l="1"/>
  <c r="AG113" i="21"/>
  <c r="I174" i="21"/>
  <c r="F173" i="21"/>
  <c r="G173" i="21" s="1"/>
  <c r="K170" i="21"/>
  <c r="AD170" i="21" s="1"/>
  <c r="K108" i="21"/>
  <c r="O22" i="2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F24" i="20"/>
  <c r="L28" i="20"/>
  <c r="L32" i="20"/>
  <c r="E36" i="20"/>
  <c r="K9" i="20"/>
  <c r="E13" i="20"/>
  <c r="J17" i="20"/>
  <c r="E21" i="20"/>
  <c r="L25" i="20"/>
  <c r="E29" i="20"/>
  <c r="J37" i="20"/>
  <c r="E10" i="20"/>
  <c r="K14" i="20"/>
  <c r="E18" i="20"/>
  <c r="K34" i="20"/>
  <c r="L15" i="20"/>
  <c r="E27" i="20"/>
  <c r="E31" i="20"/>
  <c r="K35" i="20"/>
  <c r="E91" i="20"/>
  <c r="A49" i="11"/>
  <c r="K37" i="20"/>
  <c r="K21" i="20"/>
  <c r="P337" i="20"/>
  <c r="S344" i="20"/>
  <c r="R344" i="20"/>
  <c r="T344" i="20" s="1"/>
  <c r="N344" i="20"/>
  <c r="P344" i="20" s="1"/>
  <c r="O344" i="20"/>
  <c r="L24" i="20"/>
  <c r="K28" i="20"/>
  <c r="K113" i="20"/>
  <c r="L345" i="20"/>
  <c r="J195" i="20"/>
  <c r="J280" i="20"/>
  <c r="L21" i="20"/>
  <c r="L29" i="20"/>
  <c r="L284" i="20"/>
  <c r="L195" i="20"/>
  <c r="K24" i="20"/>
  <c r="L93" i="20"/>
  <c r="K198" i="20"/>
  <c r="K13" i="20"/>
  <c r="L187" i="20"/>
  <c r="K10" i="20"/>
  <c r="K180" i="20"/>
  <c r="L257" i="20"/>
  <c r="H16" i="20"/>
  <c r="E16" i="20"/>
  <c r="H26" i="20"/>
  <c r="E26" i="20"/>
  <c r="H99" i="20"/>
  <c r="E99" i="20"/>
  <c r="L119" i="20"/>
  <c r="E119" i="20"/>
  <c r="G278" i="20"/>
  <c r="I278" i="20" s="1"/>
  <c r="E278" i="20"/>
  <c r="J99" i="20"/>
  <c r="L120" i="20"/>
  <c r="J201" i="20"/>
  <c r="L258" i="20"/>
  <c r="H14" i="20"/>
  <c r="E14" i="20"/>
  <c r="H21" i="20"/>
  <c r="H28" i="20"/>
  <c r="E28" i="20"/>
  <c r="H32" i="20"/>
  <c r="E32" i="20"/>
  <c r="F97" i="20"/>
  <c r="E97" i="20"/>
  <c r="J101" i="20"/>
  <c r="E101" i="20"/>
  <c r="G105" i="20"/>
  <c r="E105" i="20"/>
  <c r="G117" i="20"/>
  <c r="I117" i="20" s="1"/>
  <c r="E117" i="20"/>
  <c r="G174" i="20"/>
  <c r="I174" i="20" s="1"/>
  <c r="E174" i="20"/>
  <c r="G178" i="20"/>
  <c r="I178" i="20" s="1"/>
  <c r="E178" i="20"/>
  <c r="G182" i="20"/>
  <c r="I182" i="20" s="1"/>
  <c r="E182" i="20"/>
  <c r="G186" i="20"/>
  <c r="I186" i="20" s="1"/>
  <c r="E186" i="20"/>
  <c r="G190" i="20"/>
  <c r="I190" i="20" s="1"/>
  <c r="E190" i="20"/>
  <c r="G194" i="20"/>
  <c r="I194" i="20" s="1"/>
  <c r="E194" i="20"/>
  <c r="G202" i="20"/>
  <c r="I202" i="20" s="1"/>
  <c r="E202" i="20"/>
  <c r="G255" i="20"/>
  <c r="I255" i="20" s="1"/>
  <c r="E255" i="20"/>
  <c r="G263" i="20"/>
  <c r="I263" i="20" s="1"/>
  <c r="E263" i="20"/>
  <c r="G267" i="20"/>
  <c r="I267" i="20" s="1"/>
  <c r="E267" i="20"/>
  <c r="G275" i="20"/>
  <c r="I275" i="20" s="1"/>
  <c r="E275" i="20"/>
  <c r="G279" i="20"/>
  <c r="I279" i="20" s="1"/>
  <c r="E279" i="20"/>
  <c r="G283" i="20"/>
  <c r="I283" i="20" s="1"/>
  <c r="E283" i="20"/>
  <c r="H12" i="20"/>
  <c r="E12" i="20"/>
  <c r="H20" i="20"/>
  <c r="E20" i="20"/>
  <c r="F23" i="20"/>
  <c r="E23" i="20"/>
  <c r="H30" i="20"/>
  <c r="E30" i="20"/>
  <c r="H34" i="20"/>
  <c r="E34" i="20"/>
  <c r="H38" i="20"/>
  <c r="E38" i="20"/>
  <c r="F95" i="20"/>
  <c r="E95" i="20"/>
  <c r="G107" i="20"/>
  <c r="I107" i="20" s="1"/>
  <c r="E107" i="20"/>
  <c r="G111" i="20"/>
  <c r="I111" i="20" s="1"/>
  <c r="E111" i="20"/>
  <c r="G115" i="20"/>
  <c r="I115" i="20" s="1"/>
  <c r="E115" i="20"/>
  <c r="G176" i="20"/>
  <c r="I176" i="20" s="1"/>
  <c r="E176" i="20"/>
  <c r="G180" i="20"/>
  <c r="I180" i="20" s="1"/>
  <c r="E180" i="20"/>
  <c r="G184" i="20"/>
  <c r="I184" i="20" s="1"/>
  <c r="E184" i="20"/>
  <c r="G188" i="20"/>
  <c r="I188" i="20" s="1"/>
  <c r="E188" i="20"/>
  <c r="G192" i="20"/>
  <c r="I192" i="20" s="1"/>
  <c r="E192" i="20"/>
  <c r="G200" i="20"/>
  <c r="I200" i="20" s="1"/>
  <c r="E200" i="20"/>
  <c r="G265" i="20"/>
  <c r="I265" i="20" s="1"/>
  <c r="E265" i="20"/>
  <c r="G269" i="20"/>
  <c r="I269" i="20" s="1"/>
  <c r="E269" i="20"/>
  <c r="G273" i="20"/>
  <c r="I273" i="20" s="1"/>
  <c r="E273" i="20"/>
  <c r="G277" i="20"/>
  <c r="I277" i="20" s="1"/>
  <c r="E277" i="20"/>
  <c r="G281" i="20"/>
  <c r="I281" i="20" s="1"/>
  <c r="E281" i="20"/>
  <c r="L95" i="20"/>
  <c r="K176" i="20"/>
  <c r="J180" i="20"/>
  <c r="L265" i="20"/>
  <c r="J281" i="20"/>
  <c r="F9" i="20"/>
  <c r="E9" i="20"/>
  <c r="F17" i="20"/>
  <c r="E17" i="20"/>
  <c r="H24" i="20"/>
  <c r="E24" i="20"/>
  <c r="F35" i="20"/>
  <c r="E35" i="20"/>
  <c r="K96" i="20"/>
  <c r="E96" i="20"/>
  <c r="F104" i="20"/>
  <c r="E104" i="20"/>
  <c r="L108" i="20"/>
  <c r="E108" i="20"/>
  <c r="G112" i="20"/>
  <c r="I112" i="20" s="1"/>
  <c r="E112" i="20"/>
  <c r="L116" i="20"/>
  <c r="E116" i="20"/>
  <c r="G177" i="20"/>
  <c r="I177" i="20" s="1"/>
  <c r="E177" i="20"/>
  <c r="G185" i="20"/>
  <c r="I185" i="20" s="1"/>
  <c r="E185" i="20"/>
  <c r="G193" i="20"/>
  <c r="I193" i="20" s="1"/>
  <c r="E193" i="20"/>
  <c r="G262" i="20"/>
  <c r="I262" i="20" s="1"/>
  <c r="E262" i="20"/>
  <c r="L266" i="20"/>
  <c r="E266" i="20"/>
  <c r="G270" i="20"/>
  <c r="I270" i="20" s="1"/>
  <c r="E270" i="20"/>
  <c r="G274" i="20"/>
  <c r="I274" i="20" s="1"/>
  <c r="E274" i="20"/>
  <c r="G282" i="20"/>
  <c r="I282" i="20" s="1"/>
  <c r="E282" i="20"/>
  <c r="J9" i="20"/>
  <c r="J13" i="20"/>
  <c r="L17" i="20"/>
  <c r="K20" i="20"/>
  <c r="L35" i="20"/>
  <c r="L9" i="20"/>
  <c r="K27" i="20"/>
  <c r="K115" i="20"/>
  <c r="L176" i="20"/>
  <c r="F11" i="20"/>
  <c r="E11" i="20"/>
  <c r="F15" i="20"/>
  <c r="E15" i="20"/>
  <c r="F19" i="20"/>
  <c r="E19" i="20"/>
  <c r="H22" i="20"/>
  <c r="E22" i="20"/>
  <c r="F25" i="20"/>
  <c r="E25" i="20"/>
  <c r="K33" i="20"/>
  <c r="E33" i="20"/>
  <c r="F37" i="20"/>
  <c r="E37" i="20"/>
  <c r="G94" i="20"/>
  <c r="I94" i="20" s="1"/>
  <c r="E94" i="20"/>
  <c r="G98" i="20"/>
  <c r="I98" i="20" s="1"/>
  <c r="E98" i="20"/>
  <c r="L102" i="20"/>
  <c r="E102" i="20"/>
  <c r="F106" i="20"/>
  <c r="E106" i="20"/>
  <c r="F114" i="20"/>
  <c r="E114" i="20"/>
  <c r="G118" i="20"/>
  <c r="I118" i="20" s="1"/>
  <c r="E118" i="20"/>
  <c r="G175" i="20"/>
  <c r="I175" i="20" s="1"/>
  <c r="E175" i="20"/>
  <c r="J179" i="20"/>
  <c r="E179" i="20"/>
  <c r="H260" i="20"/>
  <c r="E260" i="20"/>
  <c r="G268" i="20"/>
  <c r="I268" i="20" s="1"/>
  <c r="E268" i="20"/>
  <c r="G272" i="20"/>
  <c r="I272" i="20" s="1"/>
  <c r="E272" i="20"/>
  <c r="G276" i="20"/>
  <c r="I276" i="20" s="1"/>
  <c r="E276" i="20"/>
  <c r="G284" i="20"/>
  <c r="I284" i="20" s="1"/>
  <c r="E284" i="20"/>
  <c r="L99" i="20"/>
  <c r="J107" i="20"/>
  <c r="J115" i="20"/>
  <c r="L190" i="20"/>
  <c r="F260" i="20"/>
  <c r="K23" i="20"/>
  <c r="J111" i="20"/>
  <c r="L115" i="20"/>
  <c r="J178" i="20"/>
  <c r="J200" i="20"/>
  <c r="J260" i="20"/>
  <c r="F94" i="20"/>
  <c r="L23" i="20"/>
  <c r="K99" i="20"/>
  <c r="K190" i="20"/>
  <c r="K278" i="20"/>
  <c r="J97" i="20"/>
  <c r="K185" i="20"/>
  <c r="J194" i="20"/>
  <c r="L272" i="20"/>
  <c r="K279" i="20"/>
  <c r="K11" i="20"/>
  <c r="L179" i="20"/>
  <c r="J182" i="20"/>
  <c r="K275" i="20"/>
  <c r="L279" i="20"/>
  <c r="K197" i="20"/>
  <c r="L11" i="20"/>
  <c r="K15" i="20"/>
  <c r="K19" i="20"/>
  <c r="J25" i="20"/>
  <c r="J105" i="20"/>
  <c r="K272" i="20"/>
  <c r="L275" i="20"/>
  <c r="H18" i="20"/>
  <c r="K18" i="20"/>
  <c r="F31" i="20"/>
  <c r="L31" i="20"/>
  <c r="H36" i="20"/>
  <c r="K36" i="20"/>
  <c r="F91" i="20"/>
  <c r="L91" i="20"/>
  <c r="G103" i="20"/>
  <c r="I103" i="20" s="1"/>
  <c r="L103" i="20"/>
  <c r="K110" i="20"/>
  <c r="F110" i="20"/>
  <c r="G196" i="20"/>
  <c r="I196" i="20" s="1"/>
  <c r="J196" i="20"/>
  <c r="G259" i="20"/>
  <c r="I259" i="20" s="1"/>
  <c r="L259" i="20"/>
  <c r="G261" i="20"/>
  <c r="I261" i="20" s="1"/>
  <c r="J261" i="20"/>
  <c r="G264" i="20"/>
  <c r="I264" i="20" s="1"/>
  <c r="J264" i="20"/>
  <c r="K31" i="20"/>
  <c r="K91" i="20"/>
  <c r="F13" i="20"/>
  <c r="L13" i="20"/>
  <c r="F29" i="20"/>
  <c r="J29" i="20"/>
  <c r="H29" i="20"/>
  <c r="F36" i="20"/>
  <c r="G92" i="20"/>
  <c r="I92" i="20" s="1"/>
  <c r="F92" i="20"/>
  <c r="L183" i="20"/>
  <c r="G183" i="20"/>
  <c r="I183" i="20" s="1"/>
  <c r="L191" i="20"/>
  <c r="G257" i="20"/>
  <c r="I257" i="20" s="1"/>
  <c r="J257" i="20"/>
  <c r="L19" i="20"/>
  <c r="J91" i="20"/>
  <c r="K103" i="20"/>
  <c r="J183" i="20"/>
  <c r="J191" i="20"/>
  <c r="H10" i="20"/>
  <c r="L10" i="20"/>
  <c r="H13" i="20"/>
  <c r="F16" i="20"/>
  <c r="F34" i="20"/>
  <c r="F93" i="20"/>
  <c r="J93" i="20"/>
  <c r="K93" i="20"/>
  <c r="G101" i="20"/>
  <c r="I101" i="20" s="1"/>
  <c r="K101" i="20"/>
  <c r="G119" i="20"/>
  <c r="I119" i="20" s="1"/>
  <c r="J119" i="20"/>
  <c r="K119" i="20"/>
  <c r="J187" i="20"/>
  <c r="F189" i="20"/>
  <c r="G198" i="20"/>
  <c r="I198" i="20" s="1"/>
  <c r="L198" i="20"/>
  <c r="G266" i="20"/>
  <c r="I266" i="20" s="1"/>
  <c r="K266" i="20"/>
  <c r="G280" i="20"/>
  <c r="I280" i="20" s="1"/>
  <c r="L280" i="20"/>
  <c r="K29" i="20"/>
  <c r="L36" i="20"/>
  <c r="L101" i="20"/>
  <c r="J103" i="20"/>
  <c r="F21" i="20"/>
  <c r="J21" i="20"/>
  <c r="F27" i="20"/>
  <c r="L27" i="20"/>
  <c r="F33" i="20"/>
  <c r="H33" i="20"/>
  <c r="L33" i="20"/>
  <c r="J33" i="20"/>
  <c r="G106" i="20"/>
  <c r="I106" i="20" s="1"/>
  <c r="K106" i="20"/>
  <c r="G109" i="20"/>
  <c r="I109" i="20" s="1"/>
  <c r="J109" i="20"/>
  <c r="G113" i="20"/>
  <c r="I113" i="20" s="1"/>
  <c r="L113" i="20"/>
  <c r="J113" i="20"/>
  <c r="K193" i="20"/>
  <c r="G271" i="20"/>
  <c r="I271" i="20" s="1"/>
  <c r="K17" i="20"/>
  <c r="K25" i="20"/>
  <c r="K32" i="20"/>
  <c r="L37" i="20"/>
  <c r="K95" i="20"/>
  <c r="L98" i="20"/>
  <c r="J186" i="20"/>
  <c r="J188" i="20"/>
  <c r="L199" i="20"/>
  <c r="J256" i="20"/>
  <c r="L283" i="20"/>
  <c r="H17" i="20"/>
  <c r="F20" i="20"/>
  <c r="H25" i="20"/>
  <c r="F28" i="20"/>
  <c r="F32" i="20"/>
  <c r="L14" i="20"/>
  <c r="L18" i="20"/>
  <c r="K22" i="20"/>
  <c r="L97" i="20"/>
  <c r="L105" i="20"/>
  <c r="L107" i="20"/>
  <c r="L109" i="20"/>
  <c r="L111" i="20"/>
  <c r="L117" i="20"/>
  <c r="B167" i="20"/>
  <c r="N200" i="20" s="1"/>
  <c r="L175" i="20"/>
  <c r="L184" i="20"/>
  <c r="L194" i="20"/>
  <c r="J199" i="20"/>
  <c r="L201" i="20"/>
  <c r="J265" i="20"/>
  <c r="J270" i="20"/>
  <c r="L276" i="20"/>
  <c r="H9" i="20"/>
  <c r="F38" i="20"/>
  <c r="G93" i="20"/>
  <c r="I93" i="20" s="1"/>
  <c r="F102" i="20"/>
  <c r="F112" i="20"/>
  <c r="F178" i="20"/>
  <c r="F182" i="20"/>
  <c r="G189" i="20"/>
  <c r="I189" i="20" s="1"/>
  <c r="F190" i="20"/>
  <c r="F201" i="20"/>
  <c r="G258" i="20"/>
  <c r="I258" i="20" s="1"/>
  <c r="F259" i="20"/>
  <c r="K12" i="20"/>
  <c r="L22" i="20"/>
  <c r="L112" i="20"/>
  <c r="K114" i="20"/>
  <c r="J175" i="20"/>
  <c r="J273" i="20"/>
  <c r="J276" i="20"/>
  <c r="F188" i="20"/>
  <c r="F193" i="20"/>
  <c r="F262" i="20"/>
  <c r="F268" i="20"/>
  <c r="F270" i="20"/>
  <c r="F276" i="20"/>
  <c r="F278" i="20"/>
  <c r="F279" i="20"/>
  <c r="K26" i="20"/>
  <c r="K30" i="20"/>
  <c r="K97" i="20"/>
  <c r="K105" i="20"/>
  <c r="K107" i="20"/>
  <c r="K109" i="20"/>
  <c r="K111" i="20"/>
  <c r="K117" i="20"/>
  <c r="K184" i="20"/>
  <c r="K194" i="20"/>
  <c r="K201" i="20"/>
  <c r="K258" i="20"/>
  <c r="L261" i="20"/>
  <c r="K262" i="20"/>
  <c r="L269" i="20"/>
  <c r="J277" i="20"/>
  <c r="H111" i="20"/>
  <c r="F261" i="20"/>
  <c r="H268" i="20"/>
  <c r="F269" i="20"/>
  <c r="H276" i="20"/>
  <c r="F277" i="20"/>
  <c r="F10" i="20"/>
  <c r="H11" i="20"/>
  <c r="F14" i="20"/>
  <c r="H15" i="20"/>
  <c r="F18" i="20"/>
  <c r="H19" i="20"/>
  <c r="F22" i="20"/>
  <c r="H23" i="20"/>
  <c r="F26" i="20"/>
  <c r="H27" i="20"/>
  <c r="F30" i="20"/>
  <c r="H31" i="20"/>
  <c r="H37" i="20"/>
  <c r="G104" i="20"/>
  <c r="I104" i="20" s="1"/>
  <c r="H105" i="20"/>
  <c r="H109" i="20"/>
  <c r="G114" i="20"/>
  <c r="I114" i="20" s="1"/>
  <c r="H115" i="20"/>
  <c r="F174" i="20"/>
  <c r="H176" i="20"/>
  <c r="F180" i="20"/>
  <c r="F186" i="20"/>
  <c r="F196" i="20"/>
  <c r="G197" i="20"/>
  <c r="I197" i="20" s="1"/>
  <c r="F198" i="20"/>
  <c r="H200" i="20"/>
  <c r="H202" i="20"/>
  <c r="H255" i="20"/>
  <c r="H257" i="20"/>
  <c r="H263" i="20"/>
  <c r="H264" i="20"/>
  <c r="F265" i="20"/>
  <c r="F266" i="20"/>
  <c r="H271" i="20"/>
  <c r="H272" i="20"/>
  <c r="F273" i="20"/>
  <c r="F274" i="20"/>
  <c r="H279" i="20"/>
  <c r="H280" i="20"/>
  <c r="F281" i="20"/>
  <c r="F282" i="20"/>
  <c r="H103" i="20"/>
  <c r="H113" i="20"/>
  <c r="H117" i="20"/>
  <c r="H174" i="20"/>
  <c r="H180" i="20"/>
  <c r="F184" i="20"/>
  <c r="F192" i="20"/>
  <c r="F194" i="20"/>
  <c r="H196" i="20"/>
  <c r="H198" i="20"/>
  <c r="H265" i="20"/>
  <c r="H266" i="20"/>
  <c r="F267" i="20"/>
  <c r="H273" i="20"/>
  <c r="H274" i="20"/>
  <c r="F275" i="20"/>
  <c r="H281" i="20"/>
  <c r="H282" i="20"/>
  <c r="F283" i="20"/>
  <c r="H284" i="20"/>
  <c r="F12" i="20"/>
  <c r="H184" i="20"/>
  <c r="H192" i="20"/>
  <c r="H194" i="20"/>
  <c r="H267" i="20"/>
  <c r="H275" i="20"/>
  <c r="H283" i="20"/>
  <c r="H35" i="20"/>
  <c r="H101" i="20"/>
  <c r="H107" i="20"/>
  <c r="H119" i="20"/>
  <c r="F176" i="20"/>
  <c r="H178" i="20"/>
  <c r="H182" i="20"/>
  <c r="H188" i="20"/>
  <c r="H190" i="20"/>
  <c r="F197" i="20"/>
  <c r="F200" i="20"/>
  <c r="G201" i="20"/>
  <c r="I201" i="20" s="1"/>
  <c r="F202" i="20"/>
  <c r="F255" i="20"/>
  <c r="F256" i="20"/>
  <c r="F257" i="20"/>
  <c r="H259" i="20"/>
  <c r="H261" i="20"/>
  <c r="H262" i="20"/>
  <c r="F263" i="20"/>
  <c r="F264" i="20"/>
  <c r="H269" i="20"/>
  <c r="H270" i="20"/>
  <c r="F271" i="20"/>
  <c r="F272" i="20"/>
  <c r="H277" i="20"/>
  <c r="H278" i="20"/>
  <c r="F280" i="20"/>
  <c r="G9" i="20"/>
  <c r="I9" i="20" s="1"/>
  <c r="G11" i="20"/>
  <c r="I11" i="20" s="1"/>
  <c r="G13" i="20"/>
  <c r="I13" i="20" s="1"/>
  <c r="G15" i="20"/>
  <c r="I15" i="20" s="1"/>
  <c r="G17" i="20"/>
  <c r="I17" i="20" s="1"/>
  <c r="G19" i="20"/>
  <c r="I19" i="20" s="1"/>
  <c r="G21" i="20"/>
  <c r="I21" i="20" s="1"/>
  <c r="G23" i="20"/>
  <c r="I23" i="20" s="1"/>
  <c r="G25" i="20"/>
  <c r="I25" i="20" s="1"/>
  <c r="G27" i="20"/>
  <c r="I27" i="20" s="1"/>
  <c r="G29" i="20"/>
  <c r="I29" i="20" s="1"/>
  <c r="G31" i="20"/>
  <c r="I31" i="20" s="1"/>
  <c r="G33" i="20"/>
  <c r="I33" i="20" s="1"/>
  <c r="G35" i="20"/>
  <c r="I35" i="20" s="1"/>
  <c r="G37" i="20"/>
  <c r="I37" i="20" s="1"/>
  <c r="G91" i="20"/>
  <c r="I91" i="20" s="1"/>
  <c r="H96" i="20"/>
  <c r="H97" i="20"/>
  <c r="H102" i="20"/>
  <c r="H110" i="20"/>
  <c r="F175" i="20"/>
  <c r="H175" i="20"/>
  <c r="F183" i="20"/>
  <c r="H183" i="20"/>
  <c r="H91" i="20"/>
  <c r="H98" i="20"/>
  <c r="G99" i="20"/>
  <c r="I99" i="20" s="1"/>
  <c r="F99" i="20"/>
  <c r="H100" i="20"/>
  <c r="H108" i="20"/>
  <c r="F116" i="20"/>
  <c r="H116" i="20"/>
  <c r="F120" i="20"/>
  <c r="H120" i="20"/>
  <c r="F173" i="20"/>
  <c r="H173" i="20"/>
  <c r="F181" i="20"/>
  <c r="H181" i="20"/>
  <c r="G10" i="20"/>
  <c r="I10" i="20" s="1"/>
  <c r="G12" i="20"/>
  <c r="I12" i="20" s="1"/>
  <c r="G14" i="20"/>
  <c r="I14" i="20" s="1"/>
  <c r="G16" i="20"/>
  <c r="I16" i="20" s="1"/>
  <c r="G18" i="20"/>
  <c r="I18" i="20" s="1"/>
  <c r="G20" i="20"/>
  <c r="I20" i="20" s="1"/>
  <c r="G22" i="20"/>
  <c r="I22" i="20" s="1"/>
  <c r="G24" i="20"/>
  <c r="I24" i="20" s="1"/>
  <c r="G26" i="20"/>
  <c r="I26" i="20" s="1"/>
  <c r="G28" i="20"/>
  <c r="I28" i="20" s="1"/>
  <c r="G30" i="20"/>
  <c r="I30" i="20" s="1"/>
  <c r="G32" i="20"/>
  <c r="I32" i="20" s="1"/>
  <c r="G34" i="20"/>
  <c r="I34" i="20" s="1"/>
  <c r="G36" i="20"/>
  <c r="I36" i="20" s="1"/>
  <c r="G38" i="20"/>
  <c r="I38" i="20" s="1"/>
  <c r="H92" i="20"/>
  <c r="H93" i="20"/>
  <c r="G95" i="20"/>
  <c r="I95" i="20" s="1"/>
  <c r="F96" i="20"/>
  <c r="F100" i="20"/>
  <c r="G102" i="20"/>
  <c r="I102" i="20" s="1"/>
  <c r="H106" i="20"/>
  <c r="F108" i="20"/>
  <c r="G110" i="20"/>
  <c r="I110" i="20" s="1"/>
  <c r="H114" i="20"/>
  <c r="G116" i="20"/>
  <c r="I116" i="20" s="1"/>
  <c r="G120" i="20"/>
  <c r="I120" i="20" s="1"/>
  <c r="G173" i="20"/>
  <c r="I173" i="20" s="1"/>
  <c r="F179" i="20"/>
  <c r="H179" i="20"/>
  <c r="G181" i="20"/>
  <c r="I181" i="20" s="1"/>
  <c r="H94" i="20"/>
  <c r="H95" i="20"/>
  <c r="G96" i="20"/>
  <c r="I96" i="20" s="1"/>
  <c r="G97" i="20"/>
  <c r="I97" i="20" s="1"/>
  <c r="F98" i="20"/>
  <c r="G100" i="20"/>
  <c r="I100" i="20" s="1"/>
  <c r="H104" i="20"/>
  <c r="G108" i="20"/>
  <c r="I108" i="20" s="1"/>
  <c r="H112" i="20"/>
  <c r="F118" i="20"/>
  <c r="H118" i="20"/>
  <c r="F177" i="20"/>
  <c r="H177" i="20"/>
  <c r="G179" i="20"/>
  <c r="I179" i="20" s="1"/>
  <c r="F185" i="20"/>
  <c r="H185" i="20"/>
  <c r="F101" i="20"/>
  <c r="F103" i="20"/>
  <c r="F105" i="20"/>
  <c r="F107" i="20"/>
  <c r="F109" i="20"/>
  <c r="F111" i="20"/>
  <c r="F113" i="20"/>
  <c r="F115" i="20"/>
  <c r="F117" i="20"/>
  <c r="F119" i="20"/>
  <c r="F187" i="20"/>
  <c r="H189" i="20"/>
  <c r="F191" i="20"/>
  <c r="H193" i="20"/>
  <c r="F195" i="20"/>
  <c r="H197" i="20"/>
  <c r="F199" i="20"/>
  <c r="H201" i="20"/>
  <c r="H258" i="20"/>
  <c r="H186" i="20"/>
  <c r="G187" i="20"/>
  <c r="I187" i="20" s="1"/>
  <c r="G191" i="20"/>
  <c r="I191" i="20" s="1"/>
  <c r="G195" i="20"/>
  <c r="I195" i="20" s="1"/>
  <c r="G199" i="20"/>
  <c r="I199" i="20" s="1"/>
  <c r="G256" i="20"/>
  <c r="I256" i="20" s="1"/>
  <c r="H187" i="20"/>
  <c r="H191" i="20"/>
  <c r="H195" i="20"/>
  <c r="H199" i="20"/>
  <c r="H256" i="20"/>
  <c r="F258" i="20"/>
  <c r="G260" i="20"/>
  <c r="I260" i="20" s="1"/>
  <c r="F284" i="20"/>
  <c r="J38" i="20"/>
  <c r="L38" i="20"/>
  <c r="J26" i="20"/>
  <c r="L26" i="20"/>
  <c r="J16" i="20"/>
  <c r="L16" i="20"/>
  <c r="J12" i="20"/>
  <c r="L12" i="20"/>
  <c r="K16" i="20"/>
  <c r="J20" i="20"/>
  <c r="L20" i="20"/>
  <c r="J30" i="20"/>
  <c r="L30" i="20"/>
  <c r="K38" i="20"/>
  <c r="J34" i="20"/>
  <c r="L34" i="20"/>
  <c r="J100" i="20"/>
  <c r="L100" i="20"/>
  <c r="L174" i="20"/>
  <c r="K174" i="20"/>
  <c r="J174" i="20"/>
  <c r="J10" i="20"/>
  <c r="J14" i="20"/>
  <c r="J18" i="20"/>
  <c r="J22" i="20"/>
  <c r="J24" i="20"/>
  <c r="J28" i="20"/>
  <c r="J32" i="20"/>
  <c r="J36" i="20"/>
  <c r="J92" i="20"/>
  <c r="L92" i="20"/>
  <c r="K92" i="20"/>
  <c r="L94" i="20"/>
  <c r="J94" i="20"/>
  <c r="K94" i="20"/>
  <c r="J106" i="20"/>
  <c r="L106" i="20"/>
  <c r="J110" i="20"/>
  <c r="L110" i="20"/>
  <c r="J114" i="20"/>
  <c r="L114" i="20"/>
  <c r="J118" i="20"/>
  <c r="L118" i="20"/>
  <c r="J181" i="20"/>
  <c r="L181" i="20"/>
  <c r="K181" i="20"/>
  <c r="B3" i="20"/>
  <c r="J11" i="20"/>
  <c r="J15" i="20"/>
  <c r="J19" i="20"/>
  <c r="J23" i="20"/>
  <c r="J27" i="20"/>
  <c r="J31" i="20"/>
  <c r="J35" i="20"/>
  <c r="B85" i="20"/>
  <c r="J96" i="20"/>
  <c r="L96" i="20"/>
  <c r="K100" i="20"/>
  <c r="J104" i="20"/>
  <c r="L104" i="20"/>
  <c r="J173" i="20"/>
  <c r="L173" i="20"/>
  <c r="K173" i="20"/>
  <c r="J189" i="20"/>
  <c r="L189" i="20"/>
  <c r="K189" i="20"/>
  <c r="J98" i="20"/>
  <c r="J102" i="20"/>
  <c r="I105" i="20"/>
  <c r="J108" i="20"/>
  <c r="J112" i="20"/>
  <c r="J116" i="20"/>
  <c r="J120" i="20"/>
  <c r="J177" i="20"/>
  <c r="K177" i="20"/>
  <c r="K98" i="20"/>
  <c r="K102" i="20"/>
  <c r="K108" i="20"/>
  <c r="K112" i="20"/>
  <c r="K116" i="20"/>
  <c r="K120" i="20"/>
  <c r="L177" i="20"/>
  <c r="J185" i="20"/>
  <c r="L185" i="20"/>
  <c r="J197" i="20"/>
  <c r="L197" i="20"/>
  <c r="J193" i="20"/>
  <c r="L193" i="20"/>
  <c r="K178" i="20"/>
  <c r="K182" i="20"/>
  <c r="K186" i="20"/>
  <c r="K188" i="20"/>
  <c r="K192" i="20"/>
  <c r="K196" i="20"/>
  <c r="K200" i="20"/>
  <c r="L202" i="20"/>
  <c r="L268" i="20"/>
  <c r="J268" i="20"/>
  <c r="J274" i="20"/>
  <c r="L274" i="20"/>
  <c r="K274" i="20"/>
  <c r="K175" i="20"/>
  <c r="L178" i="20"/>
  <c r="K179" i="20"/>
  <c r="L182" i="20"/>
  <c r="K183" i="20"/>
  <c r="L186" i="20"/>
  <c r="K187" i="20"/>
  <c r="L188" i="20"/>
  <c r="K191" i="20"/>
  <c r="L192" i="20"/>
  <c r="K195" i="20"/>
  <c r="L196" i="20"/>
  <c r="J198" i="20"/>
  <c r="K199" i="20"/>
  <c r="L200" i="20"/>
  <c r="J202" i="20"/>
  <c r="K268" i="20"/>
  <c r="K202" i="20"/>
  <c r="L264" i="20"/>
  <c r="K264" i="20"/>
  <c r="J267" i="20"/>
  <c r="K267" i="20"/>
  <c r="L270" i="20"/>
  <c r="K270" i="20"/>
  <c r="L256" i="20"/>
  <c r="K256" i="20"/>
  <c r="L260" i="20"/>
  <c r="K260" i="20"/>
  <c r="J263" i="20"/>
  <c r="K263" i="20"/>
  <c r="L267" i="20"/>
  <c r="K271" i="20"/>
  <c r="J271" i="20"/>
  <c r="L271" i="20"/>
  <c r="K282" i="20"/>
  <c r="J282" i="20"/>
  <c r="G254" i="20"/>
  <c r="H254" i="20" s="1"/>
  <c r="J255" i="20"/>
  <c r="B249" i="20"/>
  <c r="K255" i="20"/>
  <c r="J259" i="20"/>
  <c r="K259" i="20"/>
  <c r="L263" i="20"/>
  <c r="J278" i="20"/>
  <c r="L278" i="20"/>
  <c r="L282" i="20"/>
  <c r="K257" i="20"/>
  <c r="J258" i="20"/>
  <c r="K261" i="20"/>
  <c r="J262" i="20"/>
  <c r="K265" i="20"/>
  <c r="J266" i="20"/>
  <c r="K269" i="20"/>
  <c r="L273" i="20"/>
  <c r="K273" i="20"/>
  <c r="L277" i="20"/>
  <c r="K277" i="20"/>
  <c r="L281" i="20"/>
  <c r="K281" i="20"/>
  <c r="J275" i="20"/>
  <c r="K276" i="20"/>
  <c r="J279" i="20"/>
  <c r="K280" i="20"/>
  <c r="J283" i="20"/>
  <c r="K284" i="20"/>
  <c r="AG172" i="21" l="1"/>
  <c r="AG114" i="21"/>
  <c r="F174" i="21"/>
  <c r="G174" i="21" s="1"/>
  <c r="I175" i="21"/>
  <c r="K171" i="21"/>
  <c r="AD171" i="21" s="1"/>
  <c r="K109" i="21"/>
  <c r="P338" i="20"/>
  <c r="S345" i="20"/>
  <c r="O345" i="20"/>
  <c r="R345" i="20"/>
  <c r="T345" i="20" s="1"/>
  <c r="N345" i="20"/>
  <c r="P345" i="20" s="1"/>
  <c r="N177" i="20"/>
  <c r="D213" i="20" s="1"/>
  <c r="L346" i="20"/>
  <c r="N175" i="20"/>
  <c r="N178" i="20"/>
  <c r="N184" i="20"/>
  <c r="N192" i="20"/>
  <c r="T192" i="20" s="1"/>
  <c r="N187" i="20"/>
  <c r="N193" i="20"/>
  <c r="N199" i="20"/>
  <c r="N180" i="20"/>
  <c r="N189" i="20"/>
  <c r="T189" i="20" s="1"/>
  <c r="N188" i="20"/>
  <c r="N195" i="20"/>
  <c r="N198" i="20"/>
  <c r="N174" i="20"/>
  <c r="N179" i="20"/>
  <c r="N176" i="20"/>
  <c r="I212" i="20" s="1"/>
  <c r="N191" i="20"/>
  <c r="S191" i="20" s="1"/>
  <c r="N190" i="20"/>
  <c r="R190" i="20" s="1"/>
  <c r="N181" i="20"/>
  <c r="N197" i="20"/>
  <c r="T197" i="20" s="1"/>
  <c r="N182" i="20"/>
  <c r="N196" i="20"/>
  <c r="T196" i="20" s="1"/>
  <c r="N173" i="20"/>
  <c r="N183" i="20"/>
  <c r="L219" i="20" s="1"/>
  <c r="N202" i="20"/>
  <c r="S202" i="20" s="1"/>
  <c r="N194" i="20"/>
  <c r="R194" i="20" s="1"/>
  <c r="N185" i="20"/>
  <c r="N201" i="20"/>
  <c r="Q201" i="20" s="1"/>
  <c r="N186" i="20"/>
  <c r="M338" i="20"/>
  <c r="N284" i="20"/>
  <c r="N281" i="20"/>
  <c r="N277" i="20"/>
  <c r="N273" i="20"/>
  <c r="N282" i="20"/>
  <c r="N278" i="20"/>
  <c r="N274" i="20"/>
  <c r="N280" i="20"/>
  <c r="N276" i="20"/>
  <c r="N272" i="20"/>
  <c r="N270" i="20"/>
  <c r="N268" i="20"/>
  <c r="N264" i="20"/>
  <c r="N260" i="20"/>
  <c r="N256" i="20"/>
  <c r="N283" i="20"/>
  <c r="N271" i="20"/>
  <c r="N267" i="20"/>
  <c r="N263" i="20"/>
  <c r="N259" i="20"/>
  <c r="N255" i="20"/>
  <c r="N279" i="20"/>
  <c r="N262" i="20"/>
  <c r="N257" i="20"/>
  <c r="N266" i="20"/>
  <c r="N261" i="20"/>
  <c r="N265" i="20"/>
  <c r="N275" i="20"/>
  <c r="N258" i="20"/>
  <c r="N269" i="20"/>
  <c r="M340" i="20"/>
  <c r="M339" i="20"/>
  <c r="N37" i="20"/>
  <c r="N33" i="20"/>
  <c r="N29" i="20"/>
  <c r="N25" i="20"/>
  <c r="N21" i="20"/>
  <c r="N17" i="20"/>
  <c r="N13" i="20"/>
  <c r="N9" i="20"/>
  <c r="N38" i="20"/>
  <c r="N34" i="20"/>
  <c r="N30" i="20"/>
  <c r="N26" i="20"/>
  <c r="N20" i="20"/>
  <c r="N16" i="20"/>
  <c r="N12" i="20"/>
  <c r="N35" i="20"/>
  <c r="N31" i="20"/>
  <c r="N27" i="20"/>
  <c r="N19" i="20"/>
  <c r="N15" i="20"/>
  <c r="N11" i="20"/>
  <c r="N32" i="20"/>
  <c r="N18" i="20"/>
  <c r="N28" i="20"/>
  <c r="N10" i="20"/>
  <c r="N24" i="20"/>
  <c r="N22" i="20"/>
  <c r="N14" i="20"/>
  <c r="N36" i="20"/>
  <c r="I219" i="20"/>
  <c r="Q200" i="20"/>
  <c r="T200" i="20"/>
  <c r="S200" i="20"/>
  <c r="R200" i="20"/>
  <c r="N117" i="20"/>
  <c r="N113" i="20"/>
  <c r="N109" i="20"/>
  <c r="N105" i="20"/>
  <c r="N101" i="20"/>
  <c r="N97" i="20"/>
  <c r="N93" i="20"/>
  <c r="N118" i="20"/>
  <c r="N114" i="20"/>
  <c r="N110" i="20"/>
  <c r="N106" i="20"/>
  <c r="N104" i="20"/>
  <c r="N100" i="20"/>
  <c r="N96" i="20"/>
  <c r="N119" i="20"/>
  <c r="N115" i="20"/>
  <c r="N111" i="20"/>
  <c r="N107" i="20"/>
  <c r="N103" i="20"/>
  <c r="N99" i="20"/>
  <c r="N95" i="20"/>
  <c r="N91" i="20"/>
  <c r="N98" i="20"/>
  <c r="N94" i="20"/>
  <c r="N92" i="20"/>
  <c r="N102" i="20"/>
  <c r="N120" i="20"/>
  <c r="N116" i="20"/>
  <c r="N112" i="20"/>
  <c r="N108" i="20"/>
  <c r="R195" i="20"/>
  <c r="Q195" i="20"/>
  <c r="M337" i="20"/>
  <c r="AG173" i="21" l="1"/>
  <c r="I176" i="21"/>
  <c r="F175" i="21"/>
  <c r="G175" i="21" s="1"/>
  <c r="K172" i="21"/>
  <c r="AD172" i="21" s="1"/>
  <c r="K110" i="21"/>
  <c r="T115" i="20"/>
  <c r="T108" i="20"/>
  <c r="T107" i="20"/>
  <c r="T113" i="20"/>
  <c r="T116" i="20"/>
  <c r="T99" i="20"/>
  <c r="T104" i="20"/>
  <c r="T105" i="20"/>
  <c r="T102" i="20"/>
  <c r="T91" i="20"/>
  <c r="T96" i="20"/>
  <c r="T110" i="20"/>
  <c r="T97" i="20"/>
  <c r="T112" i="20"/>
  <c r="T92" i="20"/>
  <c r="T95" i="20"/>
  <c r="T111" i="20"/>
  <c r="T100" i="20"/>
  <c r="T114" i="20"/>
  <c r="T101" i="20"/>
  <c r="T117" i="20"/>
  <c r="T94" i="20"/>
  <c r="T118" i="20"/>
  <c r="T120" i="20"/>
  <c r="T98" i="20"/>
  <c r="T103" i="20"/>
  <c r="T119" i="20"/>
  <c r="T106" i="20"/>
  <c r="T93" i="20"/>
  <c r="T109" i="20"/>
  <c r="N213" i="20"/>
  <c r="R199" i="20"/>
  <c r="M213" i="20"/>
  <c r="Q199" i="20"/>
  <c r="S201" i="20"/>
  <c r="L213" i="20"/>
  <c r="O213" i="20"/>
  <c r="S213" i="20"/>
  <c r="D233" i="20"/>
  <c r="J51" i="33" s="1"/>
  <c r="T199" i="20"/>
  <c r="R177" i="20"/>
  <c r="A74" i="33"/>
  <c r="M322" i="20"/>
  <c r="F322" i="20"/>
  <c r="Q74" i="33" s="1"/>
  <c r="A56" i="33"/>
  <c r="M238" i="20"/>
  <c r="F238" i="20"/>
  <c r="Q56" i="33" s="1"/>
  <c r="A34" i="33"/>
  <c r="M150" i="20"/>
  <c r="F150" i="20"/>
  <c r="Q34" i="33" s="1"/>
  <c r="A39" i="33"/>
  <c r="F155" i="20"/>
  <c r="Q39" i="33" s="1"/>
  <c r="M155" i="20"/>
  <c r="A44" i="33"/>
  <c r="M160" i="20"/>
  <c r="F160" i="20"/>
  <c r="Q44" i="33" s="1"/>
  <c r="A45" i="33"/>
  <c r="M161" i="20"/>
  <c r="F161" i="20"/>
  <c r="Q45" i="33" s="1"/>
  <c r="A20" i="33"/>
  <c r="M70" i="20"/>
  <c r="F70" i="20"/>
  <c r="Q20" i="33" s="1"/>
  <c r="A21" i="33"/>
  <c r="M71" i="20"/>
  <c r="F71" i="20"/>
  <c r="Q21" i="33" s="1"/>
  <c r="A26" i="33"/>
  <c r="M76" i="20"/>
  <c r="F76" i="20"/>
  <c r="Q26" i="33" s="1"/>
  <c r="A27" i="33"/>
  <c r="M77" i="20"/>
  <c r="F77" i="20"/>
  <c r="Q27" i="33" s="1"/>
  <c r="A77" i="33"/>
  <c r="M325" i="20"/>
  <c r="F325" i="20"/>
  <c r="Q77" i="33" s="1"/>
  <c r="A69" i="33"/>
  <c r="F317" i="20"/>
  <c r="Q69" i="33" s="1"/>
  <c r="M317" i="20"/>
  <c r="A75" i="33"/>
  <c r="M323" i="20"/>
  <c r="F323" i="20"/>
  <c r="Q75" i="33" s="1"/>
  <c r="A68" i="33"/>
  <c r="M316" i="20"/>
  <c r="F316" i="20"/>
  <c r="Q68" i="33" s="1"/>
  <c r="A48" i="33"/>
  <c r="M230" i="20"/>
  <c r="F230" i="20"/>
  <c r="Q48" i="33" s="1"/>
  <c r="A61" i="33"/>
  <c r="M243" i="20"/>
  <c r="F243" i="20"/>
  <c r="Q61" i="33" s="1"/>
  <c r="A49" i="33"/>
  <c r="M231" i="20"/>
  <c r="F231" i="20"/>
  <c r="Q49" i="33" s="1"/>
  <c r="A38" i="33"/>
  <c r="M154" i="20"/>
  <c r="F154" i="20"/>
  <c r="Q38" i="33" s="1"/>
  <c r="A33" i="33"/>
  <c r="M149" i="20"/>
  <c r="F149" i="20"/>
  <c r="Q33" i="33" s="1"/>
  <c r="A24" i="33"/>
  <c r="M74" i="20"/>
  <c r="F74" i="20"/>
  <c r="Q24" i="33" s="1"/>
  <c r="A25" i="33"/>
  <c r="M75" i="20"/>
  <c r="F75" i="20"/>
  <c r="Q25" i="33" s="1"/>
  <c r="A66" i="33"/>
  <c r="M314" i="20"/>
  <c r="F314" i="20"/>
  <c r="Q66" i="33" s="1"/>
  <c r="A63" i="33"/>
  <c r="A62" i="33" s="1"/>
  <c r="M311" i="20"/>
  <c r="F311" i="20"/>
  <c r="Q63" i="33" s="1"/>
  <c r="A72" i="33"/>
  <c r="M320" i="20"/>
  <c r="F320" i="20"/>
  <c r="Q72" i="33" s="1"/>
  <c r="A60" i="33"/>
  <c r="M242" i="20"/>
  <c r="F242" i="20"/>
  <c r="Q60" i="33" s="1"/>
  <c r="A54" i="33"/>
  <c r="M236" i="20"/>
  <c r="F236" i="20"/>
  <c r="Q54" i="33" s="1"/>
  <c r="A42" i="33"/>
  <c r="M158" i="20"/>
  <c r="F158" i="20"/>
  <c r="Q42" i="33" s="1"/>
  <c r="A36" i="33"/>
  <c r="M152" i="20"/>
  <c r="F152" i="20"/>
  <c r="Q36" i="33" s="1"/>
  <c r="A37" i="33"/>
  <c r="M153" i="20"/>
  <c r="F153" i="20"/>
  <c r="Q37" i="33" s="1"/>
  <c r="A29" i="33"/>
  <c r="A18" i="33"/>
  <c r="F68" i="20"/>
  <c r="Q18" i="33" s="1"/>
  <c r="M68" i="20"/>
  <c r="A19" i="33"/>
  <c r="M69" i="20"/>
  <c r="F69" i="20"/>
  <c r="Q19" i="33" s="1"/>
  <c r="A65" i="33"/>
  <c r="F313" i="20"/>
  <c r="Q65" i="33" s="1"/>
  <c r="M313" i="20"/>
  <c r="A67" i="33"/>
  <c r="M315" i="20"/>
  <c r="F315" i="20"/>
  <c r="Q67" i="33" s="1"/>
  <c r="A76" i="33"/>
  <c r="M324" i="20"/>
  <c r="F324" i="20"/>
  <c r="Q76" i="33" s="1"/>
  <c r="A57" i="33"/>
  <c r="M239" i="20"/>
  <c r="F239" i="20"/>
  <c r="Q57" i="33" s="1"/>
  <c r="A50" i="33"/>
  <c r="M232" i="20"/>
  <c r="F232" i="20"/>
  <c r="Q50" i="33" s="1"/>
  <c r="A58" i="33"/>
  <c r="M240" i="20"/>
  <c r="F240" i="20"/>
  <c r="Q58" i="33" s="1"/>
  <c r="A51" i="33"/>
  <c r="M233" i="20"/>
  <c r="F233" i="20"/>
  <c r="A43" i="33"/>
  <c r="F159" i="20"/>
  <c r="Q43" i="33" s="1"/>
  <c r="M159" i="20"/>
  <c r="A28" i="33"/>
  <c r="M78" i="20"/>
  <c r="F78" i="20"/>
  <c r="Q28" i="33" s="1"/>
  <c r="A15" i="33"/>
  <c r="M65" i="20"/>
  <c r="F65" i="20"/>
  <c r="Q15" i="33" s="1"/>
  <c r="A31" i="33"/>
  <c r="A30" i="33" s="1"/>
  <c r="M147" i="20"/>
  <c r="F147" i="20"/>
  <c r="Q31" i="33" s="1"/>
  <c r="A32" i="33"/>
  <c r="M148" i="20"/>
  <c r="F148" i="20"/>
  <c r="Q32" i="33" s="1"/>
  <c r="A35" i="33"/>
  <c r="M151" i="20"/>
  <c r="F151" i="20"/>
  <c r="Q35" i="33" s="1"/>
  <c r="A40" i="33"/>
  <c r="M156" i="20"/>
  <c r="F156" i="20"/>
  <c r="Q40" i="33" s="1"/>
  <c r="A41" i="33"/>
  <c r="M157" i="20"/>
  <c r="F157" i="20"/>
  <c r="Q41" i="33" s="1"/>
  <c r="A16" i="33"/>
  <c r="M66" i="20"/>
  <c r="F66" i="20"/>
  <c r="Q16" i="33" s="1"/>
  <c r="A17" i="33"/>
  <c r="M67" i="20"/>
  <c r="F67" i="20"/>
  <c r="Q17" i="33" s="1"/>
  <c r="A22" i="33"/>
  <c r="F72" i="20"/>
  <c r="Q22" i="33" s="1"/>
  <c r="M72" i="20"/>
  <c r="A23" i="33"/>
  <c r="M73" i="20"/>
  <c r="F73" i="20"/>
  <c r="Q23" i="33" s="1"/>
  <c r="A73" i="33"/>
  <c r="M321" i="20"/>
  <c r="F321" i="20"/>
  <c r="Q73" i="33" s="1"/>
  <c r="A70" i="33"/>
  <c r="M318" i="20"/>
  <c r="F318" i="20"/>
  <c r="Q70" i="33" s="1"/>
  <c r="A71" i="33"/>
  <c r="M319" i="20"/>
  <c r="F319" i="20"/>
  <c r="Q71" i="33" s="1"/>
  <c r="A64" i="33"/>
  <c r="M312" i="20"/>
  <c r="F312" i="20"/>
  <c r="Q64" i="33" s="1"/>
  <c r="A59" i="33"/>
  <c r="M241" i="20"/>
  <c r="F241" i="20"/>
  <c r="Q59" i="33" s="1"/>
  <c r="A47" i="33"/>
  <c r="M229" i="20"/>
  <c r="F229" i="20"/>
  <c r="Q47" i="33" s="1"/>
  <c r="A55" i="33"/>
  <c r="M237" i="20"/>
  <c r="F237" i="20"/>
  <c r="Q55" i="33" s="1"/>
  <c r="A53" i="33"/>
  <c r="M235" i="20"/>
  <c r="F235" i="20"/>
  <c r="Q53" i="33" s="1"/>
  <c r="A52" i="33"/>
  <c r="F234" i="20"/>
  <c r="Q52" i="33" s="1"/>
  <c r="M234" i="20"/>
  <c r="W213" i="20"/>
  <c r="T177" i="20"/>
  <c r="Q177" i="20"/>
  <c r="C233" i="20"/>
  <c r="F51" i="33" s="1"/>
  <c r="Q51" i="33"/>
  <c r="P213" i="20"/>
  <c r="C213" i="20"/>
  <c r="J213" i="20"/>
  <c r="I213" i="20"/>
  <c r="F213" i="20"/>
  <c r="D216" i="20"/>
  <c r="A46" i="33"/>
  <c r="H156" i="20"/>
  <c r="J156" i="20"/>
  <c r="H40" i="33" s="1"/>
  <c r="R156" i="20"/>
  <c r="N156" i="20"/>
  <c r="O156" i="20"/>
  <c r="Q156" i="20"/>
  <c r="P156" i="20"/>
  <c r="I156" i="20"/>
  <c r="Q319" i="20"/>
  <c r="H319" i="20"/>
  <c r="P319" i="20"/>
  <c r="I319" i="20"/>
  <c r="O319" i="20"/>
  <c r="R319" i="20"/>
  <c r="N319" i="20"/>
  <c r="J319" i="20"/>
  <c r="H71" i="33" s="1"/>
  <c r="H230" i="20"/>
  <c r="P230" i="20"/>
  <c r="I230" i="20"/>
  <c r="J230" i="20"/>
  <c r="H48" i="33" s="1"/>
  <c r="R230" i="20"/>
  <c r="N230" i="20"/>
  <c r="Q230" i="20"/>
  <c r="O230" i="20"/>
  <c r="I243" i="20"/>
  <c r="O243" i="20"/>
  <c r="Q243" i="20"/>
  <c r="R243" i="20"/>
  <c r="H243" i="20"/>
  <c r="P243" i="20"/>
  <c r="J243" i="20"/>
  <c r="H61" i="33" s="1"/>
  <c r="N243" i="20"/>
  <c r="I231" i="20"/>
  <c r="O231" i="20"/>
  <c r="J231" i="20"/>
  <c r="H49" i="33" s="1"/>
  <c r="Q231" i="20"/>
  <c r="H231" i="20"/>
  <c r="P231" i="20"/>
  <c r="N231" i="20"/>
  <c r="R231" i="20"/>
  <c r="J150" i="20"/>
  <c r="H34" i="33" s="1"/>
  <c r="H150" i="20"/>
  <c r="R150" i="20"/>
  <c r="N150" i="20"/>
  <c r="Q150" i="20"/>
  <c r="I150" i="20"/>
  <c r="P150" i="20"/>
  <c r="O150" i="20"/>
  <c r="I155" i="20"/>
  <c r="O155" i="20"/>
  <c r="N155" i="20"/>
  <c r="H155" i="20"/>
  <c r="R155" i="20"/>
  <c r="J155" i="20"/>
  <c r="H39" i="33" s="1"/>
  <c r="Q155" i="20"/>
  <c r="P155" i="20"/>
  <c r="H160" i="20"/>
  <c r="P160" i="20"/>
  <c r="J160" i="20"/>
  <c r="H44" i="33" s="1"/>
  <c r="R160" i="20"/>
  <c r="N160" i="20"/>
  <c r="Q160" i="20"/>
  <c r="I160" i="20"/>
  <c r="O160" i="20"/>
  <c r="I161" i="20"/>
  <c r="O161" i="20"/>
  <c r="Q161" i="20"/>
  <c r="R161" i="20"/>
  <c r="H161" i="20"/>
  <c r="P161" i="20"/>
  <c r="J161" i="20"/>
  <c r="H45" i="33" s="1"/>
  <c r="N161" i="20"/>
  <c r="H70" i="20"/>
  <c r="P70" i="20"/>
  <c r="I70" i="20"/>
  <c r="O70" i="20"/>
  <c r="J70" i="20"/>
  <c r="H20" i="33" s="1"/>
  <c r="N70" i="20"/>
  <c r="R70" i="20"/>
  <c r="Q70" i="20"/>
  <c r="I71" i="20"/>
  <c r="O71" i="20"/>
  <c r="J71" i="20"/>
  <c r="H21" i="33" s="1"/>
  <c r="R71" i="20"/>
  <c r="N71" i="20"/>
  <c r="Q71" i="20"/>
  <c r="H71" i="20"/>
  <c r="P71" i="20"/>
  <c r="J76" i="20"/>
  <c r="H26" i="33" s="1"/>
  <c r="R76" i="20"/>
  <c r="N76" i="20"/>
  <c r="Q76" i="20"/>
  <c r="H76" i="20"/>
  <c r="P76" i="20"/>
  <c r="I76" i="20"/>
  <c r="O76" i="20"/>
  <c r="Q77" i="20"/>
  <c r="H77" i="20"/>
  <c r="P77" i="20"/>
  <c r="R77" i="20"/>
  <c r="I77" i="20"/>
  <c r="O77" i="20"/>
  <c r="J77" i="20"/>
  <c r="H27" i="33" s="1"/>
  <c r="N77" i="20"/>
  <c r="I325" i="20"/>
  <c r="O325" i="20"/>
  <c r="J325" i="20"/>
  <c r="H77" i="33" s="1"/>
  <c r="R325" i="20"/>
  <c r="N325" i="20"/>
  <c r="Q325" i="20"/>
  <c r="P325" i="20"/>
  <c r="H325" i="20"/>
  <c r="I317" i="20"/>
  <c r="O317" i="20"/>
  <c r="J317" i="20"/>
  <c r="H69" i="33" s="1"/>
  <c r="R317" i="20"/>
  <c r="N317" i="20"/>
  <c r="Q317" i="20"/>
  <c r="H317" i="20"/>
  <c r="P317" i="20"/>
  <c r="Q323" i="20"/>
  <c r="H323" i="20"/>
  <c r="P323" i="20"/>
  <c r="I323" i="20"/>
  <c r="O323" i="20"/>
  <c r="N323" i="20"/>
  <c r="J323" i="20"/>
  <c r="H75" i="33" s="1"/>
  <c r="R323" i="20"/>
  <c r="H316" i="20"/>
  <c r="P316" i="20"/>
  <c r="I316" i="20"/>
  <c r="O316" i="20"/>
  <c r="J316" i="20"/>
  <c r="H68" i="33" s="1"/>
  <c r="R316" i="20"/>
  <c r="N316" i="20"/>
  <c r="Q316" i="20"/>
  <c r="H242" i="20"/>
  <c r="P242" i="20"/>
  <c r="J242" i="20"/>
  <c r="H60" i="33" s="1"/>
  <c r="R242" i="20"/>
  <c r="N242" i="20"/>
  <c r="Q242" i="20"/>
  <c r="I242" i="20"/>
  <c r="O242" i="20"/>
  <c r="H238" i="20"/>
  <c r="P238" i="20"/>
  <c r="J238" i="20"/>
  <c r="H56" i="33" s="1"/>
  <c r="R238" i="20"/>
  <c r="N238" i="20"/>
  <c r="Q238" i="20"/>
  <c r="O238" i="20"/>
  <c r="I238" i="20"/>
  <c r="J236" i="20"/>
  <c r="H54" i="33" s="1"/>
  <c r="R236" i="20"/>
  <c r="N236" i="20"/>
  <c r="H236" i="20"/>
  <c r="P236" i="20"/>
  <c r="I236" i="20"/>
  <c r="O236" i="20"/>
  <c r="Q236" i="20"/>
  <c r="I151" i="20"/>
  <c r="O151" i="20"/>
  <c r="J151" i="20"/>
  <c r="H35" i="33" s="1"/>
  <c r="R151" i="20"/>
  <c r="Q151" i="20"/>
  <c r="H151" i="20"/>
  <c r="P151" i="20"/>
  <c r="N151" i="20"/>
  <c r="I67" i="20"/>
  <c r="O67" i="20"/>
  <c r="J67" i="20"/>
  <c r="H17" i="33" s="1"/>
  <c r="R67" i="20"/>
  <c r="N67" i="20"/>
  <c r="Q67" i="20"/>
  <c r="H67" i="20"/>
  <c r="P67" i="20"/>
  <c r="I321" i="20"/>
  <c r="O321" i="20"/>
  <c r="J321" i="20"/>
  <c r="H73" i="33" s="1"/>
  <c r="R321" i="20"/>
  <c r="N321" i="20"/>
  <c r="Q321" i="20"/>
  <c r="H321" i="20"/>
  <c r="P321" i="20"/>
  <c r="H312" i="20"/>
  <c r="P312" i="20"/>
  <c r="I312" i="20"/>
  <c r="O312" i="20"/>
  <c r="J312" i="20"/>
  <c r="H64" i="33" s="1"/>
  <c r="R312" i="20"/>
  <c r="N312" i="20"/>
  <c r="Q312" i="20"/>
  <c r="J154" i="20"/>
  <c r="H38" i="33" s="1"/>
  <c r="H154" i="20"/>
  <c r="P154" i="20"/>
  <c r="I154" i="20"/>
  <c r="N154" i="20"/>
  <c r="R154" i="20"/>
  <c r="Q154" i="20"/>
  <c r="O154" i="20"/>
  <c r="H78" i="20"/>
  <c r="P78" i="20"/>
  <c r="I78" i="20"/>
  <c r="O78" i="20"/>
  <c r="J78" i="20"/>
  <c r="H28" i="33" s="1"/>
  <c r="N78" i="20"/>
  <c r="R78" i="20"/>
  <c r="Q78" i="20"/>
  <c r="H74" i="20"/>
  <c r="P74" i="20"/>
  <c r="I74" i="20"/>
  <c r="O74" i="20"/>
  <c r="R74" i="20"/>
  <c r="Q74" i="20"/>
  <c r="J74" i="20"/>
  <c r="H24" i="33" s="1"/>
  <c r="N74" i="20"/>
  <c r="I75" i="20"/>
  <c r="O75" i="20"/>
  <c r="J75" i="20"/>
  <c r="H25" i="33" s="1"/>
  <c r="R75" i="20"/>
  <c r="N75" i="20"/>
  <c r="Q75" i="20"/>
  <c r="H75" i="20"/>
  <c r="P75" i="20"/>
  <c r="H65" i="20"/>
  <c r="Q65" i="20"/>
  <c r="P65" i="20"/>
  <c r="O65" i="20"/>
  <c r="N65" i="20"/>
  <c r="J65" i="20"/>
  <c r="H15" i="33" s="1"/>
  <c r="I65" i="20"/>
  <c r="R65" i="20"/>
  <c r="J314" i="20"/>
  <c r="H66" i="33" s="1"/>
  <c r="R314" i="20"/>
  <c r="N314" i="20"/>
  <c r="Q314" i="20"/>
  <c r="H314" i="20"/>
  <c r="P314" i="20"/>
  <c r="O314" i="20"/>
  <c r="I314" i="20"/>
  <c r="J322" i="20"/>
  <c r="H74" i="33" s="1"/>
  <c r="R322" i="20"/>
  <c r="N322" i="20"/>
  <c r="Q322" i="20"/>
  <c r="H322" i="20"/>
  <c r="P322" i="20"/>
  <c r="I322" i="20"/>
  <c r="O322" i="20"/>
  <c r="H311" i="20"/>
  <c r="Q311" i="20"/>
  <c r="P311" i="20"/>
  <c r="J311" i="20"/>
  <c r="H63" i="33" s="1"/>
  <c r="O311" i="20"/>
  <c r="I311" i="20"/>
  <c r="R311" i="20"/>
  <c r="N311" i="20"/>
  <c r="H320" i="20"/>
  <c r="P320" i="20"/>
  <c r="I320" i="20"/>
  <c r="O320" i="20"/>
  <c r="J320" i="20"/>
  <c r="H72" i="33" s="1"/>
  <c r="R320" i="20"/>
  <c r="N320" i="20"/>
  <c r="Q320" i="20"/>
  <c r="I239" i="20"/>
  <c r="O239" i="20"/>
  <c r="Q239" i="20"/>
  <c r="H239" i="20"/>
  <c r="P239" i="20"/>
  <c r="J239" i="20"/>
  <c r="H57" i="33" s="1"/>
  <c r="N239" i="20"/>
  <c r="R239" i="20"/>
  <c r="J232" i="20"/>
  <c r="H50" i="33" s="1"/>
  <c r="R232" i="20"/>
  <c r="N232" i="20"/>
  <c r="H232" i="20"/>
  <c r="P232" i="20"/>
  <c r="I232" i="20"/>
  <c r="Q232" i="20"/>
  <c r="O232" i="20"/>
  <c r="J240" i="20"/>
  <c r="H58" i="33" s="1"/>
  <c r="R240" i="20"/>
  <c r="N240" i="20"/>
  <c r="H240" i="20"/>
  <c r="P240" i="20"/>
  <c r="Q240" i="20"/>
  <c r="I240" i="20"/>
  <c r="O240" i="20"/>
  <c r="Q233" i="20"/>
  <c r="H233" i="20"/>
  <c r="I233" i="20"/>
  <c r="O233" i="20"/>
  <c r="N233" i="20"/>
  <c r="J233" i="20"/>
  <c r="H51" i="33" s="1"/>
  <c r="R233" i="20"/>
  <c r="P233" i="20"/>
  <c r="H148" i="20"/>
  <c r="J148" i="20"/>
  <c r="H32" i="33" s="1"/>
  <c r="P148" i="20"/>
  <c r="O148" i="20"/>
  <c r="R148" i="20"/>
  <c r="Q148" i="20"/>
  <c r="N148" i="20"/>
  <c r="I148" i="20"/>
  <c r="I157" i="20"/>
  <c r="Q157" i="20"/>
  <c r="H157" i="20"/>
  <c r="O157" i="20"/>
  <c r="J157" i="20"/>
  <c r="H41" i="33" s="1"/>
  <c r="N157" i="20"/>
  <c r="R157" i="20"/>
  <c r="P157" i="20"/>
  <c r="H66" i="20"/>
  <c r="P66" i="20"/>
  <c r="I66" i="20"/>
  <c r="O66" i="20"/>
  <c r="R66" i="20"/>
  <c r="Q66" i="20"/>
  <c r="J66" i="20"/>
  <c r="H16" i="33" s="1"/>
  <c r="N66" i="20"/>
  <c r="J72" i="20"/>
  <c r="H22" i="33" s="1"/>
  <c r="R72" i="20"/>
  <c r="N72" i="20"/>
  <c r="Q72" i="20"/>
  <c r="H72" i="20"/>
  <c r="P72" i="20"/>
  <c r="I72" i="20"/>
  <c r="O72" i="20"/>
  <c r="Q73" i="20"/>
  <c r="H73" i="20"/>
  <c r="P73" i="20"/>
  <c r="I73" i="20"/>
  <c r="O73" i="20"/>
  <c r="J73" i="20"/>
  <c r="H23" i="33" s="1"/>
  <c r="N73" i="20"/>
  <c r="R73" i="20"/>
  <c r="J318" i="20"/>
  <c r="H70" i="33" s="1"/>
  <c r="R318" i="20"/>
  <c r="N318" i="20"/>
  <c r="Q318" i="20"/>
  <c r="H318" i="20"/>
  <c r="P318" i="20"/>
  <c r="I318" i="20"/>
  <c r="O318" i="20"/>
  <c r="I159" i="20"/>
  <c r="O159" i="20"/>
  <c r="J159" i="20"/>
  <c r="H43" i="33" s="1"/>
  <c r="P159" i="20"/>
  <c r="N159" i="20"/>
  <c r="R159" i="20"/>
  <c r="H159" i="20"/>
  <c r="Q159" i="20"/>
  <c r="I149" i="20"/>
  <c r="H149" i="20"/>
  <c r="O149" i="20"/>
  <c r="J149" i="20"/>
  <c r="H33" i="33" s="1"/>
  <c r="R149" i="20"/>
  <c r="N149" i="20"/>
  <c r="Q149" i="20"/>
  <c r="P149" i="20"/>
  <c r="J158" i="20"/>
  <c r="H42" i="33" s="1"/>
  <c r="H158" i="20"/>
  <c r="P158" i="20"/>
  <c r="O158" i="20"/>
  <c r="N158" i="20"/>
  <c r="I158" i="20"/>
  <c r="R158" i="20"/>
  <c r="Q158" i="20"/>
  <c r="H147" i="20"/>
  <c r="J147" i="20"/>
  <c r="H31" i="33" s="1"/>
  <c r="I147" i="20"/>
  <c r="Q147" i="20"/>
  <c r="P147" i="20"/>
  <c r="O147" i="20"/>
  <c r="N147" i="20"/>
  <c r="R147" i="20"/>
  <c r="H152" i="20"/>
  <c r="J152" i="20"/>
  <c r="H36" i="33" s="1"/>
  <c r="R152" i="20"/>
  <c r="N152" i="20"/>
  <c r="I152" i="20"/>
  <c r="Q152" i="20"/>
  <c r="P152" i="20"/>
  <c r="O152" i="20"/>
  <c r="I153" i="20"/>
  <c r="Q153" i="20"/>
  <c r="N153" i="20"/>
  <c r="R153" i="20"/>
  <c r="H153" i="20"/>
  <c r="J153" i="20"/>
  <c r="H37" i="33" s="1"/>
  <c r="P153" i="20"/>
  <c r="O153" i="20"/>
  <c r="J68" i="20"/>
  <c r="H18" i="33" s="1"/>
  <c r="R68" i="20"/>
  <c r="N68" i="20"/>
  <c r="Q68" i="20"/>
  <c r="H68" i="20"/>
  <c r="P68" i="20"/>
  <c r="I68" i="20"/>
  <c r="O68" i="20"/>
  <c r="Q69" i="20"/>
  <c r="H69" i="20"/>
  <c r="P69" i="20"/>
  <c r="R69" i="20"/>
  <c r="I69" i="20"/>
  <c r="O69" i="20"/>
  <c r="J69" i="20"/>
  <c r="H19" i="33" s="1"/>
  <c r="N69" i="20"/>
  <c r="I313" i="20"/>
  <c r="O313" i="20"/>
  <c r="J313" i="20"/>
  <c r="H65" i="33" s="1"/>
  <c r="R313" i="20"/>
  <c r="N313" i="20"/>
  <c r="Q313" i="20"/>
  <c r="P313" i="20"/>
  <c r="H313" i="20"/>
  <c r="Q315" i="20"/>
  <c r="H315" i="20"/>
  <c r="P315" i="20"/>
  <c r="I315" i="20"/>
  <c r="O315" i="20"/>
  <c r="J315" i="20"/>
  <c r="H67" i="33" s="1"/>
  <c r="R315" i="20"/>
  <c r="N315" i="20"/>
  <c r="H324" i="20"/>
  <c r="P324" i="20"/>
  <c r="I324" i="20"/>
  <c r="O324" i="20"/>
  <c r="J324" i="20"/>
  <c r="H76" i="33" s="1"/>
  <c r="R324" i="20"/>
  <c r="N324" i="20"/>
  <c r="Q324" i="20"/>
  <c r="Q241" i="20"/>
  <c r="I241" i="20"/>
  <c r="O241" i="20"/>
  <c r="J241" i="20"/>
  <c r="H59" i="33" s="1"/>
  <c r="N241" i="20"/>
  <c r="R241" i="20"/>
  <c r="H241" i="20"/>
  <c r="P241" i="20"/>
  <c r="H229" i="20"/>
  <c r="Q229" i="20"/>
  <c r="J229" i="20"/>
  <c r="H47" i="33" s="1"/>
  <c r="O229" i="20"/>
  <c r="I229" i="20"/>
  <c r="R229" i="20"/>
  <c r="P229" i="20"/>
  <c r="N229" i="20"/>
  <c r="Q237" i="20"/>
  <c r="I237" i="20"/>
  <c r="O237" i="20"/>
  <c r="R237" i="20"/>
  <c r="H237" i="20"/>
  <c r="P237" i="20"/>
  <c r="J237" i="20"/>
  <c r="H55" i="33" s="1"/>
  <c r="N237" i="20"/>
  <c r="I235" i="20"/>
  <c r="O235" i="20"/>
  <c r="J235" i="20"/>
  <c r="H53" i="33" s="1"/>
  <c r="Q235" i="20"/>
  <c r="R235" i="20"/>
  <c r="P235" i="20"/>
  <c r="H235" i="20"/>
  <c r="N235" i="20"/>
  <c r="R178" i="20"/>
  <c r="H234" i="20"/>
  <c r="P234" i="20"/>
  <c r="I234" i="20"/>
  <c r="J234" i="20"/>
  <c r="H52" i="33" s="1"/>
  <c r="R234" i="20"/>
  <c r="N234" i="20"/>
  <c r="Q234" i="20"/>
  <c r="O234" i="20"/>
  <c r="V128" i="20"/>
  <c r="U128" i="20"/>
  <c r="U137" i="20"/>
  <c r="V137" i="20"/>
  <c r="U211" i="20"/>
  <c r="V211" i="20"/>
  <c r="U130" i="20"/>
  <c r="V130" i="20"/>
  <c r="U135" i="20"/>
  <c r="V135" i="20"/>
  <c r="V140" i="20"/>
  <c r="U140" i="20"/>
  <c r="U141" i="20"/>
  <c r="V141" i="20"/>
  <c r="U46" i="20"/>
  <c r="V46" i="20"/>
  <c r="V47" i="20"/>
  <c r="U47" i="20"/>
  <c r="U52" i="20"/>
  <c r="V52" i="20"/>
  <c r="U53" i="20"/>
  <c r="V53" i="20"/>
  <c r="U301" i="20"/>
  <c r="V301" i="20"/>
  <c r="U298" i="20"/>
  <c r="V298" i="20"/>
  <c r="U299" i="20"/>
  <c r="V299" i="20"/>
  <c r="V292" i="20"/>
  <c r="U292" i="20"/>
  <c r="D211" i="20"/>
  <c r="S222" i="20"/>
  <c r="U222" i="20"/>
  <c r="V222" i="20"/>
  <c r="U218" i="20"/>
  <c r="V218" i="20"/>
  <c r="V216" i="20"/>
  <c r="U216" i="20"/>
  <c r="V136" i="20"/>
  <c r="U136" i="20"/>
  <c r="U293" i="20"/>
  <c r="V293" i="20"/>
  <c r="V304" i="20"/>
  <c r="U304" i="20"/>
  <c r="U134" i="20"/>
  <c r="V134" i="20"/>
  <c r="U139" i="20"/>
  <c r="V139" i="20"/>
  <c r="U129" i="20"/>
  <c r="V129" i="20"/>
  <c r="U50" i="20"/>
  <c r="V50" i="20"/>
  <c r="V51" i="20"/>
  <c r="U51" i="20"/>
  <c r="V56" i="20"/>
  <c r="U56" i="20"/>
  <c r="U57" i="20"/>
  <c r="V57" i="20"/>
  <c r="U305" i="20"/>
  <c r="V305" i="20"/>
  <c r="U297" i="20"/>
  <c r="V297" i="20"/>
  <c r="U303" i="20"/>
  <c r="V303" i="20"/>
  <c r="V296" i="20"/>
  <c r="U296" i="20"/>
  <c r="U219" i="20"/>
  <c r="V219" i="20"/>
  <c r="S212" i="20"/>
  <c r="V212" i="20"/>
  <c r="U212" i="20"/>
  <c r="S220" i="20"/>
  <c r="V220" i="20"/>
  <c r="U220" i="20"/>
  <c r="K213" i="20"/>
  <c r="U213" i="20"/>
  <c r="V213" i="20"/>
  <c r="U131" i="20"/>
  <c r="V131" i="20"/>
  <c r="V48" i="20"/>
  <c r="U48" i="20"/>
  <c r="U49" i="20"/>
  <c r="V49" i="20"/>
  <c r="U295" i="20"/>
  <c r="V295" i="20"/>
  <c r="C230" i="20"/>
  <c r="F48" i="33" s="1"/>
  <c r="U210" i="20"/>
  <c r="V210" i="20"/>
  <c r="F223" i="20"/>
  <c r="U223" i="20"/>
  <c r="V223" i="20"/>
  <c r="U138" i="20"/>
  <c r="V138" i="20"/>
  <c r="U127" i="20"/>
  <c r="V127" i="20"/>
  <c r="V132" i="20"/>
  <c r="U132" i="20"/>
  <c r="U133" i="20"/>
  <c r="V133" i="20"/>
  <c r="U58" i="20"/>
  <c r="V58" i="20"/>
  <c r="U54" i="20"/>
  <c r="V54" i="20"/>
  <c r="V55" i="20"/>
  <c r="U55" i="20"/>
  <c r="V45" i="20"/>
  <c r="U45" i="20"/>
  <c r="U294" i="20"/>
  <c r="V294" i="20"/>
  <c r="U302" i="20"/>
  <c r="V302" i="20"/>
  <c r="U291" i="20"/>
  <c r="V291" i="20"/>
  <c r="V300" i="20"/>
  <c r="U300" i="20"/>
  <c r="U221" i="20"/>
  <c r="V221" i="20"/>
  <c r="Q173" i="20"/>
  <c r="V209" i="20"/>
  <c r="U209" i="20"/>
  <c r="U217" i="20"/>
  <c r="V217" i="20"/>
  <c r="C215" i="20"/>
  <c r="U215" i="20"/>
  <c r="V215" i="20"/>
  <c r="S214" i="20"/>
  <c r="U214" i="20"/>
  <c r="V214" i="20"/>
  <c r="M216" i="20"/>
  <c r="N216" i="20"/>
  <c r="R198" i="20"/>
  <c r="R219" i="20"/>
  <c r="S195" i="20"/>
  <c r="S199" i="20"/>
  <c r="C219" i="20"/>
  <c r="P339" i="20"/>
  <c r="C231" i="20"/>
  <c r="F49" i="33" s="1"/>
  <c r="O211" i="20"/>
  <c r="O216" i="20"/>
  <c r="D236" i="20"/>
  <c r="J54" i="33" s="1"/>
  <c r="C239" i="20"/>
  <c r="F57" i="33" s="1"/>
  <c r="L218" i="20"/>
  <c r="S177" i="20"/>
  <c r="R213" i="20"/>
  <c r="H213" i="20"/>
  <c r="T213" i="20"/>
  <c r="K233" i="20"/>
  <c r="L51" i="33" s="1"/>
  <c r="Q213" i="20"/>
  <c r="E233" i="20"/>
  <c r="K51" i="33" s="1"/>
  <c r="E213" i="20"/>
  <c r="S180" i="20"/>
  <c r="Q180" i="20"/>
  <c r="L216" i="20"/>
  <c r="Q216" i="20"/>
  <c r="W216" i="20"/>
  <c r="R186" i="20"/>
  <c r="H222" i="20"/>
  <c r="D238" i="20"/>
  <c r="J56" i="33" s="1"/>
  <c r="T178" i="20"/>
  <c r="D242" i="20"/>
  <c r="J60" i="33" s="1"/>
  <c r="T198" i="20"/>
  <c r="R180" i="20"/>
  <c r="T216" i="20"/>
  <c r="C236" i="20"/>
  <c r="F54" i="33" s="1"/>
  <c r="Q198" i="20"/>
  <c r="E236" i="20"/>
  <c r="K54" i="33" s="1"/>
  <c r="J216" i="20"/>
  <c r="F214" i="20"/>
  <c r="O346" i="20"/>
  <c r="R346" i="20"/>
  <c r="T346" i="20" s="1"/>
  <c r="N346" i="20"/>
  <c r="P346" i="20" s="1"/>
  <c r="S346" i="20"/>
  <c r="R183" i="20"/>
  <c r="Q219" i="20"/>
  <c r="D239" i="20"/>
  <c r="J57" i="33" s="1"/>
  <c r="I211" i="20"/>
  <c r="T195" i="20"/>
  <c r="T183" i="20"/>
  <c r="J219" i="20"/>
  <c r="E232" i="20"/>
  <c r="K50" i="33" s="1"/>
  <c r="W211" i="20"/>
  <c r="C210" i="20"/>
  <c r="S198" i="20"/>
  <c r="K236" i="20"/>
  <c r="L54" i="33" s="1"/>
  <c r="C216" i="20"/>
  <c r="H216" i="20"/>
  <c r="N222" i="20"/>
  <c r="W214" i="20"/>
  <c r="W218" i="20"/>
  <c r="P214" i="20"/>
  <c r="Q186" i="20"/>
  <c r="S186" i="20"/>
  <c r="T186" i="20"/>
  <c r="J222" i="20"/>
  <c r="C222" i="20"/>
  <c r="D222" i="20"/>
  <c r="T222" i="20"/>
  <c r="K242" i="20"/>
  <c r="L60" i="33" s="1"/>
  <c r="R202" i="20"/>
  <c r="S182" i="20"/>
  <c r="N218" i="20"/>
  <c r="D218" i="20"/>
  <c r="Q178" i="20"/>
  <c r="N214" i="20"/>
  <c r="H214" i="20"/>
  <c r="T180" i="20"/>
  <c r="P216" i="20"/>
  <c r="I216" i="20"/>
  <c r="R216" i="20"/>
  <c r="I222" i="20"/>
  <c r="R222" i="20"/>
  <c r="O222" i="20"/>
  <c r="L222" i="20"/>
  <c r="C242" i="20"/>
  <c r="F60" i="33" s="1"/>
  <c r="Q202" i="20"/>
  <c r="T202" i="20"/>
  <c r="C218" i="20"/>
  <c r="T218" i="20"/>
  <c r="I214" i="20"/>
  <c r="M214" i="20"/>
  <c r="K234" i="20"/>
  <c r="L52" i="33" s="1"/>
  <c r="S216" i="20"/>
  <c r="M222" i="20"/>
  <c r="Q222" i="20"/>
  <c r="E242" i="20"/>
  <c r="K60" i="33" s="1"/>
  <c r="W222" i="20"/>
  <c r="P222" i="20"/>
  <c r="O218" i="20"/>
  <c r="D234" i="20"/>
  <c r="J52" i="33" s="1"/>
  <c r="F216" i="20"/>
  <c r="S184" i="20"/>
  <c r="J220" i="20"/>
  <c r="Q182" i="20"/>
  <c r="R182" i="20"/>
  <c r="I218" i="20"/>
  <c r="R218" i="20"/>
  <c r="H218" i="20"/>
  <c r="E238" i="20"/>
  <c r="K56" i="33" s="1"/>
  <c r="T191" i="20"/>
  <c r="R191" i="20"/>
  <c r="Q214" i="20"/>
  <c r="C214" i="20"/>
  <c r="R214" i="20"/>
  <c r="L214" i="20"/>
  <c r="C234" i="20"/>
  <c r="F52" i="33" s="1"/>
  <c r="S218" i="20"/>
  <c r="M218" i="20"/>
  <c r="Q218" i="20"/>
  <c r="T182" i="20"/>
  <c r="J218" i="20"/>
  <c r="K238" i="20"/>
  <c r="L56" i="33" s="1"/>
  <c r="P218" i="20"/>
  <c r="C238" i="20"/>
  <c r="F56" i="33" s="1"/>
  <c r="Q191" i="20"/>
  <c r="O214" i="20"/>
  <c r="S178" i="20"/>
  <c r="J214" i="20"/>
  <c r="E234" i="20"/>
  <c r="K52" i="33" s="1"/>
  <c r="D214" i="20"/>
  <c r="T214" i="20"/>
  <c r="F222" i="20"/>
  <c r="R174" i="20"/>
  <c r="S187" i="20"/>
  <c r="T220" i="20"/>
  <c r="O223" i="20"/>
  <c r="E240" i="20"/>
  <c r="K58" i="33" s="1"/>
  <c r="D240" i="20"/>
  <c r="J58" i="33" s="1"/>
  <c r="H210" i="20"/>
  <c r="R184" i="20"/>
  <c r="L223" i="20"/>
  <c r="O220" i="20"/>
  <c r="D220" i="20"/>
  <c r="M220" i="20"/>
  <c r="W220" i="20"/>
  <c r="R189" i="20"/>
  <c r="R210" i="20"/>
  <c r="K230" i="20"/>
  <c r="L48" i="33" s="1"/>
  <c r="Q189" i="20"/>
  <c r="Q190" i="20"/>
  <c r="Q184" i="20"/>
  <c r="H220" i="20"/>
  <c r="Q220" i="20"/>
  <c r="T223" i="20"/>
  <c r="J223" i="20"/>
  <c r="H223" i="20"/>
  <c r="I223" i="20"/>
  <c r="W223" i="20"/>
  <c r="T187" i="20"/>
  <c r="M223" i="20"/>
  <c r="K243" i="20"/>
  <c r="L61" i="33" s="1"/>
  <c r="F218" i="20"/>
  <c r="E243" i="20"/>
  <c r="K61" i="33" s="1"/>
  <c r="S223" i="20"/>
  <c r="F210" i="20"/>
  <c r="T175" i="20"/>
  <c r="R211" i="20"/>
  <c r="S175" i="20"/>
  <c r="F211" i="20"/>
  <c r="N212" i="20"/>
  <c r="L211" i="20"/>
  <c r="I210" i="20"/>
  <c r="S189" i="20"/>
  <c r="T184" i="20"/>
  <c r="L220" i="20"/>
  <c r="N220" i="20"/>
  <c r="C240" i="20"/>
  <c r="F58" i="33" s="1"/>
  <c r="Q187" i="20"/>
  <c r="R187" i="20"/>
  <c r="Q223" i="20"/>
  <c r="N223" i="20"/>
  <c r="C223" i="20"/>
  <c r="D243" i="20"/>
  <c r="J61" i="33" s="1"/>
  <c r="F220" i="20"/>
  <c r="W210" i="20"/>
  <c r="E230" i="20"/>
  <c r="K48" i="33" s="1"/>
  <c r="L210" i="20"/>
  <c r="Q174" i="20"/>
  <c r="M210" i="20"/>
  <c r="T174" i="20"/>
  <c r="S194" i="20"/>
  <c r="C220" i="20"/>
  <c r="K240" i="20"/>
  <c r="L58" i="33" s="1"/>
  <c r="P220" i="20"/>
  <c r="I220" i="20"/>
  <c r="R220" i="20"/>
  <c r="D223" i="20"/>
  <c r="P223" i="20"/>
  <c r="R223" i="20"/>
  <c r="C243" i="20"/>
  <c r="F61" i="33" s="1"/>
  <c r="R188" i="20"/>
  <c r="R193" i="20"/>
  <c r="T188" i="20"/>
  <c r="T193" i="20"/>
  <c r="K135" i="20"/>
  <c r="E135" i="20"/>
  <c r="K58" i="20"/>
  <c r="E58" i="20"/>
  <c r="K301" i="20"/>
  <c r="E301" i="20"/>
  <c r="K299" i="20"/>
  <c r="E299" i="20"/>
  <c r="S221" i="20"/>
  <c r="K221" i="20"/>
  <c r="E221" i="20"/>
  <c r="K209" i="20"/>
  <c r="E209" i="20"/>
  <c r="S217" i="20"/>
  <c r="K217" i="20"/>
  <c r="E217" i="20"/>
  <c r="S215" i="20"/>
  <c r="K215" i="20"/>
  <c r="E215" i="20"/>
  <c r="K134" i="20"/>
  <c r="E134" i="20"/>
  <c r="K129" i="20"/>
  <c r="E129" i="20"/>
  <c r="E229" i="20"/>
  <c r="K47" i="33" s="1"/>
  <c r="K48" i="20"/>
  <c r="E48" i="20"/>
  <c r="C69" i="20"/>
  <c r="F19" i="33" s="1"/>
  <c r="K49" i="20"/>
  <c r="E49" i="20"/>
  <c r="K305" i="20"/>
  <c r="E305" i="20"/>
  <c r="K297" i="20"/>
  <c r="E297" i="20"/>
  <c r="K303" i="20"/>
  <c r="E303" i="20"/>
  <c r="K296" i="20"/>
  <c r="E296" i="20"/>
  <c r="Q192" i="20"/>
  <c r="S192" i="20"/>
  <c r="H211" i="20"/>
  <c r="R175" i="20"/>
  <c r="N211" i="20"/>
  <c r="J211" i="20"/>
  <c r="D231" i="20"/>
  <c r="J49" i="33" s="1"/>
  <c r="S211" i="20"/>
  <c r="S210" i="20"/>
  <c r="K210" i="20"/>
  <c r="E210" i="20"/>
  <c r="K223" i="20"/>
  <c r="E223" i="20"/>
  <c r="K220" i="20"/>
  <c r="E220" i="20"/>
  <c r="K130" i="20"/>
  <c r="E130" i="20"/>
  <c r="K140" i="20"/>
  <c r="E140" i="20"/>
  <c r="K55" i="20"/>
  <c r="E55" i="20"/>
  <c r="K45" i="20"/>
  <c r="K298" i="20"/>
  <c r="E298" i="20"/>
  <c r="K292" i="20"/>
  <c r="E292" i="20"/>
  <c r="K139" i="20"/>
  <c r="E139" i="20"/>
  <c r="K138" i="20"/>
  <c r="E138" i="20"/>
  <c r="K127" i="20"/>
  <c r="E127" i="20"/>
  <c r="K132" i="20"/>
  <c r="E132" i="20"/>
  <c r="K133" i="20"/>
  <c r="E133" i="20"/>
  <c r="M221" i="20"/>
  <c r="K46" i="20"/>
  <c r="E46" i="20"/>
  <c r="K47" i="20"/>
  <c r="E47" i="20"/>
  <c r="K52" i="20"/>
  <c r="E52" i="20"/>
  <c r="K53" i="20"/>
  <c r="E53" i="20"/>
  <c r="K294" i="20"/>
  <c r="E294" i="20"/>
  <c r="K302" i="20"/>
  <c r="E302" i="20"/>
  <c r="K291" i="20"/>
  <c r="E291" i="20"/>
  <c r="K300" i="20"/>
  <c r="E300" i="20"/>
  <c r="S193" i="20"/>
  <c r="Q193" i="20"/>
  <c r="Q175" i="20"/>
  <c r="Q211" i="20"/>
  <c r="M211" i="20"/>
  <c r="T211" i="20"/>
  <c r="P211" i="20"/>
  <c r="K231" i="20"/>
  <c r="L49" i="33" s="1"/>
  <c r="C211" i="20"/>
  <c r="E231" i="20"/>
  <c r="K49" i="33" s="1"/>
  <c r="K222" i="20"/>
  <c r="E222" i="20"/>
  <c r="K218" i="20"/>
  <c r="E218" i="20"/>
  <c r="K216" i="20"/>
  <c r="E216" i="20"/>
  <c r="K214" i="20"/>
  <c r="E214" i="20"/>
  <c r="K141" i="20"/>
  <c r="E141" i="20"/>
  <c r="K54" i="20"/>
  <c r="E54" i="20"/>
  <c r="K128" i="20"/>
  <c r="E128" i="20"/>
  <c r="K131" i="20"/>
  <c r="E131" i="20"/>
  <c r="K136" i="20"/>
  <c r="E136" i="20"/>
  <c r="K137" i="20"/>
  <c r="E137" i="20"/>
  <c r="P209" i="20"/>
  <c r="C70" i="20"/>
  <c r="F20" i="33" s="1"/>
  <c r="K50" i="20"/>
  <c r="E50" i="20"/>
  <c r="C71" i="20"/>
  <c r="F21" i="33" s="1"/>
  <c r="K51" i="20"/>
  <c r="E51" i="20"/>
  <c r="K56" i="20"/>
  <c r="E56" i="20"/>
  <c r="K57" i="20"/>
  <c r="E57" i="20"/>
  <c r="Q179" i="20"/>
  <c r="K293" i="20"/>
  <c r="E293" i="20"/>
  <c r="K295" i="20"/>
  <c r="E295" i="20"/>
  <c r="K304" i="20"/>
  <c r="E304" i="20"/>
  <c r="R192" i="20"/>
  <c r="K219" i="20"/>
  <c r="E219" i="20"/>
  <c r="F212" i="20"/>
  <c r="K212" i="20"/>
  <c r="E212" i="20"/>
  <c r="K211" i="20"/>
  <c r="E211" i="20"/>
  <c r="R221" i="20"/>
  <c r="S173" i="20"/>
  <c r="O209" i="20"/>
  <c r="O217" i="20"/>
  <c r="F209" i="20"/>
  <c r="D241" i="20"/>
  <c r="J59" i="33" s="1"/>
  <c r="O221" i="20"/>
  <c r="T217" i="20"/>
  <c r="I215" i="20"/>
  <c r="L221" i="20"/>
  <c r="C209" i="20"/>
  <c r="I209" i="20"/>
  <c r="T181" i="20"/>
  <c r="C237" i="20"/>
  <c r="F55" i="33" s="1"/>
  <c r="F221" i="20"/>
  <c r="N221" i="20"/>
  <c r="P221" i="20"/>
  <c r="E241" i="20"/>
  <c r="K59" i="33" s="1"/>
  <c r="K241" i="20"/>
  <c r="L59" i="33" s="1"/>
  <c r="H209" i="20"/>
  <c r="T209" i="20"/>
  <c r="D217" i="20"/>
  <c r="I217" i="20"/>
  <c r="T179" i="20"/>
  <c r="S179" i="20"/>
  <c r="R215" i="20"/>
  <c r="Q188" i="20"/>
  <c r="S188" i="20"/>
  <c r="W224" i="20"/>
  <c r="Q210" i="20"/>
  <c r="S174" i="20"/>
  <c r="N210" i="20"/>
  <c r="J210" i="20"/>
  <c r="P210" i="20"/>
  <c r="W221" i="20"/>
  <c r="Q185" i="20"/>
  <c r="D221" i="20"/>
  <c r="T221" i="20"/>
  <c r="Q194" i="20"/>
  <c r="T173" i="20"/>
  <c r="R209" i="20"/>
  <c r="N209" i="20"/>
  <c r="D209" i="20"/>
  <c r="D229" i="20"/>
  <c r="J47" i="33" s="1"/>
  <c r="Q209" i="20"/>
  <c r="S196" i="20"/>
  <c r="N217" i="20"/>
  <c r="H217" i="20"/>
  <c r="M217" i="20"/>
  <c r="S190" i="20"/>
  <c r="L215" i="20"/>
  <c r="Q215" i="20"/>
  <c r="D235" i="20"/>
  <c r="J53" i="33" s="1"/>
  <c r="O215" i="20"/>
  <c r="S209" i="20"/>
  <c r="F215" i="20"/>
  <c r="J221" i="20"/>
  <c r="C221" i="20"/>
  <c r="Q221" i="20"/>
  <c r="R173" i="20"/>
  <c r="L209" i="20"/>
  <c r="M209" i="20"/>
  <c r="S181" i="20"/>
  <c r="R217" i="20"/>
  <c r="M215" i="20"/>
  <c r="D230" i="20"/>
  <c r="J48" i="33" s="1"/>
  <c r="O210" i="20"/>
  <c r="D210" i="20"/>
  <c r="T210" i="20"/>
  <c r="R185" i="20"/>
  <c r="S185" i="20"/>
  <c r="T185" i="20"/>
  <c r="H221" i="20"/>
  <c r="I221" i="20"/>
  <c r="C241" i="20"/>
  <c r="F59" i="33" s="1"/>
  <c r="W209" i="20"/>
  <c r="K229" i="20"/>
  <c r="L47" i="33" s="1"/>
  <c r="J209" i="20"/>
  <c r="C229" i="20"/>
  <c r="F47" i="33" s="1"/>
  <c r="Q196" i="20"/>
  <c r="W217" i="20"/>
  <c r="J217" i="20"/>
  <c r="Q181" i="20"/>
  <c r="L217" i="20"/>
  <c r="T215" i="20"/>
  <c r="R179" i="20"/>
  <c r="H215" i="20"/>
  <c r="C235" i="20"/>
  <c r="F53" i="33" s="1"/>
  <c r="F217" i="20"/>
  <c r="T176" i="20"/>
  <c r="S176" i="20"/>
  <c r="Q212" i="20"/>
  <c r="H212" i="20"/>
  <c r="T212" i="20"/>
  <c r="W212" i="20"/>
  <c r="C232" i="20"/>
  <c r="F50" i="33" s="1"/>
  <c r="F219" i="20"/>
  <c r="T201" i="20"/>
  <c r="R201" i="20"/>
  <c r="T194" i="20"/>
  <c r="T219" i="20"/>
  <c r="H219" i="20"/>
  <c r="S183" i="20"/>
  <c r="M219" i="20"/>
  <c r="W219" i="20"/>
  <c r="E239" i="20"/>
  <c r="K57" i="33" s="1"/>
  <c r="K239" i="20"/>
  <c r="L57" i="33" s="1"/>
  <c r="R196" i="20"/>
  <c r="S197" i="20"/>
  <c r="Q197" i="20"/>
  <c r="R181" i="20"/>
  <c r="D237" i="20"/>
  <c r="J55" i="33" s="1"/>
  <c r="C217" i="20"/>
  <c r="P217" i="20"/>
  <c r="Q217" i="20"/>
  <c r="E237" i="20"/>
  <c r="K55" i="33" s="1"/>
  <c r="K237" i="20"/>
  <c r="L55" i="33" s="1"/>
  <c r="T190" i="20"/>
  <c r="P212" i="20"/>
  <c r="Q176" i="20"/>
  <c r="M212" i="20"/>
  <c r="D212" i="20"/>
  <c r="K232" i="20"/>
  <c r="L50" i="33" s="1"/>
  <c r="J212" i="20"/>
  <c r="D232" i="20"/>
  <c r="J50" i="33" s="1"/>
  <c r="J215" i="20"/>
  <c r="D215" i="20"/>
  <c r="N215" i="20"/>
  <c r="P215" i="20"/>
  <c r="W215" i="20"/>
  <c r="E235" i="20"/>
  <c r="K53" i="33" s="1"/>
  <c r="K235" i="20"/>
  <c r="L53" i="33" s="1"/>
  <c r="S219" i="20"/>
  <c r="D219" i="20"/>
  <c r="Q183" i="20"/>
  <c r="P219" i="20"/>
  <c r="N219" i="20"/>
  <c r="O219" i="20"/>
  <c r="R197" i="20"/>
  <c r="L212" i="20"/>
  <c r="C212" i="20"/>
  <c r="R176" i="20"/>
  <c r="O212" i="20"/>
  <c r="R212" i="20"/>
  <c r="H54" i="20"/>
  <c r="E74" i="20"/>
  <c r="K24" i="33" s="1"/>
  <c r="E75" i="20"/>
  <c r="K25" i="33" s="1"/>
  <c r="H55" i="20"/>
  <c r="C72" i="20"/>
  <c r="F22" i="33" s="1"/>
  <c r="H53" i="20"/>
  <c r="E73" i="20"/>
  <c r="K23" i="33" s="1"/>
  <c r="S130" i="20"/>
  <c r="F130" i="20"/>
  <c r="F135" i="20"/>
  <c r="S135" i="20"/>
  <c r="S140" i="20"/>
  <c r="F140" i="20"/>
  <c r="S141" i="20"/>
  <c r="F141" i="20"/>
  <c r="S58" i="20"/>
  <c r="F58" i="20"/>
  <c r="S54" i="20"/>
  <c r="F54" i="20"/>
  <c r="F55" i="20"/>
  <c r="S55" i="20"/>
  <c r="S45" i="20"/>
  <c r="S293" i="20"/>
  <c r="F293" i="20"/>
  <c r="S295" i="20"/>
  <c r="F295" i="20"/>
  <c r="S304" i="20"/>
  <c r="F304" i="20"/>
  <c r="S134" i="20"/>
  <c r="F134" i="20"/>
  <c r="S129" i="20"/>
  <c r="F129" i="20"/>
  <c r="S48" i="20"/>
  <c r="F48" i="20"/>
  <c r="S49" i="20"/>
  <c r="F49" i="20"/>
  <c r="S301" i="20"/>
  <c r="F301" i="20"/>
  <c r="F298" i="20"/>
  <c r="S298" i="20"/>
  <c r="S299" i="20"/>
  <c r="F299" i="20"/>
  <c r="S292" i="20"/>
  <c r="F292" i="20"/>
  <c r="F139" i="20"/>
  <c r="S139" i="20"/>
  <c r="S138" i="20"/>
  <c r="F138" i="20"/>
  <c r="F127" i="20"/>
  <c r="S127" i="20"/>
  <c r="S132" i="20"/>
  <c r="F132" i="20"/>
  <c r="S133" i="20"/>
  <c r="F133" i="20"/>
  <c r="S46" i="20"/>
  <c r="F46" i="20"/>
  <c r="F47" i="20"/>
  <c r="S47" i="20"/>
  <c r="S52" i="20"/>
  <c r="F52" i="20"/>
  <c r="S53" i="20"/>
  <c r="F53" i="20"/>
  <c r="S305" i="20"/>
  <c r="F305" i="20"/>
  <c r="S297" i="20"/>
  <c r="F297" i="20"/>
  <c r="S303" i="20"/>
  <c r="F303" i="20"/>
  <c r="S296" i="20"/>
  <c r="F296" i="20"/>
  <c r="S128" i="20"/>
  <c r="F128" i="20"/>
  <c r="F131" i="20"/>
  <c r="S131" i="20"/>
  <c r="S136" i="20"/>
  <c r="F136" i="20"/>
  <c r="S137" i="20"/>
  <c r="F137" i="20"/>
  <c r="S50" i="20"/>
  <c r="F50" i="20"/>
  <c r="F51" i="20"/>
  <c r="S51" i="20"/>
  <c r="S56" i="20"/>
  <c r="F56" i="20"/>
  <c r="S57" i="20"/>
  <c r="F57" i="20"/>
  <c r="F294" i="20"/>
  <c r="S294" i="20"/>
  <c r="F302" i="20"/>
  <c r="S302" i="20"/>
  <c r="S291" i="20"/>
  <c r="F291" i="20"/>
  <c r="S300" i="20"/>
  <c r="F300" i="20"/>
  <c r="E159" i="20"/>
  <c r="K43" i="33" s="1"/>
  <c r="Q139" i="20"/>
  <c r="M139" i="20"/>
  <c r="I139" i="20"/>
  <c r="D159" i="20"/>
  <c r="J43" i="33" s="1"/>
  <c r="T139" i="20"/>
  <c r="P139" i="20"/>
  <c r="L139" i="20"/>
  <c r="H139" i="20"/>
  <c r="D139" i="20"/>
  <c r="C159" i="20"/>
  <c r="F43" i="33" s="1"/>
  <c r="O139" i="20"/>
  <c r="C139" i="20"/>
  <c r="N139" i="20"/>
  <c r="J139" i="20"/>
  <c r="K159" i="20"/>
  <c r="L43" i="33" s="1"/>
  <c r="W139" i="20"/>
  <c r="R139" i="20"/>
  <c r="E149" i="20"/>
  <c r="K33" i="33" s="1"/>
  <c r="O129" i="20"/>
  <c r="C129" i="20"/>
  <c r="D149" i="20"/>
  <c r="J33" i="33" s="1"/>
  <c r="W129" i="20"/>
  <c r="R129" i="20"/>
  <c r="N129" i="20"/>
  <c r="J129" i="20"/>
  <c r="C149" i="20"/>
  <c r="F33" i="33" s="1"/>
  <c r="Q129" i="20"/>
  <c r="M129" i="20"/>
  <c r="I129" i="20"/>
  <c r="L129" i="20"/>
  <c r="K149" i="20"/>
  <c r="L33" i="33" s="1"/>
  <c r="H129" i="20"/>
  <c r="T129" i="20"/>
  <c r="D129" i="20"/>
  <c r="P129" i="20"/>
  <c r="N337" i="20"/>
  <c r="R337" i="20" s="1"/>
  <c r="O337" i="20"/>
  <c r="Q337" i="20" s="1"/>
  <c r="C158" i="20"/>
  <c r="F42" i="33" s="1"/>
  <c r="W138" i="20"/>
  <c r="R138" i="20"/>
  <c r="N138" i="20"/>
  <c r="J138" i="20"/>
  <c r="K158" i="20"/>
  <c r="L42" i="33" s="1"/>
  <c r="Q138" i="20"/>
  <c r="M138" i="20"/>
  <c r="I138" i="20"/>
  <c r="E158" i="20"/>
  <c r="K42" i="33" s="1"/>
  <c r="T138" i="20"/>
  <c r="P138" i="20"/>
  <c r="L138" i="20"/>
  <c r="H138" i="20"/>
  <c r="D138" i="20"/>
  <c r="C138" i="20"/>
  <c r="O138" i="20"/>
  <c r="D158" i="20"/>
  <c r="J42" i="33" s="1"/>
  <c r="E147" i="20"/>
  <c r="K31" i="33" s="1"/>
  <c r="Q127" i="20"/>
  <c r="M127" i="20"/>
  <c r="I127" i="20"/>
  <c r="D147" i="20"/>
  <c r="J31" i="33" s="1"/>
  <c r="T127" i="20"/>
  <c r="P127" i="20"/>
  <c r="L127" i="20"/>
  <c r="H127" i="20"/>
  <c r="D127" i="20"/>
  <c r="C147" i="20"/>
  <c r="F31" i="33" s="1"/>
  <c r="O127" i="20"/>
  <c r="C127" i="20"/>
  <c r="K147" i="20"/>
  <c r="L31" i="33" s="1"/>
  <c r="N127" i="20"/>
  <c r="J127" i="20"/>
  <c r="W127" i="20"/>
  <c r="R127" i="20"/>
  <c r="C152" i="20"/>
  <c r="F36" i="33" s="1"/>
  <c r="T132" i="20"/>
  <c r="P132" i="20"/>
  <c r="L132" i="20"/>
  <c r="H132" i="20"/>
  <c r="D132" i="20"/>
  <c r="K152" i="20"/>
  <c r="L36" i="33" s="1"/>
  <c r="O132" i="20"/>
  <c r="C132" i="20"/>
  <c r="E152" i="20"/>
  <c r="K36" i="33" s="1"/>
  <c r="W132" i="20"/>
  <c r="R132" i="20"/>
  <c r="N132" i="20"/>
  <c r="J132" i="20"/>
  <c r="D152" i="20"/>
  <c r="J36" i="33" s="1"/>
  <c r="Q132" i="20"/>
  <c r="M132" i="20"/>
  <c r="I132" i="20"/>
  <c r="E153" i="20"/>
  <c r="K37" i="33" s="1"/>
  <c r="O133" i="20"/>
  <c r="C133" i="20"/>
  <c r="D153" i="20"/>
  <c r="J37" i="33" s="1"/>
  <c r="W133" i="20"/>
  <c r="R133" i="20"/>
  <c r="N133" i="20"/>
  <c r="J133" i="20"/>
  <c r="C153" i="20"/>
  <c r="F37" i="33" s="1"/>
  <c r="Q133" i="20"/>
  <c r="M133" i="20"/>
  <c r="I133" i="20"/>
  <c r="L133" i="20"/>
  <c r="H133" i="20"/>
  <c r="P133" i="20"/>
  <c r="T133" i="20"/>
  <c r="D133" i="20"/>
  <c r="K153" i="20"/>
  <c r="L37" i="33" s="1"/>
  <c r="X36" i="20"/>
  <c r="E66" i="20"/>
  <c r="K16" i="33" s="1"/>
  <c r="W46" i="20"/>
  <c r="R46" i="20"/>
  <c r="N46" i="20"/>
  <c r="J46" i="20"/>
  <c r="D66" i="20"/>
  <c r="J16" i="33" s="1"/>
  <c r="Q46" i="20"/>
  <c r="M46" i="20"/>
  <c r="I46" i="20"/>
  <c r="C66" i="20"/>
  <c r="F16" i="33" s="1"/>
  <c r="T46" i="20"/>
  <c r="P46" i="20"/>
  <c r="L46" i="20"/>
  <c r="H46" i="20"/>
  <c r="D46" i="20"/>
  <c r="C46" i="20"/>
  <c r="X10" i="20"/>
  <c r="K66" i="20"/>
  <c r="L16" i="33" s="1"/>
  <c r="O46" i="20"/>
  <c r="C67" i="20"/>
  <c r="F17" i="33" s="1"/>
  <c r="Q47" i="20"/>
  <c r="M47" i="20"/>
  <c r="I47" i="20"/>
  <c r="K67" i="20"/>
  <c r="L17" i="33" s="1"/>
  <c r="T47" i="20"/>
  <c r="P47" i="20"/>
  <c r="L47" i="20"/>
  <c r="H47" i="20"/>
  <c r="D47" i="20"/>
  <c r="E67" i="20"/>
  <c r="K17" i="33" s="1"/>
  <c r="O47" i="20"/>
  <c r="C47" i="20"/>
  <c r="X11" i="20"/>
  <c r="W47" i="20"/>
  <c r="D67" i="20"/>
  <c r="J17" i="33" s="1"/>
  <c r="R47" i="20"/>
  <c r="J47" i="20"/>
  <c r="N47" i="20"/>
  <c r="X27" i="20"/>
  <c r="E72" i="20"/>
  <c r="K22" i="33" s="1"/>
  <c r="T52" i="20"/>
  <c r="P52" i="20"/>
  <c r="L52" i="20"/>
  <c r="H52" i="20"/>
  <c r="D52" i="20"/>
  <c r="D72" i="20"/>
  <c r="J22" i="33" s="1"/>
  <c r="O52" i="20"/>
  <c r="C52" i="20"/>
  <c r="X16" i="20"/>
  <c r="W52" i="20"/>
  <c r="R52" i="20"/>
  <c r="N52" i="20"/>
  <c r="J52" i="20"/>
  <c r="M52" i="20"/>
  <c r="I52" i="20"/>
  <c r="K72" i="20"/>
  <c r="L22" i="33" s="1"/>
  <c r="Q52" i="20"/>
  <c r="X34" i="20"/>
  <c r="C73" i="20"/>
  <c r="F23" i="33" s="1"/>
  <c r="O53" i="20"/>
  <c r="C53" i="20"/>
  <c r="X17" i="20"/>
  <c r="K73" i="20"/>
  <c r="L23" i="33" s="1"/>
  <c r="W53" i="20"/>
  <c r="R53" i="20"/>
  <c r="N53" i="20"/>
  <c r="J53" i="20"/>
  <c r="Q53" i="20"/>
  <c r="M53" i="20"/>
  <c r="I53" i="20"/>
  <c r="D73" i="20"/>
  <c r="J23" i="33" s="1"/>
  <c r="T53" i="20"/>
  <c r="D53" i="20"/>
  <c r="P53" i="20"/>
  <c r="L53" i="20"/>
  <c r="X33" i="20"/>
  <c r="C325" i="20"/>
  <c r="F77" i="33" s="1"/>
  <c r="O305" i="20"/>
  <c r="C305" i="20"/>
  <c r="K325" i="20"/>
  <c r="L77" i="33" s="1"/>
  <c r="W305" i="20"/>
  <c r="R305" i="20"/>
  <c r="N305" i="20"/>
  <c r="J305" i="20"/>
  <c r="E325" i="20"/>
  <c r="K77" i="33" s="1"/>
  <c r="M305" i="20"/>
  <c r="Q305" i="20"/>
  <c r="H305" i="20"/>
  <c r="P305" i="20"/>
  <c r="D305" i="20"/>
  <c r="L305" i="20"/>
  <c r="T305" i="20"/>
  <c r="D325" i="20"/>
  <c r="J77" i="33" s="1"/>
  <c r="I305" i="20"/>
  <c r="S269" i="20"/>
  <c r="R269" i="20"/>
  <c r="T269" i="20"/>
  <c r="Q269" i="20"/>
  <c r="E317" i="20"/>
  <c r="K69" i="33" s="1"/>
  <c r="D317" i="20"/>
  <c r="J69" i="33" s="1"/>
  <c r="K317" i="20"/>
  <c r="L69" i="33" s="1"/>
  <c r="T297" i="20"/>
  <c r="P297" i="20"/>
  <c r="L297" i="20"/>
  <c r="H297" i="20"/>
  <c r="D297" i="20"/>
  <c r="C317" i="20"/>
  <c r="F69" i="33" s="1"/>
  <c r="W297" i="20"/>
  <c r="Q297" i="20"/>
  <c r="O297" i="20"/>
  <c r="J297" i="20"/>
  <c r="N297" i="20"/>
  <c r="I297" i="20"/>
  <c r="C297" i="20"/>
  <c r="R297" i="20"/>
  <c r="M297" i="20"/>
  <c r="S261" i="20"/>
  <c r="R261" i="20"/>
  <c r="Q261" i="20"/>
  <c r="T261" i="20"/>
  <c r="R279" i="20"/>
  <c r="Q279" i="20"/>
  <c r="T279" i="20"/>
  <c r="S279" i="20"/>
  <c r="E323" i="20"/>
  <c r="K75" i="33" s="1"/>
  <c r="Q303" i="20"/>
  <c r="M303" i="20"/>
  <c r="I303" i="20"/>
  <c r="D323" i="20"/>
  <c r="J75" i="33" s="1"/>
  <c r="T303" i="20"/>
  <c r="P303" i="20"/>
  <c r="L303" i="20"/>
  <c r="H303" i="20"/>
  <c r="C323" i="20"/>
  <c r="F75" i="33" s="1"/>
  <c r="R303" i="20"/>
  <c r="J303" i="20"/>
  <c r="C303" i="20"/>
  <c r="K323" i="20"/>
  <c r="L75" i="33" s="1"/>
  <c r="O303" i="20"/>
  <c r="N303" i="20"/>
  <c r="D303" i="20"/>
  <c r="Q267" i="20"/>
  <c r="W303" i="20"/>
  <c r="T267" i="20"/>
  <c r="R267" i="20"/>
  <c r="S267" i="20"/>
  <c r="C316" i="20"/>
  <c r="F68" i="33" s="1"/>
  <c r="K316" i="20"/>
  <c r="L68" i="33" s="1"/>
  <c r="E316" i="20"/>
  <c r="K68" i="33" s="1"/>
  <c r="Q296" i="20"/>
  <c r="M296" i="20"/>
  <c r="I296" i="20"/>
  <c r="W296" i="20"/>
  <c r="P296" i="20"/>
  <c r="T296" i="20"/>
  <c r="O296" i="20"/>
  <c r="J296" i="20"/>
  <c r="D296" i="20"/>
  <c r="N296" i="20"/>
  <c r="H296" i="20"/>
  <c r="C296" i="20"/>
  <c r="R296" i="20"/>
  <c r="L296" i="20"/>
  <c r="T260" i="20"/>
  <c r="D316" i="20"/>
  <c r="J68" i="33" s="1"/>
  <c r="S260" i="20"/>
  <c r="Q260" i="20"/>
  <c r="R260" i="20"/>
  <c r="S272" i="20"/>
  <c r="R272" i="20"/>
  <c r="Q272" i="20"/>
  <c r="T272" i="20"/>
  <c r="Q278" i="20"/>
  <c r="T278" i="20"/>
  <c r="S278" i="20"/>
  <c r="R278" i="20"/>
  <c r="T281" i="20"/>
  <c r="S281" i="20"/>
  <c r="R281" i="20"/>
  <c r="Q281" i="20"/>
  <c r="C148" i="20"/>
  <c r="F32" i="33" s="1"/>
  <c r="T128" i="20"/>
  <c r="P128" i="20"/>
  <c r="L128" i="20"/>
  <c r="H128" i="20"/>
  <c r="D128" i="20"/>
  <c r="K148" i="20"/>
  <c r="L32" i="33" s="1"/>
  <c r="O128" i="20"/>
  <c r="C128" i="20"/>
  <c r="E148" i="20"/>
  <c r="K32" i="33" s="1"/>
  <c r="W128" i="20"/>
  <c r="R128" i="20"/>
  <c r="N128" i="20"/>
  <c r="J128" i="20"/>
  <c r="Q128" i="20"/>
  <c r="I128" i="20"/>
  <c r="D148" i="20"/>
  <c r="J32" i="33" s="1"/>
  <c r="M128" i="20"/>
  <c r="E151" i="20"/>
  <c r="K35" i="33" s="1"/>
  <c r="Q131" i="20"/>
  <c r="M131" i="20"/>
  <c r="I131" i="20"/>
  <c r="D151" i="20"/>
  <c r="J35" i="33" s="1"/>
  <c r="T131" i="20"/>
  <c r="P131" i="20"/>
  <c r="L131" i="20"/>
  <c r="H131" i="20"/>
  <c r="D131" i="20"/>
  <c r="C151" i="20"/>
  <c r="F35" i="33" s="1"/>
  <c r="O131" i="20"/>
  <c r="C131" i="20"/>
  <c r="N131" i="20"/>
  <c r="J131" i="20"/>
  <c r="R131" i="20"/>
  <c r="K151" i="20"/>
  <c r="L35" i="33" s="1"/>
  <c r="W131" i="20"/>
  <c r="C156" i="20"/>
  <c r="F40" i="33" s="1"/>
  <c r="T136" i="20"/>
  <c r="P136" i="20"/>
  <c r="L136" i="20"/>
  <c r="H136" i="20"/>
  <c r="D136" i="20"/>
  <c r="K156" i="20"/>
  <c r="L40" i="33" s="1"/>
  <c r="O136" i="20"/>
  <c r="C136" i="20"/>
  <c r="E156" i="20"/>
  <c r="K40" i="33" s="1"/>
  <c r="W136" i="20"/>
  <c r="R136" i="20"/>
  <c r="N136" i="20"/>
  <c r="J136" i="20"/>
  <c r="Q136" i="20"/>
  <c r="D156" i="20"/>
  <c r="J40" i="33" s="1"/>
  <c r="M136" i="20"/>
  <c r="I136" i="20"/>
  <c r="E157" i="20"/>
  <c r="K41" i="33" s="1"/>
  <c r="O137" i="20"/>
  <c r="C137" i="20"/>
  <c r="D157" i="20"/>
  <c r="J41" i="33" s="1"/>
  <c r="W137" i="20"/>
  <c r="R137" i="20"/>
  <c r="N137" i="20"/>
  <c r="J137" i="20"/>
  <c r="C157" i="20"/>
  <c r="F41" i="33" s="1"/>
  <c r="Q137" i="20"/>
  <c r="M137" i="20"/>
  <c r="I137" i="20"/>
  <c r="L137" i="20"/>
  <c r="K157" i="20"/>
  <c r="L41" i="33" s="1"/>
  <c r="H137" i="20"/>
  <c r="T137" i="20"/>
  <c r="D137" i="20"/>
  <c r="P137" i="20"/>
  <c r="E70" i="20"/>
  <c r="K20" i="33" s="1"/>
  <c r="W50" i="20"/>
  <c r="R50" i="20"/>
  <c r="N50" i="20"/>
  <c r="J50" i="20"/>
  <c r="D70" i="20"/>
  <c r="J20" i="33" s="1"/>
  <c r="Q50" i="20"/>
  <c r="M50" i="20"/>
  <c r="I50" i="20"/>
  <c r="T50" i="20"/>
  <c r="P50" i="20"/>
  <c r="L50" i="20"/>
  <c r="H50" i="20"/>
  <c r="D50" i="20"/>
  <c r="X14" i="20"/>
  <c r="K70" i="20"/>
  <c r="L20" i="33" s="1"/>
  <c r="O50" i="20"/>
  <c r="C50" i="20"/>
  <c r="X28" i="20"/>
  <c r="Q51" i="20"/>
  <c r="M51" i="20"/>
  <c r="I51" i="20"/>
  <c r="K71" i="20"/>
  <c r="L21" i="33" s="1"/>
  <c r="T51" i="20"/>
  <c r="P51" i="20"/>
  <c r="L51" i="20"/>
  <c r="H51" i="20"/>
  <c r="D51" i="20"/>
  <c r="E71" i="20"/>
  <c r="K21" i="33" s="1"/>
  <c r="O51" i="20"/>
  <c r="C51" i="20"/>
  <c r="X15" i="20"/>
  <c r="W51" i="20"/>
  <c r="R51" i="20"/>
  <c r="N51" i="20"/>
  <c r="D71" i="20"/>
  <c r="J21" i="33" s="1"/>
  <c r="J51" i="20"/>
  <c r="X31" i="20"/>
  <c r="C76" i="20"/>
  <c r="F26" i="33" s="1"/>
  <c r="T56" i="20"/>
  <c r="P56" i="20"/>
  <c r="L56" i="20"/>
  <c r="H56" i="20"/>
  <c r="D56" i="20"/>
  <c r="O56" i="20"/>
  <c r="C56" i="20"/>
  <c r="X20" i="20"/>
  <c r="K76" i="20"/>
  <c r="L26" i="33" s="1"/>
  <c r="E76" i="20"/>
  <c r="K26" i="33" s="1"/>
  <c r="W56" i="20"/>
  <c r="R56" i="20"/>
  <c r="N56" i="20"/>
  <c r="J56" i="20"/>
  <c r="M56" i="20"/>
  <c r="D76" i="20"/>
  <c r="J26" i="33" s="1"/>
  <c r="I56" i="20"/>
  <c r="Q56" i="20"/>
  <c r="X38" i="20"/>
  <c r="E77" i="20"/>
  <c r="K27" i="33" s="1"/>
  <c r="K77" i="20"/>
  <c r="L27" i="33" s="1"/>
  <c r="D77" i="20"/>
  <c r="J27" i="33" s="1"/>
  <c r="O57" i="20"/>
  <c r="C57" i="20"/>
  <c r="X21" i="20"/>
  <c r="C77" i="20"/>
  <c r="F27" i="33" s="1"/>
  <c r="W57" i="20"/>
  <c r="R57" i="20"/>
  <c r="N57" i="20"/>
  <c r="J57" i="20"/>
  <c r="Q57" i="20"/>
  <c r="M57" i="20"/>
  <c r="I57" i="20"/>
  <c r="T57" i="20"/>
  <c r="D57" i="20"/>
  <c r="P57" i="20"/>
  <c r="L57" i="20"/>
  <c r="H57" i="20"/>
  <c r="X37" i="20"/>
  <c r="C314" i="20"/>
  <c r="F66" i="33" s="1"/>
  <c r="K314" i="20"/>
  <c r="L66" i="33" s="1"/>
  <c r="D314" i="20"/>
  <c r="J66" i="33" s="1"/>
  <c r="O294" i="20"/>
  <c r="C294" i="20"/>
  <c r="W294" i="20"/>
  <c r="Q294" i="20"/>
  <c r="L294" i="20"/>
  <c r="P294" i="20"/>
  <c r="J294" i="20"/>
  <c r="E314" i="20"/>
  <c r="K66" i="33" s="1"/>
  <c r="T294" i="20"/>
  <c r="N294" i="20"/>
  <c r="I294" i="20"/>
  <c r="D294" i="20"/>
  <c r="R294" i="20"/>
  <c r="M294" i="20"/>
  <c r="R258" i="20"/>
  <c r="H294" i="20"/>
  <c r="Q258" i="20"/>
  <c r="T258" i="20"/>
  <c r="S258" i="20"/>
  <c r="C322" i="20"/>
  <c r="F74" i="33" s="1"/>
  <c r="W302" i="20"/>
  <c r="R302" i="20"/>
  <c r="N302" i="20"/>
  <c r="J302" i="20"/>
  <c r="K322" i="20"/>
  <c r="L74" i="33" s="1"/>
  <c r="D322" i="20"/>
  <c r="J74" i="33" s="1"/>
  <c r="M302" i="20"/>
  <c r="H302" i="20"/>
  <c r="C302" i="20"/>
  <c r="O302" i="20"/>
  <c r="T302" i="20"/>
  <c r="L302" i="20"/>
  <c r="E322" i="20"/>
  <c r="K74" i="33" s="1"/>
  <c r="Q302" i="20"/>
  <c r="D302" i="20"/>
  <c r="P302" i="20"/>
  <c r="R266" i="20"/>
  <c r="I302" i="20"/>
  <c r="Q266" i="20"/>
  <c r="S266" i="20"/>
  <c r="T266" i="20"/>
  <c r="E311" i="20"/>
  <c r="K63" i="33" s="1"/>
  <c r="D311" i="20"/>
  <c r="J63" i="33" s="1"/>
  <c r="C311" i="20"/>
  <c r="F63" i="33" s="1"/>
  <c r="W291" i="20"/>
  <c r="R291" i="20"/>
  <c r="N291" i="20"/>
  <c r="J291" i="20"/>
  <c r="Q291" i="20"/>
  <c r="M291" i="20"/>
  <c r="I291" i="20"/>
  <c r="T291" i="20"/>
  <c r="P291" i="20"/>
  <c r="L291" i="20"/>
  <c r="H291" i="20"/>
  <c r="D291" i="20"/>
  <c r="O291" i="20"/>
  <c r="Q255" i="20"/>
  <c r="K311" i="20"/>
  <c r="L63" i="33" s="1"/>
  <c r="T255" i="20"/>
  <c r="S255" i="20"/>
  <c r="R255" i="20"/>
  <c r="C291" i="20"/>
  <c r="R271" i="20"/>
  <c r="Q271" i="20"/>
  <c r="T271" i="20"/>
  <c r="S271" i="20"/>
  <c r="C320" i="20"/>
  <c r="F72" i="33" s="1"/>
  <c r="K320" i="20"/>
  <c r="L72" i="33" s="1"/>
  <c r="E320" i="20"/>
  <c r="K72" i="33" s="1"/>
  <c r="Q300" i="20"/>
  <c r="M300" i="20"/>
  <c r="I300" i="20"/>
  <c r="W300" i="20"/>
  <c r="P300" i="20"/>
  <c r="D320" i="20"/>
  <c r="J72" i="33" s="1"/>
  <c r="T300" i="20"/>
  <c r="O300" i="20"/>
  <c r="J300" i="20"/>
  <c r="D300" i="20"/>
  <c r="N300" i="20"/>
  <c r="H300" i="20"/>
  <c r="C300" i="20"/>
  <c r="R300" i="20"/>
  <c r="L300" i="20"/>
  <c r="T264" i="20"/>
  <c r="S264" i="20"/>
  <c r="R264" i="20"/>
  <c r="Q264" i="20"/>
  <c r="S276" i="20"/>
  <c r="R276" i="20"/>
  <c r="Q276" i="20"/>
  <c r="T276" i="20"/>
  <c r="R282" i="20"/>
  <c r="Q282" i="20"/>
  <c r="T282" i="20"/>
  <c r="S282" i="20"/>
  <c r="T284" i="20"/>
  <c r="S284" i="20"/>
  <c r="R284" i="20"/>
  <c r="Q284" i="20"/>
  <c r="N338" i="20"/>
  <c r="R338" i="20" s="1"/>
  <c r="O338" i="20"/>
  <c r="Q338" i="20" s="1"/>
  <c r="C150" i="20"/>
  <c r="F34" i="33" s="1"/>
  <c r="W130" i="20"/>
  <c r="R130" i="20"/>
  <c r="N130" i="20"/>
  <c r="J130" i="20"/>
  <c r="K150" i="20"/>
  <c r="L34" i="33" s="1"/>
  <c r="Q130" i="20"/>
  <c r="M130" i="20"/>
  <c r="I130" i="20"/>
  <c r="E150" i="20"/>
  <c r="K34" i="33" s="1"/>
  <c r="T130" i="20"/>
  <c r="P130" i="20"/>
  <c r="L130" i="20"/>
  <c r="H130" i="20"/>
  <c r="D130" i="20"/>
  <c r="C130" i="20"/>
  <c r="O130" i="20"/>
  <c r="D150" i="20"/>
  <c r="J34" i="33" s="1"/>
  <c r="E155" i="20"/>
  <c r="K39" i="33" s="1"/>
  <c r="Q135" i="20"/>
  <c r="M135" i="20"/>
  <c r="I135" i="20"/>
  <c r="D155" i="20"/>
  <c r="J39" i="33" s="1"/>
  <c r="T135" i="20"/>
  <c r="P135" i="20"/>
  <c r="L135" i="20"/>
  <c r="H135" i="20"/>
  <c r="D135" i="20"/>
  <c r="C155" i="20"/>
  <c r="F39" i="33" s="1"/>
  <c r="O135" i="20"/>
  <c r="C135" i="20"/>
  <c r="K155" i="20"/>
  <c r="L39" i="33" s="1"/>
  <c r="N135" i="20"/>
  <c r="J135" i="20"/>
  <c r="R135" i="20"/>
  <c r="W135" i="20"/>
  <c r="K160" i="20"/>
  <c r="L44" i="33" s="1"/>
  <c r="T140" i="20"/>
  <c r="P140" i="20"/>
  <c r="L140" i="20"/>
  <c r="H140" i="20"/>
  <c r="D140" i="20"/>
  <c r="E160" i="20"/>
  <c r="K44" i="33" s="1"/>
  <c r="O140" i="20"/>
  <c r="C140" i="20"/>
  <c r="D160" i="20"/>
  <c r="J44" i="33" s="1"/>
  <c r="W140" i="20"/>
  <c r="R140" i="20"/>
  <c r="N140" i="20"/>
  <c r="J140" i="20"/>
  <c r="C160" i="20"/>
  <c r="F44" i="33" s="1"/>
  <c r="Q140" i="20"/>
  <c r="I140" i="20"/>
  <c r="M140" i="20"/>
  <c r="C161" i="20"/>
  <c r="F45" i="33" s="1"/>
  <c r="O141" i="20"/>
  <c r="C141" i="20"/>
  <c r="K161" i="20"/>
  <c r="L45" i="33" s="1"/>
  <c r="W141" i="20"/>
  <c r="R141" i="20"/>
  <c r="N141" i="20"/>
  <c r="J141" i="20"/>
  <c r="E161" i="20"/>
  <c r="K45" i="33" s="1"/>
  <c r="Q141" i="20"/>
  <c r="M141" i="20"/>
  <c r="I141" i="20"/>
  <c r="D161" i="20"/>
  <c r="J45" i="33" s="1"/>
  <c r="L141" i="20"/>
  <c r="H141" i="20"/>
  <c r="T141" i="20"/>
  <c r="D141" i="20"/>
  <c r="P141" i="20"/>
  <c r="K78" i="20"/>
  <c r="L28" i="33" s="1"/>
  <c r="E78" i="20"/>
  <c r="K28" i="33" s="1"/>
  <c r="W58" i="20"/>
  <c r="R58" i="20"/>
  <c r="N58" i="20"/>
  <c r="J58" i="20"/>
  <c r="D78" i="20"/>
  <c r="J28" i="33" s="1"/>
  <c r="Q58" i="20"/>
  <c r="M58" i="20"/>
  <c r="I58" i="20"/>
  <c r="C78" i="20"/>
  <c r="F28" i="33" s="1"/>
  <c r="T58" i="20"/>
  <c r="P58" i="20"/>
  <c r="L58" i="20"/>
  <c r="H58" i="20"/>
  <c r="D58" i="20"/>
  <c r="X22" i="20"/>
  <c r="C58" i="20"/>
  <c r="O58" i="20"/>
  <c r="W54" i="20"/>
  <c r="R54" i="20"/>
  <c r="N54" i="20"/>
  <c r="J54" i="20"/>
  <c r="D74" i="20"/>
  <c r="J24" i="33" s="1"/>
  <c r="Q54" i="20"/>
  <c r="M54" i="20"/>
  <c r="I54" i="20"/>
  <c r="C74" i="20"/>
  <c r="F24" i="33" s="1"/>
  <c r="T54" i="20"/>
  <c r="P54" i="20"/>
  <c r="L54" i="20"/>
  <c r="D54" i="20"/>
  <c r="K74" i="20"/>
  <c r="L24" i="33" s="1"/>
  <c r="O54" i="20"/>
  <c r="C54" i="20"/>
  <c r="X18" i="20"/>
  <c r="C75" i="20"/>
  <c r="F25" i="33" s="1"/>
  <c r="Q55" i="20"/>
  <c r="M55" i="20"/>
  <c r="I55" i="20"/>
  <c r="K75" i="20"/>
  <c r="L25" i="33" s="1"/>
  <c r="T55" i="20"/>
  <c r="P55" i="20"/>
  <c r="L55" i="20"/>
  <c r="D55" i="20"/>
  <c r="O55" i="20"/>
  <c r="C55" i="20"/>
  <c r="X19" i="20"/>
  <c r="W55" i="20"/>
  <c r="D75" i="20"/>
  <c r="J25" i="33" s="1"/>
  <c r="R55" i="20"/>
  <c r="N55" i="20"/>
  <c r="J55" i="20"/>
  <c r="X35" i="20"/>
  <c r="X26" i="20"/>
  <c r="C65" i="20"/>
  <c r="F15" i="33" s="1"/>
  <c r="O45" i="20"/>
  <c r="C45" i="20"/>
  <c r="X9" i="20"/>
  <c r="K65" i="20"/>
  <c r="L15" i="33" s="1"/>
  <c r="W45" i="20"/>
  <c r="R45" i="20"/>
  <c r="J45" i="20"/>
  <c r="E65" i="20"/>
  <c r="K15" i="33" s="1"/>
  <c r="Q45" i="20"/>
  <c r="I45" i="20"/>
  <c r="D65" i="20"/>
  <c r="J15" i="33" s="1"/>
  <c r="T45" i="20"/>
  <c r="P45" i="20"/>
  <c r="H45" i="20"/>
  <c r="X25" i="20"/>
  <c r="N339" i="20"/>
  <c r="R339" i="20" s="1"/>
  <c r="O339" i="20"/>
  <c r="R275" i="20"/>
  <c r="Q275" i="20"/>
  <c r="T275" i="20"/>
  <c r="S275" i="20"/>
  <c r="E313" i="20"/>
  <c r="K65" i="33" s="1"/>
  <c r="D313" i="20"/>
  <c r="J65" i="33" s="1"/>
  <c r="K313" i="20"/>
  <c r="L65" i="33" s="1"/>
  <c r="T293" i="20"/>
  <c r="P293" i="20"/>
  <c r="W293" i="20"/>
  <c r="Q293" i="20"/>
  <c r="L293" i="20"/>
  <c r="H293" i="20"/>
  <c r="D293" i="20"/>
  <c r="O293" i="20"/>
  <c r="C293" i="20"/>
  <c r="C313" i="20"/>
  <c r="F65" i="33" s="1"/>
  <c r="N293" i="20"/>
  <c r="J293" i="20"/>
  <c r="R293" i="20"/>
  <c r="M293" i="20"/>
  <c r="S257" i="20"/>
  <c r="I293" i="20"/>
  <c r="R257" i="20"/>
  <c r="T257" i="20"/>
  <c r="Q257" i="20"/>
  <c r="E315" i="20"/>
  <c r="K67" i="33" s="1"/>
  <c r="D315" i="20"/>
  <c r="J67" i="33" s="1"/>
  <c r="C315" i="20"/>
  <c r="F67" i="33" s="1"/>
  <c r="W295" i="20"/>
  <c r="R295" i="20"/>
  <c r="N295" i="20"/>
  <c r="J295" i="20"/>
  <c r="P295" i="20"/>
  <c r="K315" i="20"/>
  <c r="L67" i="33" s="1"/>
  <c r="T295" i="20"/>
  <c r="O295" i="20"/>
  <c r="I295" i="20"/>
  <c r="D295" i="20"/>
  <c r="M295" i="20"/>
  <c r="H295" i="20"/>
  <c r="C295" i="20"/>
  <c r="Q295" i="20"/>
  <c r="L295" i="20"/>
  <c r="Q259" i="20"/>
  <c r="T259" i="20"/>
  <c r="S259" i="20"/>
  <c r="R259" i="20"/>
  <c r="S283" i="20"/>
  <c r="R283" i="20"/>
  <c r="Q283" i="20"/>
  <c r="T283" i="20"/>
  <c r="K324" i="20"/>
  <c r="L76" i="33" s="1"/>
  <c r="T304" i="20"/>
  <c r="P304" i="20"/>
  <c r="L304" i="20"/>
  <c r="H304" i="20"/>
  <c r="D304" i="20"/>
  <c r="E324" i="20"/>
  <c r="K76" i="33" s="1"/>
  <c r="O304" i="20"/>
  <c r="C304" i="20"/>
  <c r="D324" i="20"/>
  <c r="J76" i="33" s="1"/>
  <c r="M304" i="20"/>
  <c r="R304" i="20"/>
  <c r="I304" i="20"/>
  <c r="Q304" i="20"/>
  <c r="N304" i="20"/>
  <c r="J304" i="20"/>
  <c r="T268" i="20"/>
  <c r="C324" i="20"/>
  <c r="F76" i="33" s="1"/>
  <c r="S268" i="20"/>
  <c r="W304" i="20"/>
  <c r="R268" i="20"/>
  <c r="Q268" i="20"/>
  <c r="S280" i="20"/>
  <c r="R280" i="20"/>
  <c r="Q280" i="20"/>
  <c r="T280" i="20"/>
  <c r="T273" i="20"/>
  <c r="S273" i="20"/>
  <c r="R273" i="20"/>
  <c r="Q273" i="20"/>
  <c r="C154" i="20"/>
  <c r="F38" i="33" s="1"/>
  <c r="W134" i="20"/>
  <c r="R134" i="20"/>
  <c r="N134" i="20"/>
  <c r="J134" i="20"/>
  <c r="K154" i="20"/>
  <c r="L38" i="33" s="1"/>
  <c r="Q134" i="20"/>
  <c r="M134" i="20"/>
  <c r="I134" i="20"/>
  <c r="E154" i="20"/>
  <c r="K38" i="33" s="1"/>
  <c r="T134" i="20"/>
  <c r="P134" i="20"/>
  <c r="L134" i="20"/>
  <c r="H134" i="20"/>
  <c r="D134" i="20"/>
  <c r="C134" i="20"/>
  <c r="D154" i="20"/>
  <c r="J38" i="33" s="1"/>
  <c r="O134" i="20"/>
  <c r="W142" i="20"/>
  <c r="W60" i="20"/>
  <c r="X24" i="20"/>
  <c r="X32" i="20"/>
  <c r="M59" i="20"/>
  <c r="I59" i="20"/>
  <c r="O59" i="20" s="1"/>
  <c r="D59" i="20"/>
  <c r="X23" i="20"/>
  <c r="J59" i="20" s="1"/>
  <c r="N59" i="20" s="1"/>
  <c r="C59" i="20"/>
  <c r="S59" i="20" s="1"/>
  <c r="E68" i="20"/>
  <c r="K18" i="33" s="1"/>
  <c r="T48" i="20"/>
  <c r="P48" i="20"/>
  <c r="L48" i="20"/>
  <c r="H48" i="20"/>
  <c r="D48" i="20"/>
  <c r="D68" i="20"/>
  <c r="J18" i="33" s="1"/>
  <c r="O48" i="20"/>
  <c r="C48" i="20"/>
  <c r="X12" i="20"/>
  <c r="C68" i="20"/>
  <c r="F18" i="33" s="1"/>
  <c r="W48" i="20"/>
  <c r="R48" i="20"/>
  <c r="N48" i="20"/>
  <c r="J48" i="20"/>
  <c r="K68" i="20"/>
  <c r="L18" i="33" s="1"/>
  <c r="M48" i="20"/>
  <c r="I48" i="20"/>
  <c r="Q48" i="20"/>
  <c r="X30" i="20"/>
  <c r="O49" i="20"/>
  <c r="C49" i="20"/>
  <c r="X13" i="20"/>
  <c r="K69" i="20"/>
  <c r="L19" i="33" s="1"/>
  <c r="W49" i="20"/>
  <c r="R49" i="20"/>
  <c r="N49" i="20"/>
  <c r="J49" i="20"/>
  <c r="E69" i="20"/>
  <c r="K19" i="33" s="1"/>
  <c r="Q49" i="20"/>
  <c r="M49" i="20"/>
  <c r="I49" i="20"/>
  <c r="T49" i="20"/>
  <c r="D49" i="20"/>
  <c r="P49" i="20"/>
  <c r="D69" i="20"/>
  <c r="J19" i="33" s="1"/>
  <c r="L49" i="20"/>
  <c r="H49" i="20"/>
  <c r="X29" i="20"/>
  <c r="N340" i="20"/>
  <c r="R340" i="20" s="1"/>
  <c r="O340" i="20"/>
  <c r="E321" i="20"/>
  <c r="K73" i="33" s="1"/>
  <c r="D321" i="20"/>
  <c r="J73" i="33" s="1"/>
  <c r="K321" i="20"/>
  <c r="L73" i="33" s="1"/>
  <c r="T301" i="20"/>
  <c r="P301" i="20"/>
  <c r="L301" i="20"/>
  <c r="H301" i="20"/>
  <c r="D301" i="20"/>
  <c r="W301" i="20"/>
  <c r="Q301" i="20"/>
  <c r="O301" i="20"/>
  <c r="J301" i="20"/>
  <c r="C321" i="20"/>
  <c r="F73" i="33" s="1"/>
  <c r="N301" i="20"/>
  <c r="I301" i="20"/>
  <c r="C301" i="20"/>
  <c r="R301" i="20"/>
  <c r="M301" i="20"/>
  <c r="S265" i="20"/>
  <c r="R265" i="20"/>
  <c r="T265" i="20"/>
  <c r="Q265" i="20"/>
  <c r="C318" i="20"/>
  <c r="F70" i="33" s="1"/>
  <c r="K318" i="20"/>
  <c r="L70" i="33" s="1"/>
  <c r="D318" i="20"/>
  <c r="J70" i="33" s="1"/>
  <c r="O298" i="20"/>
  <c r="C298" i="20"/>
  <c r="E318" i="20"/>
  <c r="K70" i="33" s="1"/>
  <c r="W298" i="20"/>
  <c r="Q298" i="20"/>
  <c r="L298" i="20"/>
  <c r="P298" i="20"/>
  <c r="J298" i="20"/>
  <c r="T298" i="20"/>
  <c r="N298" i="20"/>
  <c r="I298" i="20"/>
  <c r="D298" i="20"/>
  <c r="R298" i="20"/>
  <c r="M298" i="20"/>
  <c r="R262" i="20"/>
  <c r="H298" i="20"/>
  <c r="Q262" i="20"/>
  <c r="T262" i="20"/>
  <c r="S262" i="20"/>
  <c r="E319" i="20"/>
  <c r="K71" i="33" s="1"/>
  <c r="D319" i="20"/>
  <c r="J71" i="33" s="1"/>
  <c r="C319" i="20"/>
  <c r="F71" i="33" s="1"/>
  <c r="W299" i="20"/>
  <c r="R299" i="20"/>
  <c r="N299" i="20"/>
  <c r="J299" i="20"/>
  <c r="P299" i="20"/>
  <c r="T299" i="20"/>
  <c r="O299" i="20"/>
  <c r="I299" i="20"/>
  <c r="D299" i="20"/>
  <c r="M299" i="20"/>
  <c r="H299" i="20"/>
  <c r="C299" i="20"/>
  <c r="Q299" i="20"/>
  <c r="L299" i="20"/>
  <c r="Q263" i="20"/>
  <c r="K319" i="20"/>
  <c r="L71" i="33" s="1"/>
  <c r="T263" i="20"/>
  <c r="S263" i="20"/>
  <c r="R263" i="20"/>
  <c r="C312" i="20"/>
  <c r="F64" i="33" s="1"/>
  <c r="K312" i="20"/>
  <c r="L64" i="33" s="1"/>
  <c r="E312" i="20"/>
  <c r="K64" i="33" s="1"/>
  <c r="Q292" i="20"/>
  <c r="M292" i="20"/>
  <c r="I292" i="20"/>
  <c r="D312" i="20"/>
  <c r="J64" i="33" s="1"/>
  <c r="T292" i="20"/>
  <c r="P292" i="20"/>
  <c r="L292" i="20"/>
  <c r="H292" i="20"/>
  <c r="D292" i="20"/>
  <c r="O292" i="20"/>
  <c r="C292" i="20"/>
  <c r="J292" i="20"/>
  <c r="W292" i="20"/>
  <c r="T256" i="20"/>
  <c r="R292" i="20"/>
  <c r="S256" i="20"/>
  <c r="N292" i="20"/>
  <c r="Q256" i="20"/>
  <c r="R256" i="20"/>
  <c r="W306" i="20"/>
  <c r="T270" i="20"/>
  <c r="S270" i="20"/>
  <c r="R270" i="20"/>
  <c r="Q270" i="20"/>
  <c r="Q274" i="20"/>
  <c r="T274" i="20"/>
  <c r="S274" i="20"/>
  <c r="R274" i="20"/>
  <c r="T277" i="20"/>
  <c r="S277" i="20"/>
  <c r="R277" i="20"/>
  <c r="Q277" i="20"/>
  <c r="AG174" i="21" l="1"/>
  <c r="F176" i="21"/>
  <c r="G176" i="21" s="1"/>
  <c r="I177" i="21"/>
  <c r="F177" i="21" s="1"/>
  <c r="G177" i="21" s="1"/>
  <c r="K173" i="21"/>
  <c r="AD173" i="21" s="1"/>
  <c r="K111" i="21"/>
  <c r="M146" i="20"/>
  <c r="M310" i="20"/>
  <c r="M228" i="20"/>
  <c r="K310" i="20"/>
  <c r="K228" i="20"/>
  <c r="K146" i="20"/>
  <c r="Q339" i="20"/>
  <c r="P340" i="20"/>
  <c r="Q340" i="20" s="1"/>
  <c r="U242" i="20"/>
  <c r="U243" i="20"/>
  <c r="U324" i="20"/>
  <c r="U325" i="20"/>
  <c r="U160" i="20"/>
  <c r="U161" i="20"/>
  <c r="S337" i="20"/>
  <c r="AG175" i="21" l="1"/>
  <c r="K174" i="21"/>
  <c r="AD174" i="21" s="1"/>
  <c r="K112" i="21"/>
  <c r="N310" i="20"/>
  <c r="O310" i="20" s="1"/>
  <c r="P310" i="20" s="1"/>
  <c r="Q310" i="20" s="1"/>
  <c r="R310" i="20"/>
  <c r="R228" i="20"/>
  <c r="N228" i="20"/>
  <c r="O228" i="20" s="1"/>
  <c r="P228" i="20" s="1"/>
  <c r="Q228" i="20" s="1"/>
  <c r="N146" i="20"/>
  <c r="O146" i="20" s="1"/>
  <c r="P146" i="20" s="1"/>
  <c r="Q146" i="20" s="1"/>
  <c r="R146" i="20"/>
  <c r="V22" i="2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AG176" i="21" l="1"/>
  <c r="K175" i="21"/>
  <c r="AD175" i="21" s="1"/>
  <c r="K113" i="21"/>
  <c r="E254" i="20"/>
  <c r="G248" i="20" s="1"/>
  <c r="E254" i="37"/>
  <c r="E90" i="20"/>
  <c r="G84" i="20" s="1"/>
  <c r="E90" i="37"/>
  <c r="E172" i="20"/>
  <c r="G166" i="20" s="1"/>
  <c r="E172" i="37"/>
  <c r="E8" i="20"/>
  <c r="G2" i="20" s="1"/>
  <c r="E8" i="37"/>
  <c r="AG177" i="21" l="1"/>
  <c r="K176" i="21"/>
  <c r="AD176" i="21" s="1"/>
  <c r="K114" i="21"/>
  <c r="D290" i="20"/>
  <c r="C310" i="20" s="1"/>
  <c r="L254" i="20"/>
  <c r="S254" i="20" s="1"/>
  <c r="W254" i="20" s="1"/>
  <c r="L172" i="20"/>
  <c r="S172" i="20" s="1"/>
  <c r="T172" i="20" s="1"/>
  <c r="X172" i="20" s="1"/>
  <c r="K172" i="20"/>
  <c r="R172" i="20" s="1"/>
  <c r="V172" i="20" s="1"/>
  <c r="J254" i="20"/>
  <c r="Q254" i="20" s="1"/>
  <c r="U254" i="20" s="1"/>
  <c r="D254" i="20"/>
  <c r="D208" i="20"/>
  <c r="E208" i="20" s="1"/>
  <c r="F208" i="20" s="1"/>
  <c r="G208" i="20" s="1"/>
  <c r="C249" i="20"/>
  <c r="G249" i="20" s="1"/>
  <c r="H249" i="20" s="1"/>
  <c r="I249" i="20" s="1"/>
  <c r="C167" i="20"/>
  <c r="G167" i="20" s="1"/>
  <c r="H167" i="20" s="1"/>
  <c r="I167" i="20" s="1"/>
  <c r="D172" i="20"/>
  <c r="J172" i="20"/>
  <c r="Q172" i="20" s="1"/>
  <c r="U172" i="20" s="1"/>
  <c r="K254" i="20"/>
  <c r="R254" i="20" s="1"/>
  <c r="V254" i="20" s="1"/>
  <c r="D126" i="20"/>
  <c r="C146" i="20" s="1"/>
  <c r="K8" i="20"/>
  <c r="R8" i="20" s="1"/>
  <c r="V8" i="20" s="1"/>
  <c r="J8" i="20"/>
  <c r="Q8" i="20" s="1"/>
  <c r="U8" i="20" s="1"/>
  <c r="C85" i="20"/>
  <c r="G85" i="20" s="1"/>
  <c r="H85" i="20" s="1"/>
  <c r="I85" i="20" s="1"/>
  <c r="G2" i="37"/>
  <c r="K11" i="3"/>
  <c r="K8" i="37"/>
  <c r="I434" i="22"/>
  <c r="I486" i="22" s="1"/>
  <c r="C3" i="37"/>
  <c r="D8" i="37"/>
  <c r="D44" i="37"/>
  <c r="J8" i="37"/>
  <c r="L8" i="37"/>
  <c r="G84" i="37"/>
  <c r="K47" i="3"/>
  <c r="L90" i="37"/>
  <c r="C85" i="37"/>
  <c r="I639" i="22"/>
  <c r="I674" i="22" s="1"/>
  <c r="D126" i="37"/>
  <c r="D90" i="37"/>
  <c r="K90" i="37"/>
  <c r="J90" i="37"/>
  <c r="K90" i="20"/>
  <c r="R90" i="20" s="1"/>
  <c r="V90" i="20" s="1"/>
  <c r="L90" i="20"/>
  <c r="S90" i="20" s="1"/>
  <c r="W90" i="20" s="1"/>
  <c r="K172" i="37"/>
  <c r="G166" i="37"/>
  <c r="L172" i="37"/>
  <c r="I710" i="22"/>
  <c r="I745" i="22" s="1"/>
  <c r="K83" i="3"/>
  <c r="D208" i="37"/>
  <c r="D172" i="37"/>
  <c r="C167" i="37"/>
  <c r="J172" i="37"/>
  <c r="I781" i="22"/>
  <c r="I816" i="22" s="1"/>
  <c r="G248" i="37"/>
  <c r="K119" i="3"/>
  <c r="K254" i="37"/>
  <c r="L254" i="37"/>
  <c r="D254" i="37"/>
  <c r="C249" i="37"/>
  <c r="J254" i="37"/>
  <c r="D290" i="37"/>
  <c r="C3" i="20"/>
  <c r="D8" i="20"/>
  <c r="M343" i="20" s="1"/>
  <c r="Q343" i="20" s="1"/>
  <c r="L8" i="20"/>
  <c r="S8" i="20" s="1"/>
  <c r="T8" i="20" s="1"/>
  <c r="X8" i="20" s="1"/>
  <c r="D44" i="20"/>
  <c r="C64" i="20" s="1"/>
  <c r="D90" i="20"/>
  <c r="C126" i="20" s="1"/>
  <c r="J90" i="20"/>
  <c r="Q90" i="20" s="1"/>
  <c r="U90" i="20" s="1"/>
  <c r="E290" i="20"/>
  <c r="F290" i="20" s="1"/>
  <c r="G290" i="20" s="1"/>
  <c r="T254" i="20"/>
  <c r="X254" i="20" s="1"/>
  <c r="K207" i="21"/>
  <c r="Q211" i="21" s="1"/>
  <c r="Q212" i="21" s="1"/>
  <c r="Q213" i="21" s="1"/>
  <c r="Q214" i="21" s="1"/>
  <c r="Q215" i="21" s="1"/>
  <c r="Q216" i="21" s="1"/>
  <c r="Q217" i="21" s="1"/>
  <c r="Q218" i="21" s="1"/>
  <c r="Q219" i="21" s="1"/>
  <c r="Q220" i="21" s="1"/>
  <c r="Q221" i="21" s="1"/>
  <c r="Q222" i="21" s="1"/>
  <c r="Q223" i="21" s="1"/>
  <c r="Q224" i="21" s="1"/>
  <c r="Q225" i="21" s="1"/>
  <c r="Q226" i="21" s="1"/>
  <c r="Q227" i="21" s="1"/>
  <c r="Q228" i="21" s="1"/>
  <c r="Q229" i="21" s="1"/>
  <c r="Q230" i="21" s="1"/>
  <c r="Q231" i="21" s="1"/>
  <c r="Q232" i="21" s="1"/>
  <c r="Q233" i="21" s="1"/>
  <c r="Q234" i="21" s="1"/>
  <c r="Q235" i="21" s="1"/>
  <c r="Q236" i="21" s="1"/>
  <c r="Q237" i="21" s="1"/>
  <c r="Q238" i="21" s="1"/>
  <c r="Q239" i="21" s="1"/>
  <c r="Q240" i="21" s="1"/>
  <c r="K206" i="21"/>
  <c r="O211" i="21" s="1"/>
  <c r="O212" i="21" s="1"/>
  <c r="O213" i="21" s="1"/>
  <c r="O214" i="21" s="1"/>
  <c r="O215" i="21" s="1"/>
  <c r="O216" i="21" s="1"/>
  <c r="O217" i="21" s="1"/>
  <c r="O218" i="21" s="1"/>
  <c r="O219" i="21" s="1"/>
  <c r="O220" i="21" s="1"/>
  <c r="O221" i="21" s="1"/>
  <c r="O222" i="21" s="1"/>
  <c r="O223" i="21" s="1"/>
  <c r="O224" i="21" s="1"/>
  <c r="O225" i="21" s="1"/>
  <c r="O226" i="21" s="1"/>
  <c r="O227" i="21" s="1"/>
  <c r="O228" i="21" s="1"/>
  <c r="O229" i="21" s="1"/>
  <c r="O230" i="21" s="1"/>
  <c r="O231" i="21" s="1"/>
  <c r="O232" i="21" s="1"/>
  <c r="O233" i="21" s="1"/>
  <c r="O234" i="21" s="1"/>
  <c r="O235" i="21" s="1"/>
  <c r="O236" i="21" s="1"/>
  <c r="O237" i="21" s="1"/>
  <c r="O238" i="21" s="1"/>
  <c r="O239" i="21" s="1"/>
  <c r="O240" i="21" s="1"/>
  <c r="K204" i="21"/>
  <c r="K144" i="21"/>
  <c r="Q148" i="21" s="1"/>
  <c r="Q149" i="21" s="1"/>
  <c r="Q150" i="21" s="1"/>
  <c r="Q151" i="21" s="1"/>
  <c r="Q152" i="21" s="1"/>
  <c r="Q153" i="21" s="1"/>
  <c r="Q154" i="21" s="1"/>
  <c r="Q155" i="21" s="1"/>
  <c r="Q156" i="21" s="1"/>
  <c r="Q157" i="21" s="1"/>
  <c r="Q158" i="21" s="1"/>
  <c r="Q159" i="21" s="1"/>
  <c r="Q160" i="21" s="1"/>
  <c r="Q161" i="21" s="1"/>
  <c r="Q162" i="21" s="1"/>
  <c r="Q163" i="21" s="1"/>
  <c r="Q164" i="21" s="1"/>
  <c r="Q165" i="21" s="1"/>
  <c r="Q166" i="21" s="1"/>
  <c r="Q167" i="21" s="1"/>
  <c r="Q168" i="21" s="1"/>
  <c r="Q169" i="21" s="1"/>
  <c r="Q170" i="21" s="1"/>
  <c r="Q171" i="21" s="1"/>
  <c r="Q172" i="21" s="1"/>
  <c r="Q173" i="21" s="1"/>
  <c r="Q174" i="21" s="1"/>
  <c r="Q175" i="21" s="1"/>
  <c r="Q176" i="21" s="1"/>
  <c r="Q177" i="21" s="1"/>
  <c r="K143" i="21"/>
  <c r="O148" i="21" s="1"/>
  <c r="O149" i="21" s="1"/>
  <c r="O150" i="21" s="1"/>
  <c r="O151" i="21" s="1"/>
  <c r="O152" i="21" s="1"/>
  <c r="O153" i="21" s="1"/>
  <c r="O154" i="21" s="1"/>
  <c r="O155" i="21" s="1"/>
  <c r="O156" i="21" s="1"/>
  <c r="O157" i="21" s="1"/>
  <c r="O158" i="21" s="1"/>
  <c r="O159" i="21" s="1"/>
  <c r="O160" i="21" s="1"/>
  <c r="O161" i="21" s="1"/>
  <c r="O162" i="21" s="1"/>
  <c r="O163" i="21" s="1"/>
  <c r="O164" i="21" s="1"/>
  <c r="O165" i="21" s="1"/>
  <c r="O166" i="21" s="1"/>
  <c r="O167" i="21" s="1"/>
  <c r="O168" i="21" s="1"/>
  <c r="O169" i="21" s="1"/>
  <c r="O170" i="21" s="1"/>
  <c r="O171" i="21" s="1"/>
  <c r="O172" i="21" s="1"/>
  <c r="O173" i="21" s="1"/>
  <c r="O174" i="21" s="1"/>
  <c r="O175" i="21" s="1"/>
  <c r="O176" i="21" s="1"/>
  <c r="O177" i="21" s="1"/>
  <c r="K141" i="21"/>
  <c r="K81" i="21"/>
  <c r="Q85" i="21" s="1"/>
  <c r="Q86" i="21" s="1"/>
  <c r="Q87" i="21" s="1"/>
  <c r="Q88" i="21" s="1"/>
  <c r="Q89" i="21" s="1"/>
  <c r="Q90" i="21" s="1"/>
  <c r="Q91" i="21" s="1"/>
  <c r="Q92" i="21" s="1"/>
  <c r="Q93" i="21" s="1"/>
  <c r="Q94" i="21" s="1"/>
  <c r="Q95" i="21" s="1"/>
  <c r="Q96" i="21" s="1"/>
  <c r="Q97" i="21" s="1"/>
  <c r="Q98" i="21" s="1"/>
  <c r="Q99" i="21" s="1"/>
  <c r="Q100" i="21" s="1"/>
  <c r="Q101" i="21" s="1"/>
  <c r="Q102" i="21" s="1"/>
  <c r="Q103" i="21" s="1"/>
  <c r="Q104" i="21" s="1"/>
  <c r="Q105" i="21" s="1"/>
  <c r="Q106" i="21" s="1"/>
  <c r="Q107" i="21" s="1"/>
  <c r="Q108" i="21" s="1"/>
  <c r="Q109" i="21" s="1"/>
  <c r="Q110" i="21" s="1"/>
  <c r="Q111" i="21" s="1"/>
  <c r="Q112" i="21" s="1"/>
  <c r="Q113" i="21" s="1"/>
  <c r="Q114" i="21" s="1"/>
  <c r="K80" i="21"/>
  <c r="O85" i="21" s="1"/>
  <c r="O86" i="21" s="1"/>
  <c r="O87" i="21" s="1"/>
  <c r="O88" i="21" s="1"/>
  <c r="O89" i="21" s="1"/>
  <c r="O90" i="21" s="1"/>
  <c r="O91" i="21" s="1"/>
  <c r="O92" i="21" s="1"/>
  <c r="O93" i="21" s="1"/>
  <c r="O94" i="21" s="1"/>
  <c r="O95" i="21" s="1"/>
  <c r="O96" i="21" s="1"/>
  <c r="O97" i="21" s="1"/>
  <c r="O98" i="21" s="1"/>
  <c r="O99" i="21" s="1"/>
  <c r="O100" i="21" s="1"/>
  <c r="O101" i="21" s="1"/>
  <c r="O102" i="21" s="1"/>
  <c r="O103" i="21" s="1"/>
  <c r="O104" i="21" s="1"/>
  <c r="O105" i="21" s="1"/>
  <c r="O106" i="21" s="1"/>
  <c r="O107" i="21" s="1"/>
  <c r="O108" i="21" s="1"/>
  <c r="O109" i="21" s="1"/>
  <c r="O110" i="21" s="1"/>
  <c r="O111" i="21" s="1"/>
  <c r="O112" i="21" s="1"/>
  <c r="O113" i="21" s="1"/>
  <c r="O114" i="21" s="1"/>
  <c r="K78" i="21"/>
  <c r="K177" i="21" l="1"/>
  <c r="AD177" i="21" s="1"/>
  <c r="W172" i="20"/>
  <c r="C290" i="37"/>
  <c r="N776" i="22"/>
  <c r="C208" i="37"/>
  <c r="N705" i="22"/>
  <c r="M345" i="20"/>
  <c r="Q345" i="20" s="1"/>
  <c r="N282" i="22"/>
  <c r="M346" i="20"/>
  <c r="Q346" i="20" s="1"/>
  <c r="N353" i="22"/>
  <c r="G3" i="20"/>
  <c r="H3" i="20" s="1"/>
  <c r="I3" i="20" s="1"/>
  <c r="F59" i="20"/>
  <c r="L59" i="20" s="1"/>
  <c r="P59" i="20" s="1"/>
  <c r="F59" i="37"/>
  <c r="L59" i="37" s="1"/>
  <c r="P59" i="37" s="1"/>
  <c r="E126" i="20"/>
  <c r="F126" i="20" s="1"/>
  <c r="G126" i="20" s="1"/>
  <c r="H126" i="20" s="1"/>
  <c r="C228" i="20"/>
  <c r="G56" i="33" s="1"/>
  <c r="C290" i="20"/>
  <c r="E44" i="20"/>
  <c r="F44" i="20" s="1"/>
  <c r="G44" i="20" s="1"/>
  <c r="H44" i="20" s="1"/>
  <c r="T90" i="20"/>
  <c r="X90" i="20" s="1"/>
  <c r="C208" i="20"/>
  <c r="M344" i="20"/>
  <c r="Q344" i="20" s="1"/>
  <c r="W8" i="20"/>
  <c r="H776" i="22"/>
  <c r="P833" i="22" s="1"/>
  <c r="G249" i="37"/>
  <c r="H249" i="37" s="1"/>
  <c r="G167" i="37"/>
  <c r="H167" i="37" s="1"/>
  <c r="I167" i="37" s="1"/>
  <c r="H705" i="22"/>
  <c r="P762" i="22" s="1"/>
  <c r="M760" i="22"/>
  <c r="U760" i="22" s="1"/>
  <c r="AM760" i="22" s="1"/>
  <c r="I752" i="22"/>
  <c r="N634" i="22"/>
  <c r="C126" i="37"/>
  <c r="AD639" i="22"/>
  <c r="AB674" i="22" s="1"/>
  <c r="AD681" i="22" s="1"/>
  <c r="S90" i="37"/>
  <c r="P434" i="22"/>
  <c r="P486" i="22" s="1"/>
  <c r="P493" i="22" s="1"/>
  <c r="Q8" i="37"/>
  <c r="U8" i="37" s="1"/>
  <c r="M501" i="22"/>
  <c r="L511" i="22" s="1"/>
  <c r="I493" i="22"/>
  <c r="AD710" i="22"/>
  <c r="AB745" i="22" s="1"/>
  <c r="AD752" i="22" s="1"/>
  <c r="S172" i="37"/>
  <c r="C146" i="37"/>
  <c r="E126" i="37"/>
  <c r="F126" i="37" s="1"/>
  <c r="G126" i="37" s="1"/>
  <c r="C64" i="37"/>
  <c r="E44" i="37"/>
  <c r="F44" i="37" s="1"/>
  <c r="G44" i="37" s="1"/>
  <c r="W434" i="22"/>
  <c r="V486" i="22" s="1"/>
  <c r="W493" i="22" s="1"/>
  <c r="R8" i="37"/>
  <c r="V8" i="37" s="1"/>
  <c r="C44" i="20"/>
  <c r="C310" i="37"/>
  <c r="E290" i="37"/>
  <c r="F290" i="37" s="1"/>
  <c r="G290" i="37" s="1"/>
  <c r="AD781" i="22"/>
  <c r="AB816" i="22" s="1"/>
  <c r="AD823" i="22" s="1"/>
  <c r="S254" i="37"/>
  <c r="I823" i="22"/>
  <c r="M831" i="22"/>
  <c r="U831" i="22" s="1"/>
  <c r="AM831" i="22" s="1"/>
  <c r="E208" i="37"/>
  <c r="F208" i="37" s="1"/>
  <c r="G208" i="37" s="1"/>
  <c r="C228" i="37"/>
  <c r="P639" i="22"/>
  <c r="P674" i="22" s="1"/>
  <c r="P681" i="22" s="1"/>
  <c r="Q90" i="37"/>
  <c r="U90" i="37" s="1"/>
  <c r="M689" i="22"/>
  <c r="U689" i="22" s="1"/>
  <c r="AM689" i="22" s="1"/>
  <c r="I681" i="22"/>
  <c r="N429" i="22"/>
  <c r="AB568" i="22" s="1"/>
  <c r="C44" i="37"/>
  <c r="P781" i="22"/>
  <c r="P816" i="22" s="1"/>
  <c r="P823" i="22" s="1"/>
  <c r="Q254" i="37"/>
  <c r="U254" i="37" s="1"/>
  <c r="W781" i="22"/>
  <c r="V816" i="22" s="1"/>
  <c r="W823" i="22" s="1"/>
  <c r="R254" i="37"/>
  <c r="V254" i="37" s="1"/>
  <c r="Q172" i="37"/>
  <c r="U172" i="37" s="1"/>
  <c r="P710" i="22"/>
  <c r="P745" i="22" s="1"/>
  <c r="P752" i="22" s="1"/>
  <c r="R172" i="37"/>
  <c r="V172" i="37" s="1"/>
  <c r="W710" i="22"/>
  <c r="V745" i="22" s="1"/>
  <c r="W752" i="22" s="1"/>
  <c r="W639" i="22"/>
  <c r="V674" i="22" s="1"/>
  <c r="W681" i="22" s="1"/>
  <c r="R90" i="37"/>
  <c r="V90" i="37" s="1"/>
  <c r="H634" i="22"/>
  <c r="P691" i="22" s="1"/>
  <c r="G85" i="37"/>
  <c r="H85" i="37" s="1"/>
  <c r="I85" i="37" s="1"/>
  <c r="AD434" i="22"/>
  <c r="AB486" i="22" s="1"/>
  <c r="AD493" i="22" s="1"/>
  <c r="S8" i="37"/>
  <c r="H429" i="22"/>
  <c r="O558" i="22" s="1"/>
  <c r="G3" i="37"/>
  <c r="H3" i="37" s="1"/>
  <c r="I3" i="37" s="1"/>
  <c r="G41" i="33"/>
  <c r="G33" i="33"/>
  <c r="G43" i="33"/>
  <c r="G37" i="33"/>
  <c r="G31" i="33"/>
  <c r="G44" i="33"/>
  <c r="G42" i="33"/>
  <c r="G40" i="33"/>
  <c r="G38" i="33"/>
  <c r="G36" i="33"/>
  <c r="G34" i="33"/>
  <c r="G32" i="33"/>
  <c r="G45" i="33"/>
  <c r="G39" i="33"/>
  <c r="G35" i="33"/>
  <c r="G24" i="33"/>
  <c r="G16" i="33"/>
  <c r="G26" i="33"/>
  <c r="G20" i="33"/>
  <c r="G29" i="33"/>
  <c r="G27" i="33"/>
  <c r="G25" i="33"/>
  <c r="G23" i="33"/>
  <c r="G21" i="33"/>
  <c r="G19" i="33"/>
  <c r="G17" i="33"/>
  <c r="G15" i="33"/>
  <c r="G28" i="33"/>
  <c r="G22" i="33"/>
  <c r="G18" i="33"/>
  <c r="G75" i="33"/>
  <c r="G65" i="33"/>
  <c r="G77" i="33"/>
  <c r="G73" i="33"/>
  <c r="G71" i="33"/>
  <c r="G67" i="33"/>
  <c r="G63" i="33"/>
  <c r="G76" i="33"/>
  <c r="G74" i="33"/>
  <c r="G72" i="33"/>
  <c r="G70" i="33"/>
  <c r="G68" i="33"/>
  <c r="G66" i="33"/>
  <c r="G64" i="33"/>
  <c r="G69" i="33"/>
  <c r="H290" i="20"/>
  <c r="D310" i="20"/>
  <c r="H310" i="20" s="1"/>
  <c r="I310" i="20" s="1"/>
  <c r="J310" i="20" s="1"/>
  <c r="D228" i="20"/>
  <c r="H228" i="20" s="1"/>
  <c r="I228" i="20" s="1"/>
  <c r="J228" i="20" s="1"/>
  <c r="H208" i="20"/>
  <c r="K18" i="21"/>
  <c r="Q22" i="21" l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G51" i="33"/>
  <c r="G57" i="33"/>
  <c r="G60" i="33"/>
  <c r="G52" i="33"/>
  <c r="G61" i="33"/>
  <c r="G54" i="33"/>
  <c r="D146" i="20"/>
  <c r="H146" i="20" s="1"/>
  <c r="I146" i="20" s="1"/>
  <c r="J146" i="20" s="1"/>
  <c r="G53" i="33"/>
  <c r="G58" i="33"/>
  <c r="G49" i="33"/>
  <c r="G59" i="33"/>
  <c r="G48" i="33"/>
  <c r="A749" i="22"/>
  <c r="A742" i="22"/>
  <c r="A813" i="22"/>
  <c r="A820" i="22"/>
  <c r="P503" i="22"/>
  <c r="AH503" i="22" s="1"/>
  <c r="I556" i="22"/>
  <c r="D64" i="20"/>
  <c r="H64" i="20" s="1"/>
  <c r="I64" i="20" s="1"/>
  <c r="J64" i="20" s="1"/>
  <c r="G47" i="33"/>
  <c r="G55" i="33"/>
  <c r="G50" i="33"/>
  <c r="P690" i="22"/>
  <c r="AH690" i="22" s="1"/>
  <c r="AH691" i="22"/>
  <c r="A490" i="22"/>
  <c r="X558" i="22"/>
  <c r="P563" i="22" s="1"/>
  <c r="X563" i="22" s="1"/>
  <c r="A483" i="22"/>
  <c r="W172" i="37"/>
  <c r="T172" i="37"/>
  <c r="X172" i="37" s="1"/>
  <c r="W8" i="37"/>
  <c r="T8" i="37"/>
  <c r="X8" i="37" s="1"/>
  <c r="A678" i="22"/>
  <c r="A671" i="22"/>
  <c r="N98" i="3"/>
  <c r="N104" i="3"/>
  <c r="N108" i="3"/>
  <c r="M108" i="3"/>
  <c r="N97" i="3"/>
  <c r="M95" i="3"/>
  <c r="N90" i="3"/>
  <c r="N113" i="3"/>
  <c r="L106" i="3"/>
  <c r="N94" i="3"/>
  <c r="N111" i="3"/>
  <c r="N85" i="3"/>
  <c r="L99" i="3"/>
  <c r="N95" i="3"/>
  <c r="M86" i="3"/>
  <c r="M111" i="3"/>
  <c r="M92" i="3"/>
  <c r="M97" i="3"/>
  <c r="L94" i="3"/>
  <c r="M89" i="3"/>
  <c r="N110" i="3"/>
  <c r="N102" i="3"/>
  <c r="N101" i="3"/>
  <c r="M99" i="3"/>
  <c r="N88" i="3"/>
  <c r="N99" i="3"/>
  <c r="L112" i="3"/>
  <c r="M88" i="3"/>
  <c r="M85" i="3"/>
  <c r="N84" i="3"/>
  <c r="M109" i="3"/>
  <c r="M98" i="3"/>
  <c r="L104" i="3"/>
  <c r="N87" i="3"/>
  <c r="M87" i="3"/>
  <c r="M100" i="3"/>
  <c r="L100" i="3"/>
  <c r="L113" i="3"/>
  <c r="M107" i="3"/>
  <c r="M105" i="3"/>
  <c r="N106" i="3"/>
  <c r="L89" i="3"/>
  <c r="L102" i="3"/>
  <c r="M101" i="3"/>
  <c r="N91" i="3"/>
  <c r="M102" i="3"/>
  <c r="L85" i="3"/>
  <c r="N100" i="3"/>
  <c r="N96" i="3"/>
  <c r="M110" i="3"/>
  <c r="L87" i="3"/>
  <c r="M103" i="3"/>
  <c r="M93" i="3"/>
  <c r="L98" i="3"/>
  <c r="M112" i="3"/>
  <c r="N93" i="3"/>
  <c r="M84" i="3"/>
  <c r="L109" i="3"/>
  <c r="L96" i="3"/>
  <c r="L105" i="3"/>
  <c r="M113" i="3"/>
  <c r="M90" i="3"/>
  <c r="L110" i="3"/>
  <c r="L107" i="3"/>
  <c r="L95" i="3"/>
  <c r="L86" i="3"/>
  <c r="N89" i="3"/>
  <c r="N103" i="3"/>
  <c r="L103" i="3"/>
  <c r="N92" i="3"/>
  <c r="N109" i="3"/>
  <c r="L93" i="3"/>
  <c r="L84" i="3"/>
  <c r="N107" i="3"/>
  <c r="N112" i="3"/>
  <c r="L92" i="3"/>
  <c r="M106" i="3"/>
  <c r="M94" i="3"/>
  <c r="L91" i="3"/>
  <c r="L97" i="3"/>
  <c r="L108" i="3"/>
  <c r="N105" i="3"/>
  <c r="L101" i="3"/>
  <c r="M96" i="3"/>
  <c r="L111" i="3"/>
  <c r="M91" i="3"/>
  <c r="M104" i="3"/>
  <c r="L90" i="3"/>
  <c r="L88" i="3"/>
  <c r="N86" i="3"/>
  <c r="AH745" i="22"/>
  <c r="H208" i="37"/>
  <c r="D228" i="37"/>
  <c r="H228" i="37" s="1"/>
  <c r="I228" i="37" s="1"/>
  <c r="J228" i="37" s="1"/>
  <c r="AH674" i="22"/>
  <c r="H126" i="37"/>
  <c r="D146" i="37"/>
  <c r="H146" i="37" s="1"/>
  <c r="I146" i="37" s="1"/>
  <c r="J146" i="37" s="1"/>
  <c r="T90" i="37"/>
  <c r="X90" i="37" s="1"/>
  <c r="W90" i="37"/>
  <c r="L144" i="3"/>
  <c r="L140" i="3"/>
  <c r="L132" i="3"/>
  <c r="L128" i="3"/>
  <c r="L134" i="3"/>
  <c r="L148" i="3"/>
  <c r="L137" i="3"/>
  <c r="N135" i="3"/>
  <c r="L138" i="3"/>
  <c r="M138" i="3"/>
  <c r="L143" i="3"/>
  <c r="N121" i="3"/>
  <c r="L123" i="3"/>
  <c r="M149" i="3"/>
  <c r="N136" i="3"/>
  <c r="M146" i="3"/>
  <c r="M131" i="3"/>
  <c r="N128" i="3"/>
  <c r="N132" i="3"/>
  <c r="M125" i="3"/>
  <c r="M137" i="3"/>
  <c r="N139" i="3"/>
  <c r="M126" i="3"/>
  <c r="M120" i="3"/>
  <c r="L130" i="3"/>
  <c r="M121" i="3"/>
  <c r="M141" i="3"/>
  <c r="N126" i="3"/>
  <c r="N130" i="3"/>
  <c r="M136" i="3"/>
  <c r="L125" i="3"/>
  <c r="L124" i="3"/>
  <c r="L126" i="3"/>
  <c r="M122" i="3"/>
  <c r="N145" i="3"/>
  <c r="N127" i="3"/>
  <c r="L127" i="3"/>
  <c r="N131" i="3"/>
  <c r="L129" i="3"/>
  <c r="N123" i="3"/>
  <c r="L135" i="3"/>
  <c r="M147" i="3"/>
  <c r="M148" i="3"/>
  <c r="M132" i="3"/>
  <c r="N144" i="3"/>
  <c r="M145" i="3"/>
  <c r="N142" i="3"/>
  <c r="M135" i="3"/>
  <c r="N148" i="3"/>
  <c r="N138" i="3"/>
  <c r="M140" i="3"/>
  <c r="N124" i="3"/>
  <c r="N146" i="3"/>
  <c r="L136" i="3"/>
  <c r="L147" i="3"/>
  <c r="L145" i="3"/>
  <c r="N141" i="3"/>
  <c r="N133" i="3"/>
  <c r="M133" i="3"/>
  <c r="N134" i="3"/>
  <c r="N120" i="3"/>
  <c r="L120" i="3"/>
  <c r="L133" i="3"/>
  <c r="L131" i="3"/>
  <c r="M142" i="3"/>
  <c r="M130" i="3"/>
  <c r="L149" i="3"/>
  <c r="M144" i="3"/>
  <c r="N122" i="3"/>
  <c r="I249" i="37"/>
  <c r="N125" i="3"/>
  <c r="L121" i="3"/>
  <c r="N149" i="3"/>
  <c r="N129" i="3"/>
  <c r="M128" i="3"/>
  <c r="M124" i="3"/>
  <c r="L139" i="3"/>
  <c r="N143" i="3"/>
  <c r="M139" i="3"/>
  <c r="M129" i="3"/>
  <c r="N147" i="3"/>
  <c r="L141" i="3"/>
  <c r="N137" i="3"/>
  <c r="M123" i="3"/>
  <c r="M134" i="3"/>
  <c r="M143" i="3"/>
  <c r="L146" i="3"/>
  <c r="M127" i="3"/>
  <c r="N140" i="3"/>
  <c r="L142" i="3"/>
  <c r="L122" i="3"/>
  <c r="P502" i="22"/>
  <c r="AH486" i="22"/>
  <c r="H44" i="37"/>
  <c r="D64" i="37"/>
  <c r="H64" i="37" s="1"/>
  <c r="I64" i="37" s="1"/>
  <c r="J64" i="37" s="1"/>
  <c r="AH762" i="22"/>
  <c r="P761" i="22"/>
  <c r="AH761" i="22" s="1"/>
  <c r="T254" i="37"/>
  <c r="X254" i="37" s="1"/>
  <c r="W254" i="37"/>
  <c r="N16" i="3"/>
  <c r="N32" i="3"/>
  <c r="L18" i="3"/>
  <c r="L34" i="3"/>
  <c r="M29" i="3"/>
  <c r="M30" i="3"/>
  <c r="N24" i="3"/>
  <c r="N20" i="3"/>
  <c r="N36" i="3"/>
  <c r="L22" i="3"/>
  <c r="L38" i="3"/>
  <c r="M37" i="3"/>
  <c r="M38" i="3"/>
  <c r="N28" i="3"/>
  <c r="L30" i="3"/>
  <c r="M22" i="3"/>
  <c r="L26" i="3"/>
  <c r="N40" i="3"/>
  <c r="M13" i="3"/>
  <c r="L14" i="3"/>
  <c r="M21" i="3"/>
  <c r="N12" i="3"/>
  <c r="M14" i="3"/>
  <c r="M20" i="3"/>
  <c r="M19" i="3"/>
  <c r="L29" i="3"/>
  <c r="L13" i="3"/>
  <c r="N27" i="3"/>
  <c r="M41" i="3"/>
  <c r="L40" i="3"/>
  <c r="L24" i="3"/>
  <c r="N38" i="3"/>
  <c r="N22" i="3"/>
  <c r="M40" i="3"/>
  <c r="M39" i="3"/>
  <c r="L39" i="3"/>
  <c r="L23" i="3"/>
  <c r="N37" i="3"/>
  <c r="N21" i="3"/>
  <c r="M12" i="3"/>
  <c r="L41" i="3"/>
  <c r="L25" i="3"/>
  <c r="N39" i="3"/>
  <c r="N23" i="3"/>
  <c r="M34" i="3"/>
  <c r="M33" i="3"/>
  <c r="L36" i="3"/>
  <c r="L20" i="3"/>
  <c r="N34" i="3"/>
  <c r="N18" i="3"/>
  <c r="M32" i="3"/>
  <c r="M31" i="3"/>
  <c r="L35" i="3"/>
  <c r="L19" i="3"/>
  <c r="N33" i="3"/>
  <c r="N17" i="3"/>
  <c r="M36" i="3"/>
  <c r="M35" i="3"/>
  <c r="L37" i="3"/>
  <c r="L21" i="3"/>
  <c r="N35" i="3"/>
  <c r="N19" i="3"/>
  <c r="M26" i="3"/>
  <c r="M25" i="3"/>
  <c r="L32" i="3"/>
  <c r="L16" i="3"/>
  <c r="N30" i="3"/>
  <c r="N14" i="3"/>
  <c r="M24" i="3"/>
  <c r="M23" i="3"/>
  <c r="L31" i="3"/>
  <c r="L15" i="3"/>
  <c r="N29" i="3"/>
  <c r="N13" i="3"/>
  <c r="M28" i="3"/>
  <c r="M27" i="3"/>
  <c r="L33" i="3"/>
  <c r="L17" i="3"/>
  <c r="N31" i="3"/>
  <c r="N15" i="3"/>
  <c r="M18" i="3"/>
  <c r="M17" i="3"/>
  <c r="L28" i="3"/>
  <c r="L12" i="3"/>
  <c r="N26" i="3"/>
  <c r="M16" i="3"/>
  <c r="M15" i="3"/>
  <c r="L27" i="3"/>
  <c r="N41" i="3"/>
  <c r="N25" i="3"/>
  <c r="M50" i="3"/>
  <c r="M54" i="3"/>
  <c r="M58" i="3"/>
  <c r="M62" i="3"/>
  <c r="M66" i="3"/>
  <c r="M70" i="3"/>
  <c r="M74" i="3"/>
  <c r="N48" i="3"/>
  <c r="N52" i="3"/>
  <c r="N56" i="3"/>
  <c r="N60" i="3"/>
  <c r="N64" i="3"/>
  <c r="N68" i="3"/>
  <c r="N72" i="3"/>
  <c r="N76" i="3"/>
  <c r="L56" i="3"/>
  <c r="L49" i="3"/>
  <c r="L57" i="3"/>
  <c r="L65" i="3"/>
  <c r="L73" i="3"/>
  <c r="L54" i="3"/>
  <c r="L74" i="3"/>
  <c r="M51" i="3"/>
  <c r="M55" i="3"/>
  <c r="M59" i="3"/>
  <c r="M63" i="3"/>
  <c r="M67" i="3"/>
  <c r="M71" i="3"/>
  <c r="M75" i="3"/>
  <c r="N49" i="3"/>
  <c r="N53" i="3"/>
  <c r="N57" i="3"/>
  <c r="N61" i="3"/>
  <c r="N65" i="3"/>
  <c r="N69" i="3"/>
  <c r="N73" i="3"/>
  <c r="N77" i="3"/>
  <c r="L62" i="3"/>
  <c r="L51" i="3"/>
  <c r="L59" i="3"/>
  <c r="L67" i="3"/>
  <c r="L75" i="3"/>
  <c r="L60" i="3"/>
  <c r="L58" i="3"/>
  <c r="M53" i="3"/>
  <c r="M61" i="3"/>
  <c r="M69" i="3"/>
  <c r="M77" i="3"/>
  <c r="N55" i="3"/>
  <c r="N63" i="3"/>
  <c r="N71" i="3"/>
  <c r="L52" i="3"/>
  <c r="L55" i="3"/>
  <c r="L71" i="3"/>
  <c r="L68" i="3"/>
  <c r="M57" i="3"/>
  <c r="M73" i="3"/>
  <c r="N59" i="3"/>
  <c r="N75" i="3"/>
  <c r="L50" i="3"/>
  <c r="M52" i="3"/>
  <c r="M68" i="3"/>
  <c r="M76" i="3"/>
  <c r="N62" i="3"/>
  <c r="L48" i="3"/>
  <c r="L69" i="3"/>
  <c r="M48" i="3"/>
  <c r="M56" i="3"/>
  <c r="M64" i="3"/>
  <c r="M72" i="3"/>
  <c r="N50" i="3"/>
  <c r="N58" i="3"/>
  <c r="N66" i="3"/>
  <c r="N74" i="3"/>
  <c r="L66" i="3"/>
  <c r="L61" i="3"/>
  <c r="L77" i="3"/>
  <c r="L70" i="3"/>
  <c r="M49" i="3"/>
  <c r="M65" i="3"/>
  <c r="N51" i="3"/>
  <c r="N67" i="3"/>
  <c r="L72" i="3"/>
  <c r="L63" i="3"/>
  <c r="L76" i="3"/>
  <c r="M60" i="3"/>
  <c r="N54" i="3"/>
  <c r="N70" i="3"/>
  <c r="L53" i="3"/>
  <c r="L64" i="3"/>
  <c r="AH816" i="22"/>
  <c r="H290" i="37"/>
  <c r="D310" i="37"/>
  <c r="H310" i="37" s="1"/>
  <c r="I310" i="37" s="1"/>
  <c r="J310" i="37" s="1"/>
  <c r="U501" i="22"/>
  <c r="AH833" i="22"/>
  <c r="P832" i="22"/>
  <c r="AH832" i="22" s="1"/>
  <c r="I44" i="20"/>
  <c r="J44" i="20" s="1"/>
  <c r="K44" i="20" s="1"/>
  <c r="L44" i="20" s="1"/>
  <c r="M44" i="20" s="1"/>
  <c r="N44" i="20" s="1"/>
  <c r="O44" i="20" s="1"/>
  <c r="P44" i="20" s="1"/>
  <c r="Q44" i="20" s="1"/>
  <c r="R44" i="20" s="1"/>
  <c r="V44" i="20" s="1"/>
  <c r="E64" i="20"/>
  <c r="I208" i="20"/>
  <c r="J208" i="20" s="1"/>
  <c r="K208" i="20" s="1"/>
  <c r="L208" i="20" s="1"/>
  <c r="M208" i="20" s="1"/>
  <c r="N208" i="20" s="1"/>
  <c r="O208" i="20" s="1"/>
  <c r="P208" i="20" s="1"/>
  <c r="Q208" i="20" s="1"/>
  <c r="R208" i="20" s="1"/>
  <c r="V208" i="20" s="1"/>
  <c r="E228" i="20"/>
  <c r="E146" i="20"/>
  <c r="I126" i="20"/>
  <c r="J126" i="20" s="1"/>
  <c r="K126" i="20" s="1"/>
  <c r="L126" i="20" s="1"/>
  <c r="M126" i="20" s="1"/>
  <c r="N126" i="20" s="1"/>
  <c r="O126" i="20" s="1"/>
  <c r="P126" i="20" s="1"/>
  <c r="Q126" i="20" s="1"/>
  <c r="R126" i="20" s="1"/>
  <c r="V126" i="20" s="1"/>
  <c r="E310" i="20"/>
  <c r="I290" i="20"/>
  <c r="J290" i="20" s="1"/>
  <c r="K290" i="20" s="1"/>
  <c r="L290" i="20" s="1"/>
  <c r="M290" i="20" s="1"/>
  <c r="N290" i="20" s="1"/>
  <c r="O290" i="20" s="1"/>
  <c r="P290" i="20" s="1"/>
  <c r="Q290" i="20" s="1"/>
  <c r="R290" i="20" s="1"/>
  <c r="V290" i="20" s="1"/>
  <c r="G207" i="21"/>
  <c r="F207" i="21"/>
  <c r="AA211" i="21" s="1"/>
  <c r="AA212" i="21" s="1"/>
  <c r="AA213" i="21" s="1"/>
  <c r="AA214" i="21" s="1"/>
  <c r="AA215" i="21" s="1"/>
  <c r="AA216" i="21" s="1"/>
  <c r="AA217" i="21" s="1"/>
  <c r="AA218" i="21" s="1"/>
  <c r="AA219" i="21" s="1"/>
  <c r="AA220" i="21" s="1"/>
  <c r="AA221" i="21" s="1"/>
  <c r="AA222" i="21" s="1"/>
  <c r="AA223" i="21" s="1"/>
  <c r="AA224" i="21" s="1"/>
  <c r="AA225" i="21" s="1"/>
  <c r="AA226" i="21" s="1"/>
  <c r="AA227" i="21" s="1"/>
  <c r="AA228" i="21" s="1"/>
  <c r="AA229" i="21" s="1"/>
  <c r="AA230" i="21" s="1"/>
  <c r="AA231" i="21" s="1"/>
  <c r="AA232" i="21" s="1"/>
  <c r="AA233" i="21" s="1"/>
  <c r="AA234" i="21" s="1"/>
  <c r="AA235" i="21" s="1"/>
  <c r="AA236" i="21" s="1"/>
  <c r="AA237" i="21" s="1"/>
  <c r="AA238" i="21" s="1"/>
  <c r="AA239" i="21" s="1"/>
  <c r="AA240" i="21" s="1"/>
  <c r="E207" i="21"/>
  <c r="Z211" i="21" s="1"/>
  <c r="Z212" i="21" s="1"/>
  <c r="Z213" i="21" s="1"/>
  <c r="Z214" i="21" s="1"/>
  <c r="Z215" i="21" s="1"/>
  <c r="Z216" i="21" s="1"/>
  <c r="Z217" i="21" s="1"/>
  <c r="Z218" i="21" s="1"/>
  <c r="Z219" i="21" s="1"/>
  <c r="Z220" i="21" s="1"/>
  <c r="Z221" i="21" s="1"/>
  <c r="Z222" i="21" s="1"/>
  <c r="Z223" i="21" s="1"/>
  <c r="Z224" i="21" s="1"/>
  <c r="Z225" i="21" s="1"/>
  <c r="Z226" i="21" s="1"/>
  <c r="Z227" i="21" s="1"/>
  <c r="Z228" i="21" s="1"/>
  <c r="Z229" i="21" s="1"/>
  <c r="Z230" i="21" s="1"/>
  <c r="Z231" i="21" s="1"/>
  <c r="Z232" i="21" s="1"/>
  <c r="Z233" i="21" s="1"/>
  <c r="Z234" i="21" s="1"/>
  <c r="Z235" i="21" s="1"/>
  <c r="Z236" i="21" s="1"/>
  <c r="Z237" i="21" s="1"/>
  <c r="Z238" i="21" s="1"/>
  <c r="Z239" i="21" s="1"/>
  <c r="Z240" i="21" s="1"/>
  <c r="D207" i="21"/>
  <c r="J207" i="21" s="1"/>
  <c r="P211" i="21" s="1"/>
  <c r="P212" i="21" s="1"/>
  <c r="P213" i="21" s="1"/>
  <c r="P214" i="21" s="1"/>
  <c r="P215" i="21" s="1"/>
  <c r="P216" i="21" s="1"/>
  <c r="P217" i="21" s="1"/>
  <c r="P218" i="21" s="1"/>
  <c r="P219" i="21" s="1"/>
  <c r="P220" i="21" s="1"/>
  <c r="P221" i="21" s="1"/>
  <c r="P222" i="21" s="1"/>
  <c r="P223" i="21" s="1"/>
  <c r="P224" i="21" s="1"/>
  <c r="P225" i="21" s="1"/>
  <c r="P226" i="21" s="1"/>
  <c r="P227" i="21" s="1"/>
  <c r="P228" i="21" s="1"/>
  <c r="P229" i="21" s="1"/>
  <c r="P230" i="21" s="1"/>
  <c r="P231" i="21" s="1"/>
  <c r="P232" i="21" s="1"/>
  <c r="P233" i="21" s="1"/>
  <c r="P234" i="21" s="1"/>
  <c r="P235" i="21" s="1"/>
  <c r="P236" i="21" s="1"/>
  <c r="P237" i="21" s="1"/>
  <c r="P238" i="21" s="1"/>
  <c r="P239" i="21" s="1"/>
  <c r="P240" i="21" s="1"/>
  <c r="G206" i="21"/>
  <c r="F206" i="21"/>
  <c r="Y211" i="21" s="1"/>
  <c r="Y212" i="21" s="1"/>
  <c r="Y213" i="21" s="1"/>
  <c r="Y214" i="21" s="1"/>
  <c r="Y215" i="21" s="1"/>
  <c r="Y216" i="21" s="1"/>
  <c r="Y217" i="21" s="1"/>
  <c r="Y218" i="21" s="1"/>
  <c r="Y219" i="21" s="1"/>
  <c r="Y220" i="21" s="1"/>
  <c r="Y221" i="21" s="1"/>
  <c r="Y222" i="21" s="1"/>
  <c r="Y223" i="21" s="1"/>
  <c r="Y224" i="21" s="1"/>
  <c r="Y225" i="21" s="1"/>
  <c r="Y226" i="21" s="1"/>
  <c r="Y227" i="21" s="1"/>
  <c r="Y228" i="21" s="1"/>
  <c r="Y229" i="21" s="1"/>
  <c r="Y230" i="21" s="1"/>
  <c r="Y231" i="21" s="1"/>
  <c r="Y232" i="21" s="1"/>
  <c r="Y233" i="21" s="1"/>
  <c r="Y234" i="21" s="1"/>
  <c r="Y235" i="21" s="1"/>
  <c r="Y236" i="21" s="1"/>
  <c r="Y237" i="21" s="1"/>
  <c r="Y238" i="21" s="1"/>
  <c r="Y239" i="21" s="1"/>
  <c r="Y240" i="21" s="1"/>
  <c r="E206" i="21"/>
  <c r="X211" i="21" s="1"/>
  <c r="X212" i="21" s="1"/>
  <c r="X213" i="21" s="1"/>
  <c r="X214" i="21" s="1"/>
  <c r="X215" i="21" s="1"/>
  <c r="X216" i="21" s="1"/>
  <c r="X217" i="21" s="1"/>
  <c r="X218" i="21" s="1"/>
  <c r="X219" i="21" s="1"/>
  <c r="X220" i="21" s="1"/>
  <c r="X221" i="21" s="1"/>
  <c r="X222" i="21" s="1"/>
  <c r="X223" i="21" s="1"/>
  <c r="X224" i="21" s="1"/>
  <c r="X225" i="21" s="1"/>
  <c r="X226" i="21" s="1"/>
  <c r="X227" i="21" s="1"/>
  <c r="X228" i="21" s="1"/>
  <c r="X229" i="21" s="1"/>
  <c r="X230" i="21" s="1"/>
  <c r="X231" i="21" s="1"/>
  <c r="X232" i="21" s="1"/>
  <c r="X233" i="21" s="1"/>
  <c r="X234" i="21" s="1"/>
  <c r="X235" i="21" s="1"/>
  <c r="X236" i="21" s="1"/>
  <c r="X237" i="21" s="1"/>
  <c r="X238" i="21" s="1"/>
  <c r="X239" i="21" s="1"/>
  <c r="X240" i="21" s="1"/>
  <c r="D206" i="21"/>
  <c r="J206" i="21" s="1"/>
  <c r="N211" i="21" s="1"/>
  <c r="N212" i="21" s="1"/>
  <c r="N213" i="21" s="1"/>
  <c r="N214" i="21" s="1"/>
  <c r="N215" i="21" s="1"/>
  <c r="N216" i="21" s="1"/>
  <c r="N217" i="21" s="1"/>
  <c r="N218" i="21" s="1"/>
  <c r="N219" i="21" s="1"/>
  <c r="N220" i="21" s="1"/>
  <c r="N221" i="21" s="1"/>
  <c r="N222" i="21" s="1"/>
  <c r="N223" i="21" s="1"/>
  <c r="N224" i="21" s="1"/>
  <c r="N225" i="21" s="1"/>
  <c r="N226" i="21" s="1"/>
  <c r="N227" i="21" s="1"/>
  <c r="N228" i="21" s="1"/>
  <c r="N229" i="21" s="1"/>
  <c r="N230" i="21" s="1"/>
  <c r="N231" i="21" s="1"/>
  <c r="N232" i="21" s="1"/>
  <c r="N233" i="21" s="1"/>
  <c r="N234" i="21" s="1"/>
  <c r="N235" i="21" s="1"/>
  <c r="N236" i="21" s="1"/>
  <c r="N237" i="21" s="1"/>
  <c r="N238" i="21" s="1"/>
  <c r="N239" i="21" s="1"/>
  <c r="N240" i="21" s="1"/>
  <c r="I204" i="21"/>
  <c r="H204" i="21"/>
  <c r="AO211" i="21" s="1"/>
  <c r="AO212" i="21" s="1"/>
  <c r="AO213" i="21" s="1"/>
  <c r="AO214" i="21" s="1"/>
  <c r="AO215" i="21" s="1"/>
  <c r="AO216" i="21" s="1"/>
  <c r="AO217" i="21" s="1"/>
  <c r="AO218" i="21" s="1"/>
  <c r="AO219" i="21" s="1"/>
  <c r="AO220" i="21" s="1"/>
  <c r="AO221" i="21" s="1"/>
  <c r="AO222" i="21" s="1"/>
  <c r="AO223" i="21" s="1"/>
  <c r="AO224" i="21" s="1"/>
  <c r="AO225" i="21" s="1"/>
  <c r="AO226" i="21" s="1"/>
  <c r="AO227" i="21" s="1"/>
  <c r="AO228" i="21" s="1"/>
  <c r="AO229" i="21" s="1"/>
  <c r="AO230" i="21" s="1"/>
  <c r="AO231" i="21" s="1"/>
  <c r="AO232" i="21" s="1"/>
  <c r="AO233" i="21" s="1"/>
  <c r="AO234" i="21" s="1"/>
  <c r="AO235" i="21" s="1"/>
  <c r="AO236" i="21" s="1"/>
  <c r="AO237" i="21" s="1"/>
  <c r="AO238" i="21" s="1"/>
  <c r="AO239" i="21" s="1"/>
  <c r="AO240" i="21" s="1"/>
  <c r="G204" i="21"/>
  <c r="AN211" i="21" s="1"/>
  <c r="F204" i="21"/>
  <c r="E204" i="21"/>
  <c r="D204" i="21"/>
  <c r="J204" i="21" s="1"/>
  <c r="G144" i="21"/>
  <c r="F144" i="21"/>
  <c r="AA148" i="21" s="1"/>
  <c r="AA149" i="21" s="1"/>
  <c r="AA150" i="21" s="1"/>
  <c r="AA151" i="21" s="1"/>
  <c r="AA152" i="21" s="1"/>
  <c r="AA153" i="21" s="1"/>
  <c r="AA154" i="21" s="1"/>
  <c r="AA155" i="21" s="1"/>
  <c r="AA156" i="21" s="1"/>
  <c r="AA157" i="21" s="1"/>
  <c r="AA158" i="21" s="1"/>
  <c r="AA159" i="21" s="1"/>
  <c r="AA160" i="21" s="1"/>
  <c r="AA161" i="21" s="1"/>
  <c r="AA162" i="21" s="1"/>
  <c r="AA163" i="21" s="1"/>
  <c r="AA164" i="21" s="1"/>
  <c r="AA165" i="21" s="1"/>
  <c r="AA166" i="21" s="1"/>
  <c r="AA167" i="21" s="1"/>
  <c r="AA168" i="21" s="1"/>
  <c r="AA169" i="21" s="1"/>
  <c r="AA170" i="21" s="1"/>
  <c r="AA171" i="21" s="1"/>
  <c r="AA172" i="21" s="1"/>
  <c r="AA173" i="21" s="1"/>
  <c r="AA174" i="21" s="1"/>
  <c r="AA175" i="21" s="1"/>
  <c r="AA176" i="21" s="1"/>
  <c r="AA177" i="21" s="1"/>
  <c r="E144" i="21"/>
  <c r="Z148" i="21" s="1"/>
  <c r="Z149" i="21" s="1"/>
  <c r="Z150" i="21" s="1"/>
  <c r="Z151" i="21" s="1"/>
  <c r="Z152" i="21" s="1"/>
  <c r="Z153" i="21" s="1"/>
  <c r="Z154" i="21" s="1"/>
  <c r="Z155" i="21" s="1"/>
  <c r="Z156" i="21" s="1"/>
  <c r="Z157" i="21" s="1"/>
  <c r="Z158" i="21" s="1"/>
  <c r="Z159" i="21" s="1"/>
  <c r="Z160" i="21" s="1"/>
  <c r="Z161" i="21" s="1"/>
  <c r="Z162" i="21" s="1"/>
  <c r="Z163" i="21" s="1"/>
  <c r="Z164" i="21" s="1"/>
  <c r="Z165" i="21" s="1"/>
  <c r="Z166" i="21" s="1"/>
  <c r="Z167" i="21" s="1"/>
  <c r="Z168" i="21" s="1"/>
  <c r="Z169" i="21" s="1"/>
  <c r="Z170" i="21" s="1"/>
  <c r="Z171" i="21" s="1"/>
  <c r="Z172" i="21" s="1"/>
  <c r="Z173" i="21" s="1"/>
  <c r="Z174" i="21" s="1"/>
  <c r="Z175" i="21" s="1"/>
  <c r="Z176" i="21" s="1"/>
  <c r="Z177" i="21" s="1"/>
  <c r="D144" i="21"/>
  <c r="J144" i="21" s="1"/>
  <c r="P148" i="21" s="1"/>
  <c r="P149" i="21" s="1"/>
  <c r="P150" i="21" s="1"/>
  <c r="P151" i="21" s="1"/>
  <c r="P152" i="21" s="1"/>
  <c r="P153" i="21" s="1"/>
  <c r="P154" i="21" s="1"/>
  <c r="P155" i="21" s="1"/>
  <c r="P156" i="21" s="1"/>
  <c r="P157" i="21" s="1"/>
  <c r="P158" i="21" s="1"/>
  <c r="P159" i="21" s="1"/>
  <c r="P160" i="21" s="1"/>
  <c r="P161" i="21" s="1"/>
  <c r="P162" i="21" s="1"/>
  <c r="P163" i="21" s="1"/>
  <c r="P164" i="21" s="1"/>
  <c r="P165" i="21" s="1"/>
  <c r="P166" i="21" s="1"/>
  <c r="P167" i="21" s="1"/>
  <c r="P168" i="21" s="1"/>
  <c r="P169" i="21" s="1"/>
  <c r="P170" i="21" s="1"/>
  <c r="P171" i="21" s="1"/>
  <c r="P172" i="21" s="1"/>
  <c r="P173" i="21" s="1"/>
  <c r="P174" i="21" s="1"/>
  <c r="P175" i="21" s="1"/>
  <c r="P176" i="21" s="1"/>
  <c r="P177" i="21" s="1"/>
  <c r="G143" i="21"/>
  <c r="F143" i="21"/>
  <c r="Y148" i="21" s="1"/>
  <c r="Y149" i="21" s="1"/>
  <c r="Y150" i="21" s="1"/>
  <c r="Y151" i="21" s="1"/>
  <c r="Y152" i="21" s="1"/>
  <c r="Y153" i="21" s="1"/>
  <c r="Y154" i="21" s="1"/>
  <c r="Y155" i="21" s="1"/>
  <c r="Y156" i="21" s="1"/>
  <c r="Y157" i="21" s="1"/>
  <c r="Y158" i="21" s="1"/>
  <c r="Y159" i="21" s="1"/>
  <c r="Y160" i="21" s="1"/>
  <c r="Y161" i="21" s="1"/>
  <c r="Y162" i="21" s="1"/>
  <c r="Y163" i="21" s="1"/>
  <c r="Y164" i="21" s="1"/>
  <c r="Y165" i="21" s="1"/>
  <c r="Y166" i="21" s="1"/>
  <c r="Y167" i="21" s="1"/>
  <c r="Y168" i="21" s="1"/>
  <c r="Y169" i="21" s="1"/>
  <c r="Y170" i="21" s="1"/>
  <c r="Y171" i="21" s="1"/>
  <c r="Y172" i="21" s="1"/>
  <c r="Y173" i="21" s="1"/>
  <c r="Y174" i="21" s="1"/>
  <c r="Y175" i="21" s="1"/>
  <c r="Y176" i="21" s="1"/>
  <c r="Y177" i="21" s="1"/>
  <c r="E143" i="21"/>
  <c r="X148" i="21" s="1"/>
  <c r="X149" i="21" s="1"/>
  <c r="X150" i="21" s="1"/>
  <c r="X151" i="21" s="1"/>
  <c r="X152" i="21" s="1"/>
  <c r="X153" i="21" s="1"/>
  <c r="X154" i="21" s="1"/>
  <c r="X155" i="21" s="1"/>
  <c r="X156" i="21" s="1"/>
  <c r="X157" i="21" s="1"/>
  <c r="X158" i="21" s="1"/>
  <c r="X159" i="21" s="1"/>
  <c r="X160" i="21" s="1"/>
  <c r="X161" i="21" s="1"/>
  <c r="X162" i="21" s="1"/>
  <c r="X163" i="21" s="1"/>
  <c r="X164" i="21" s="1"/>
  <c r="X165" i="21" s="1"/>
  <c r="X166" i="21" s="1"/>
  <c r="X167" i="21" s="1"/>
  <c r="X168" i="21" s="1"/>
  <c r="X169" i="21" s="1"/>
  <c r="X170" i="21" s="1"/>
  <c r="X171" i="21" s="1"/>
  <c r="X172" i="21" s="1"/>
  <c r="X173" i="21" s="1"/>
  <c r="X174" i="21" s="1"/>
  <c r="X175" i="21" s="1"/>
  <c r="X176" i="21" s="1"/>
  <c r="X177" i="21" s="1"/>
  <c r="D143" i="21"/>
  <c r="J143" i="21" s="1"/>
  <c r="N148" i="21" s="1"/>
  <c r="N149" i="21" s="1"/>
  <c r="N150" i="21" s="1"/>
  <c r="N151" i="21" s="1"/>
  <c r="N152" i="21" s="1"/>
  <c r="N153" i="21" s="1"/>
  <c r="N154" i="21" s="1"/>
  <c r="N155" i="21" s="1"/>
  <c r="N156" i="21" s="1"/>
  <c r="N157" i="21" s="1"/>
  <c r="N158" i="21" s="1"/>
  <c r="N159" i="21" s="1"/>
  <c r="N160" i="21" s="1"/>
  <c r="N161" i="21" s="1"/>
  <c r="N162" i="21" s="1"/>
  <c r="N163" i="21" s="1"/>
  <c r="N164" i="21" s="1"/>
  <c r="N165" i="21" s="1"/>
  <c r="N166" i="21" s="1"/>
  <c r="N167" i="21" s="1"/>
  <c r="N168" i="21" s="1"/>
  <c r="N169" i="21" s="1"/>
  <c r="N170" i="21" s="1"/>
  <c r="N171" i="21" s="1"/>
  <c r="N172" i="21" s="1"/>
  <c r="N173" i="21" s="1"/>
  <c r="N174" i="21" s="1"/>
  <c r="N175" i="21" s="1"/>
  <c r="N176" i="21" s="1"/>
  <c r="N177" i="21" s="1"/>
  <c r="I141" i="21"/>
  <c r="H141" i="21"/>
  <c r="AO148" i="21" s="1"/>
  <c r="AO149" i="21" s="1"/>
  <c r="AO150" i="21" s="1"/>
  <c r="AO151" i="21" s="1"/>
  <c r="AO152" i="21" s="1"/>
  <c r="AO153" i="21" s="1"/>
  <c r="AO154" i="21" s="1"/>
  <c r="AO155" i="21" s="1"/>
  <c r="AO156" i="21" s="1"/>
  <c r="AO157" i="21" s="1"/>
  <c r="AO158" i="21" s="1"/>
  <c r="AO159" i="21" s="1"/>
  <c r="AO160" i="21" s="1"/>
  <c r="AO161" i="21" s="1"/>
  <c r="AO162" i="21" s="1"/>
  <c r="AO163" i="21" s="1"/>
  <c r="AO164" i="21" s="1"/>
  <c r="AO165" i="21" s="1"/>
  <c r="AO166" i="21" s="1"/>
  <c r="AO167" i="21" s="1"/>
  <c r="AO168" i="21" s="1"/>
  <c r="AO169" i="21" s="1"/>
  <c r="AO170" i="21" s="1"/>
  <c r="AO171" i="21" s="1"/>
  <c r="AO172" i="21" s="1"/>
  <c r="AO173" i="21" s="1"/>
  <c r="AO174" i="21" s="1"/>
  <c r="AO175" i="21" s="1"/>
  <c r="AO176" i="21" s="1"/>
  <c r="AO177" i="21" s="1"/>
  <c r="G141" i="21"/>
  <c r="AN148" i="21" s="1"/>
  <c r="F141" i="21"/>
  <c r="E141" i="21"/>
  <c r="D141" i="21"/>
  <c r="J141" i="21" s="1"/>
  <c r="G81" i="21"/>
  <c r="F81" i="21"/>
  <c r="AA85" i="21" s="1"/>
  <c r="AA86" i="21" s="1"/>
  <c r="AA87" i="21" s="1"/>
  <c r="AA88" i="21" s="1"/>
  <c r="AA89" i="21" s="1"/>
  <c r="AA90" i="21" s="1"/>
  <c r="AA91" i="21" s="1"/>
  <c r="AA92" i="21" s="1"/>
  <c r="AA93" i="21" s="1"/>
  <c r="AA94" i="21" s="1"/>
  <c r="AA95" i="21" s="1"/>
  <c r="AA96" i="21" s="1"/>
  <c r="AA97" i="21" s="1"/>
  <c r="AA98" i="21" s="1"/>
  <c r="AA99" i="21" s="1"/>
  <c r="AA100" i="21" s="1"/>
  <c r="AA101" i="21" s="1"/>
  <c r="AA102" i="21" s="1"/>
  <c r="AA103" i="21" s="1"/>
  <c r="AA104" i="21" s="1"/>
  <c r="AA105" i="21" s="1"/>
  <c r="AA106" i="21" s="1"/>
  <c r="AA107" i="21" s="1"/>
  <c r="AA108" i="21" s="1"/>
  <c r="AA109" i="21" s="1"/>
  <c r="AA110" i="21" s="1"/>
  <c r="AA111" i="21" s="1"/>
  <c r="AA112" i="21" s="1"/>
  <c r="AA113" i="21" s="1"/>
  <c r="AA114" i="21" s="1"/>
  <c r="E81" i="21"/>
  <c r="Z85" i="21" s="1"/>
  <c r="Z86" i="21" s="1"/>
  <c r="Z87" i="21" s="1"/>
  <c r="Z88" i="21" s="1"/>
  <c r="Z89" i="21" s="1"/>
  <c r="Z90" i="21" s="1"/>
  <c r="Z91" i="21" s="1"/>
  <c r="Z92" i="21" s="1"/>
  <c r="Z93" i="21" s="1"/>
  <c r="Z94" i="21" s="1"/>
  <c r="Z95" i="21" s="1"/>
  <c r="Z96" i="21" s="1"/>
  <c r="Z97" i="21" s="1"/>
  <c r="Z98" i="21" s="1"/>
  <c r="Z99" i="21" s="1"/>
  <c r="Z100" i="21" s="1"/>
  <c r="Z101" i="21" s="1"/>
  <c r="Z102" i="21" s="1"/>
  <c r="Z103" i="21" s="1"/>
  <c r="Z104" i="21" s="1"/>
  <c r="Z105" i="21" s="1"/>
  <c r="Z106" i="21" s="1"/>
  <c r="Z107" i="21" s="1"/>
  <c r="Z108" i="21" s="1"/>
  <c r="Z109" i="21" s="1"/>
  <c r="Z110" i="21" s="1"/>
  <c r="Z111" i="21" s="1"/>
  <c r="Z112" i="21" s="1"/>
  <c r="Z113" i="21" s="1"/>
  <c r="Z114" i="21" s="1"/>
  <c r="D81" i="21"/>
  <c r="J81" i="21" s="1"/>
  <c r="P85" i="21" s="1"/>
  <c r="P86" i="21" s="1"/>
  <c r="P87" i="21" s="1"/>
  <c r="P88" i="21" s="1"/>
  <c r="P89" i="21" s="1"/>
  <c r="P90" i="21" s="1"/>
  <c r="P91" i="21" s="1"/>
  <c r="P92" i="21" s="1"/>
  <c r="P93" i="21" s="1"/>
  <c r="P94" i="21" s="1"/>
  <c r="P95" i="21" s="1"/>
  <c r="P96" i="21" s="1"/>
  <c r="P97" i="21" s="1"/>
  <c r="P98" i="21" s="1"/>
  <c r="P99" i="21" s="1"/>
  <c r="P100" i="21" s="1"/>
  <c r="P101" i="21" s="1"/>
  <c r="P102" i="21" s="1"/>
  <c r="P103" i="21" s="1"/>
  <c r="P104" i="21" s="1"/>
  <c r="P105" i="21" s="1"/>
  <c r="P106" i="21" s="1"/>
  <c r="P107" i="21" s="1"/>
  <c r="P108" i="21" s="1"/>
  <c r="P109" i="21" s="1"/>
  <c r="P110" i="21" s="1"/>
  <c r="P111" i="21" s="1"/>
  <c r="P112" i="21" s="1"/>
  <c r="P113" i="21" s="1"/>
  <c r="P114" i="21" s="1"/>
  <c r="G80" i="21"/>
  <c r="F80" i="21"/>
  <c r="Y85" i="21" s="1"/>
  <c r="Y86" i="21" s="1"/>
  <c r="Y87" i="21" s="1"/>
  <c r="Y88" i="21" s="1"/>
  <c r="Y89" i="21" s="1"/>
  <c r="Y90" i="21" s="1"/>
  <c r="Y91" i="21" s="1"/>
  <c r="Y92" i="21" s="1"/>
  <c r="Y93" i="21" s="1"/>
  <c r="Y94" i="21" s="1"/>
  <c r="Y95" i="21" s="1"/>
  <c r="Y96" i="21" s="1"/>
  <c r="Y97" i="21" s="1"/>
  <c r="Y98" i="21" s="1"/>
  <c r="Y99" i="21" s="1"/>
  <c r="Y100" i="21" s="1"/>
  <c r="Y101" i="21" s="1"/>
  <c r="Y102" i="21" s="1"/>
  <c r="Y103" i="21" s="1"/>
  <c r="Y104" i="21" s="1"/>
  <c r="Y105" i="21" s="1"/>
  <c r="Y106" i="21" s="1"/>
  <c r="Y107" i="21" s="1"/>
  <c r="Y108" i="21" s="1"/>
  <c r="Y109" i="21" s="1"/>
  <c r="Y110" i="21" s="1"/>
  <c r="Y111" i="21" s="1"/>
  <c r="Y112" i="21" s="1"/>
  <c r="Y113" i="21" s="1"/>
  <c r="Y114" i="21" s="1"/>
  <c r="E80" i="21"/>
  <c r="X85" i="21" s="1"/>
  <c r="X86" i="21" s="1"/>
  <c r="X87" i="21" s="1"/>
  <c r="X88" i="21" s="1"/>
  <c r="X89" i="21" s="1"/>
  <c r="X90" i="21" s="1"/>
  <c r="X91" i="21" s="1"/>
  <c r="X92" i="21" s="1"/>
  <c r="X93" i="21" s="1"/>
  <c r="X94" i="21" s="1"/>
  <c r="X95" i="21" s="1"/>
  <c r="X96" i="21" s="1"/>
  <c r="X97" i="21" s="1"/>
  <c r="X98" i="21" s="1"/>
  <c r="X99" i="21" s="1"/>
  <c r="X100" i="21" s="1"/>
  <c r="X101" i="21" s="1"/>
  <c r="X102" i="21" s="1"/>
  <c r="X103" i="21" s="1"/>
  <c r="X104" i="21" s="1"/>
  <c r="X105" i="21" s="1"/>
  <c r="X106" i="21" s="1"/>
  <c r="X107" i="21" s="1"/>
  <c r="X108" i="21" s="1"/>
  <c r="X109" i="21" s="1"/>
  <c r="X110" i="21" s="1"/>
  <c r="X111" i="21" s="1"/>
  <c r="X112" i="21" s="1"/>
  <c r="X113" i="21" s="1"/>
  <c r="X114" i="21" s="1"/>
  <c r="D80" i="21"/>
  <c r="J80" i="21" s="1"/>
  <c r="N85" i="21" s="1"/>
  <c r="N86" i="21" s="1"/>
  <c r="N87" i="21" s="1"/>
  <c r="N88" i="21" s="1"/>
  <c r="N89" i="21" s="1"/>
  <c r="N90" i="21" s="1"/>
  <c r="N91" i="21" s="1"/>
  <c r="N92" i="21" s="1"/>
  <c r="N93" i="21" s="1"/>
  <c r="N94" i="21" s="1"/>
  <c r="N95" i="21" s="1"/>
  <c r="N96" i="21" s="1"/>
  <c r="N97" i="21" s="1"/>
  <c r="N98" i="21" s="1"/>
  <c r="N99" i="21" s="1"/>
  <c r="N100" i="21" s="1"/>
  <c r="N101" i="21" s="1"/>
  <c r="N102" i="21" s="1"/>
  <c r="N103" i="21" s="1"/>
  <c r="N104" i="21" s="1"/>
  <c r="N105" i="21" s="1"/>
  <c r="N106" i="21" s="1"/>
  <c r="N107" i="21" s="1"/>
  <c r="N108" i="21" s="1"/>
  <c r="N109" i="21" s="1"/>
  <c r="N110" i="21" s="1"/>
  <c r="N111" i="21" s="1"/>
  <c r="N112" i="21" s="1"/>
  <c r="N113" i="21" s="1"/>
  <c r="N114" i="21" s="1"/>
  <c r="I78" i="21"/>
  <c r="H78" i="21"/>
  <c r="AO85" i="21" s="1"/>
  <c r="AO86" i="21" s="1"/>
  <c r="AO87" i="21" s="1"/>
  <c r="AO88" i="21" s="1"/>
  <c r="AO89" i="21" s="1"/>
  <c r="AO90" i="21" s="1"/>
  <c r="AO91" i="21" s="1"/>
  <c r="AO92" i="21" s="1"/>
  <c r="AO93" i="21" s="1"/>
  <c r="AO94" i="21" s="1"/>
  <c r="AO95" i="21" s="1"/>
  <c r="AO96" i="21" s="1"/>
  <c r="AO97" i="21" s="1"/>
  <c r="AO98" i="21" s="1"/>
  <c r="AO99" i="21" s="1"/>
  <c r="AO100" i="21" s="1"/>
  <c r="AO101" i="21" s="1"/>
  <c r="AO102" i="21" s="1"/>
  <c r="AO103" i="21" s="1"/>
  <c r="AO104" i="21" s="1"/>
  <c r="AO105" i="21" s="1"/>
  <c r="AO106" i="21" s="1"/>
  <c r="AO107" i="21" s="1"/>
  <c r="AO108" i="21" s="1"/>
  <c r="AO109" i="21" s="1"/>
  <c r="AO110" i="21" s="1"/>
  <c r="AO111" i="21" s="1"/>
  <c r="AO112" i="21" s="1"/>
  <c r="AO113" i="21" s="1"/>
  <c r="AO114" i="21" s="1"/>
  <c r="G78" i="21"/>
  <c r="AN85" i="21" s="1"/>
  <c r="F78" i="21"/>
  <c r="E78" i="21"/>
  <c r="D78" i="21"/>
  <c r="J78" i="21" s="1"/>
  <c r="G18" i="21"/>
  <c r="F18" i="21"/>
  <c r="AA22" i="21" s="1"/>
  <c r="AA23" i="21" s="1"/>
  <c r="AA24" i="21" s="1"/>
  <c r="AA25" i="21" s="1"/>
  <c r="AA26" i="21" s="1"/>
  <c r="AA27" i="21" s="1"/>
  <c r="AA28" i="21" s="1"/>
  <c r="AA29" i="21" s="1"/>
  <c r="AA30" i="21" s="1"/>
  <c r="AA31" i="21" s="1"/>
  <c r="AA32" i="21" s="1"/>
  <c r="AA33" i="21" s="1"/>
  <c r="AA34" i="21" s="1"/>
  <c r="AA35" i="21" s="1"/>
  <c r="AA36" i="21" s="1"/>
  <c r="AA37" i="21" s="1"/>
  <c r="AA38" i="21" s="1"/>
  <c r="AA39" i="21" s="1"/>
  <c r="AA40" i="21" s="1"/>
  <c r="AA41" i="21" s="1"/>
  <c r="AA42" i="21" s="1"/>
  <c r="AA43" i="21" s="1"/>
  <c r="AA44" i="21" s="1"/>
  <c r="AA45" i="21" s="1"/>
  <c r="AA46" i="21" s="1"/>
  <c r="AA47" i="21" s="1"/>
  <c r="AA48" i="21" s="1"/>
  <c r="AA49" i="21" s="1"/>
  <c r="AA50" i="21" s="1"/>
  <c r="AA51" i="21" s="1"/>
  <c r="E18" i="2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D18" i="21"/>
  <c r="J18" i="21" s="1"/>
  <c r="G17" i="21"/>
  <c r="F17" i="2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E17" i="2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D17" i="21"/>
  <c r="J17" i="21" s="1"/>
  <c r="I15" i="21"/>
  <c r="H15" i="21"/>
  <c r="G15" i="21"/>
  <c r="K15" i="21"/>
  <c r="F15" i="21"/>
  <c r="E15" i="21"/>
  <c r="D15" i="21"/>
  <c r="J15" i="21" s="1"/>
  <c r="AM501" i="22" l="1"/>
  <c r="AE527" i="22"/>
  <c r="W532" i="22"/>
  <c r="AN212" i="21"/>
  <c r="AL211" i="21"/>
  <c r="AN149" i="21"/>
  <c r="AL148" i="21"/>
  <c r="AN86" i="21"/>
  <c r="AL85" i="21"/>
  <c r="T558" i="22"/>
  <c r="L563" i="22" s="1"/>
  <c r="T563" i="22" s="1"/>
  <c r="L545" i="22" s="1"/>
  <c r="O551" i="22" s="1"/>
  <c r="P22" i="2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N22" i="2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AP837" i="22"/>
  <c r="AP832" i="22"/>
  <c r="AP766" i="22"/>
  <c r="AP761" i="22"/>
  <c r="AP695" i="22"/>
  <c r="AP690" i="22"/>
  <c r="AH502" i="22"/>
  <c r="AP502" i="22" s="1"/>
  <c r="AF545" i="22"/>
  <c r="N549" i="22" s="1"/>
  <c r="V549" i="22" s="1"/>
  <c r="N616" i="22" s="1"/>
  <c r="R623" i="22" s="1"/>
  <c r="AN816" i="22"/>
  <c r="M837" i="22" s="1"/>
  <c r="AM837" i="22" s="1"/>
  <c r="N841" i="22" s="1"/>
  <c r="V841" i="22" s="1"/>
  <c r="E310" i="37"/>
  <c r="I290" i="37"/>
  <c r="J290" i="37" s="1"/>
  <c r="K290" i="37" s="1"/>
  <c r="L290" i="37" s="1"/>
  <c r="M290" i="37" s="1"/>
  <c r="N290" i="37" s="1"/>
  <c r="O290" i="37" s="1"/>
  <c r="P290" i="37" s="1"/>
  <c r="Q290" i="37" s="1"/>
  <c r="R290" i="37" s="1"/>
  <c r="V290" i="37" s="1"/>
  <c r="AN674" i="22"/>
  <c r="M695" i="22" s="1"/>
  <c r="AM695" i="22" s="1"/>
  <c r="N699" i="22" s="1"/>
  <c r="V699" i="22" s="1"/>
  <c r="E146" i="37"/>
  <c r="I126" i="37"/>
  <c r="J126" i="37" s="1"/>
  <c r="K126" i="37" s="1"/>
  <c r="L126" i="37" s="1"/>
  <c r="M126" i="37" s="1"/>
  <c r="N126" i="37" s="1"/>
  <c r="O126" i="37" s="1"/>
  <c r="P126" i="37" s="1"/>
  <c r="Q126" i="37" s="1"/>
  <c r="R126" i="37" s="1"/>
  <c r="V126" i="37" s="1"/>
  <c r="AK752" i="22"/>
  <c r="M761" i="22"/>
  <c r="U761" i="22" s="1"/>
  <c r="AN745" i="22"/>
  <c r="M766" i="22" s="1"/>
  <c r="AM766" i="22" s="1"/>
  <c r="N770" i="22" s="1"/>
  <c r="V770" i="22" s="1"/>
  <c r="I208" i="37"/>
  <c r="J208" i="37" s="1"/>
  <c r="K208" i="37" s="1"/>
  <c r="L208" i="37" s="1"/>
  <c r="M208" i="37" s="1"/>
  <c r="N208" i="37" s="1"/>
  <c r="O208" i="37" s="1"/>
  <c r="P208" i="37" s="1"/>
  <c r="Q208" i="37" s="1"/>
  <c r="R208" i="37" s="1"/>
  <c r="V208" i="37" s="1"/>
  <c r="E228" i="37"/>
  <c r="M832" i="22"/>
  <c r="U832" i="22" s="1"/>
  <c r="AK823" i="22"/>
  <c r="AN486" i="22"/>
  <c r="M507" i="22" s="1"/>
  <c r="AM507" i="22" s="1"/>
  <c r="E64" i="37"/>
  <c r="I44" i="37"/>
  <c r="M690" i="22"/>
  <c r="U690" i="22" s="1"/>
  <c r="AK681" i="22"/>
  <c r="AI515" i="22"/>
  <c r="P537" i="22" s="1"/>
  <c r="X537" i="22" s="1"/>
  <c r="R519" i="22"/>
  <c r="I526" i="22"/>
  <c r="AK493" i="22"/>
  <c r="M502" i="22"/>
  <c r="F310" i="20"/>
  <c r="S290" i="20"/>
  <c r="T290" i="20" s="1"/>
  <c r="F228" i="20"/>
  <c r="S208" i="20"/>
  <c r="T208" i="20" s="1"/>
  <c r="F146" i="20"/>
  <c r="S126" i="20"/>
  <c r="T126" i="20" s="1"/>
  <c r="S44" i="20"/>
  <c r="T44" i="20" s="1"/>
  <c r="F64" i="20"/>
  <c r="AL429" i="22"/>
  <c r="I525" i="22" l="1"/>
  <c r="I530" i="22"/>
  <c r="AL212" i="21"/>
  <c r="AN213" i="21"/>
  <c r="AL149" i="21"/>
  <c r="AN150" i="21"/>
  <c r="AL86" i="21"/>
  <c r="AN87" i="21"/>
  <c r="R624" i="22"/>
  <c r="AM550" i="22"/>
  <c r="AP507" i="22"/>
  <c r="X622" i="22" s="1"/>
  <c r="I619" i="22"/>
  <c r="N628" i="22" s="1"/>
  <c r="V628" i="22" s="1"/>
  <c r="O550" i="22"/>
  <c r="P831" i="22"/>
  <c r="AH831" i="22" s="1"/>
  <c r="F228" i="37"/>
  <c r="S208" i="37"/>
  <c r="T208" i="37" s="1"/>
  <c r="V691" i="22"/>
  <c r="AM690" i="22"/>
  <c r="P689" i="22"/>
  <c r="AH689" i="22" s="1"/>
  <c r="AA602" i="22"/>
  <c r="J44" i="37"/>
  <c r="K44" i="37" s="1"/>
  <c r="L44" i="37" s="1"/>
  <c r="M44" i="37" s="1"/>
  <c r="N44" i="37" s="1"/>
  <c r="O44" i="37" s="1"/>
  <c r="P44" i="37" s="1"/>
  <c r="Q44" i="37" s="1"/>
  <c r="R44" i="37" s="1"/>
  <c r="V44" i="37" s="1"/>
  <c r="AM832" i="22"/>
  <c r="V833" i="22"/>
  <c r="V762" i="22"/>
  <c r="AM761" i="22"/>
  <c r="K587" i="22"/>
  <c r="K584" i="22"/>
  <c r="R589" i="22" s="1"/>
  <c r="S126" i="37"/>
  <c r="T126" i="37" s="1"/>
  <c r="F146" i="37"/>
  <c r="P760" i="22"/>
  <c r="AH760" i="22" s="1"/>
  <c r="P501" i="22"/>
  <c r="S532" i="22" s="1"/>
  <c r="U502" i="22"/>
  <c r="L542" i="22"/>
  <c r="F310" i="37"/>
  <c r="S290" i="37"/>
  <c r="T290" i="37" s="1"/>
  <c r="AN214" i="21" l="1"/>
  <c r="AL213" i="21"/>
  <c r="AN151" i="21"/>
  <c r="AL150" i="21"/>
  <c r="AN88" i="21"/>
  <c r="AL87" i="21"/>
  <c r="AH695" i="22"/>
  <c r="AM502" i="22"/>
  <c r="AJ545" i="22"/>
  <c r="R549" i="22" s="1"/>
  <c r="Z549" i="22" s="1"/>
  <c r="V503" i="22"/>
  <c r="V834" i="22"/>
  <c r="AN833" i="22"/>
  <c r="S44" i="37"/>
  <c r="T44" i="37" s="1"/>
  <c r="F64" i="37"/>
  <c r="AH837" i="22"/>
  <c r="AH766" i="22"/>
  <c r="AH501" i="22"/>
  <c r="AA527" i="22"/>
  <c r="L537" i="22" s="1"/>
  <c r="T537" i="22" s="1"/>
  <c r="F616" i="22" s="1"/>
  <c r="V763" i="22"/>
  <c r="AN762" i="22"/>
  <c r="V692" i="22"/>
  <c r="AN691" i="22"/>
  <c r="G253" i="21"/>
  <c r="K253" i="21" s="1"/>
  <c r="B240" i="21"/>
  <c r="B239" i="21"/>
  <c r="B238" i="21"/>
  <c r="B237" i="21"/>
  <c r="B236" i="21"/>
  <c r="B235" i="21"/>
  <c r="B234" i="21"/>
  <c r="B233" i="21"/>
  <c r="B232" i="21"/>
  <c r="B231" i="21"/>
  <c r="B230" i="21"/>
  <c r="B229" i="21"/>
  <c r="B228" i="21"/>
  <c r="B227" i="21"/>
  <c r="B226" i="21"/>
  <c r="B225" i="21"/>
  <c r="B224" i="21"/>
  <c r="B223" i="21"/>
  <c r="B222" i="21"/>
  <c r="B221" i="21"/>
  <c r="B220" i="21"/>
  <c r="B219" i="21"/>
  <c r="B218" i="21"/>
  <c r="B217" i="21"/>
  <c r="B216" i="21"/>
  <c r="B215" i="21"/>
  <c r="B214" i="21"/>
  <c r="B213" i="21"/>
  <c r="B212" i="21"/>
  <c r="B211" i="21"/>
  <c r="BP240" i="21"/>
  <c r="BO240" i="21"/>
  <c r="BN240" i="21"/>
  <c r="BM240" i="21"/>
  <c r="BL240" i="21"/>
  <c r="BK240" i="21"/>
  <c r="BJ240" i="21"/>
  <c r="BI240" i="21"/>
  <c r="BH240" i="21"/>
  <c r="BG240" i="21"/>
  <c r="BF240" i="21"/>
  <c r="BE240" i="21"/>
  <c r="BD240" i="21"/>
  <c r="BC240" i="21"/>
  <c r="BB240" i="21"/>
  <c r="BA240" i="21"/>
  <c r="BP239" i="21"/>
  <c r="BO239" i="21"/>
  <c r="BN239" i="21"/>
  <c r="BM239" i="21"/>
  <c r="BL239" i="21"/>
  <c r="BK239" i="21"/>
  <c r="BJ239" i="21"/>
  <c r="BI239" i="21"/>
  <c r="BH239" i="21"/>
  <c r="BG239" i="21"/>
  <c r="BF239" i="21"/>
  <c r="BE239" i="21"/>
  <c r="BD239" i="21"/>
  <c r="BC239" i="21"/>
  <c r="BB239" i="21"/>
  <c r="BA239" i="21"/>
  <c r="BP238" i="21"/>
  <c r="BO238" i="21"/>
  <c r="BN238" i="21"/>
  <c r="BM238" i="21"/>
  <c r="BL238" i="21"/>
  <c r="BK238" i="21"/>
  <c r="BJ238" i="21"/>
  <c r="BI238" i="21"/>
  <c r="BH238" i="21"/>
  <c r="BG238" i="21"/>
  <c r="BF238" i="21"/>
  <c r="BE238" i="21"/>
  <c r="BD238" i="21"/>
  <c r="BC238" i="21"/>
  <c r="BB238" i="21"/>
  <c r="BA238" i="21"/>
  <c r="BP237" i="21"/>
  <c r="BO237" i="21"/>
  <c r="BN237" i="21"/>
  <c r="BM237" i="21"/>
  <c r="BL237" i="21"/>
  <c r="BK237" i="21"/>
  <c r="BJ237" i="21"/>
  <c r="BI237" i="21"/>
  <c r="BH237" i="21"/>
  <c r="BG237" i="21"/>
  <c r="BF237" i="21"/>
  <c r="BE237" i="21"/>
  <c r="BD237" i="21"/>
  <c r="BC237" i="21"/>
  <c r="BB237" i="21"/>
  <c r="BA237" i="21"/>
  <c r="BP236" i="21"/>
  <c r="BO236" i="21"/>
  <c r="BN236" i="21"/>
  <c r="BM236" i="21"/>
  <c r="BL236" i="21"/>
  <c r="BK236" i="21"/>
  <c r="BJ236" i="21"/>
  <c r="BI236" i="21"/>
  <c r="BH236" i="21"/>
  <c r="BG236" i="21"/>
  <c r="BF236" i="21"/>
  <c r="BE236" i="21"/>
  <c r="BD236" i="21"/>
  <c r="BC236" i="21"/>
  <c r="BB236" i="21"/>
  <c r="BA236" i="21"/>
  <c r="BP235" i="21"/>
  <c r="BO235" i="21"/>
  <c r="BN235" i="21"/>
  <c r="BM235" i="21"/>
  <c r="BL235" i="21"/>
  <c r="BK235" i="21"/>
  <c r="BJ235" i="21"/>
  <c r="BI235" i="21"/>
  <c r="BH235" i="21"/>
  <c r="BG235" i="21"/>
  <c r="BF235" i="21"/>
  <c r="BE235" i="21"/>
  <c r="BD235" i="21"/>
  <c r="BC235" i="21"/>
  <c r="BB235" i="21"/>
  <c r="BA235" i="21"/>
  <c r="BP234" i="21"/>
  <c r="BO234" i="21"/>
  <c r="BN234" i="21"/>
  <c r="BM234" i="21"/>
  <c r="BL234" i="21"/>
  <c r="BK234" i="21"/>
  <c r="BJ234" i="21"/>
  <c r="BI234" i="21"/>
  <c r="BH234" i="21"/>
  <c r="BG234" i="21"/>
  <c r="BF234" i="21"/>
  <c r="BE234" i="21"/>
  <c r="BD234" i="21"/>
  <c r="BC234" i="21"/>
  <c r="BB234" i="21"/>
  <c r="BA234" i="21"/>
  <c r="BP233" i="21"/>
  <c r="BO233" i="21"/>
  <c r="BN233" i="21"/>
  <c r="BM233" i="21"/>
  <c r="BL233" i="21"/>
  <c r="BK233" i="21"/>
  <c r="BJ233" i="21"/>
  <c r="BI233" i="21"/>
  <c r="BH233" i="21"/>
  <c r="BG233" i="21"/>
  <c r="BF233" i="21"/>
  <c r="BE233" i="21"/>
  <c r="BD233" i="21"/>
  <c r="BC233" i="21"/>
  <c r="BB233" i="21"/>
  <c r="BA233" i="21"/>
  <c r="BP232" i="21"/>
  <c r="BO232" i="21"/>
  <c r="BN232" i="21"/>
  <c r="BM232" i="21"/>
  <c r="BL232" i="21"/>
  <c r="BK232" i="21"/>
  <c r="BJ232" i="21"/>
  <c r="BI232" i="21"/>
  <c r="BH232" i="21"/>
  <c r="BG232" i="21"/>
  <c r="BF232" i="21"/>
  <c r="BE232" i="21"/>
  <c r="BD232" i="21"/>
  <c r="BC232" i="21"/>
  <c r="BB232" i="21"/>
  <c r="BA232" i="21"/>
  <c r="BP231" i="21"/>
  <c r="BO231" i="21"/>
  <c r="BN231" i="21"/>
  <c r="BM231" i="21"/>
  <c r="BL231" i="21"/>
  <c r="BK231" i="21"/>
  <c r="BJ231" i="21"/>
  <c r="BI231" i="21"/>
  <c r="BH231" i="21"/>
  <c r="BG231" i="21"/>
  <c r="BF231" i="21"/>
  <c r="BE231" i="21"/>
  <c r="BD231" i="21"/>
  <c r="BC231" i="21"/>
  <c r="BB231" i="21"/>
  <c r="BA231" i="21"/>
  <c r="BP230" i="21"/>
  <c r="BO230" i="21"/>
  <c r="BN230" i="21"/>
  <c r="BM230" i="21"/>
  <c r="BL230" i="21"/>
  <c r="BK230" i="21"/>
  <c r="BJ230" i="21"/>
  <c r="BI230" i="21"/>
  <c r="BH230" i="21"/>
  <c r="BG230" i="21"/>
  <c r="BF230" i="21"/>
  <c r="BE230" i="21"/>
  <c r="BD230" i="21"/>
  <c r="BC230" i="21"/>
  <c r="BB230" i="21"/>
  <c r="BA230" i="21"/>
  <c r="BP229" i="21"/>
  <c r="BO229" i="21"/>
  <c r="BN229" i="21"/>
  <c r="BM229" i="21"/>
  <c r="BL229" i="21"/>
  <c r="BK229" i="21"/>
  <c r="BJ229" i="21"/>
  <c r="BI229" i="21"/>
  <c r="BH229" i="21"/>
  <c r="BG229" i="21"/>
  <c r="BF229" i="21"/>
  <c r="BE229" i="21"/>
  <c r="BD229" i="21"/>
  <c r="BC229" i="21"/>
  <c r="BB229" i="21"/>
  <c r="BA229" i="21"/>
  <c r="BP228" i="21"/>
  <c r="BO228" i="21"/>
  <c r="BN228" i="21"/>
  <c r="BM228" i="21"/>
  <c r="BL228" i="21"/>
  <c r="BK228" i="21"/>
  <c r="BJ228" i="21"/>
  <c r="BI228" i="21"/>
  <c r="BH228" i="21"/>
  <c r="BG228" i="21"/>
  <c r="BF228" i="21"/>
  <c r="BE228" i="21"/>
  <c r="BD228" i="21"/>
  <c r="BC228" i="21"/>
  <c r="BB228" i="21"/>
  <c r="BA228" i="21"/>
  <c r="BP227" i="21"/>
  <c r="BO227" i="21"/>
  <c r="BN227" i="21"/>
  <c r="BM227" i="21"/>
  <c r="BL227" i="21"/>
  <c r="BK227" i="21"/>
  <c r="BJ227" i="21"/>
  <c r="BI227" i="21"/>
  <c r="BH227" i="21"/>
  <c r="BG227" i="21"/>
  <c r="BF227" i="21"/>
  <c r="BE227" i="21"/>
  <c r="BD227" i="21"/>
  <c r="BC227" i="21"/>
  <c r="BB227" i="21"/>
  <c r="BA227" i="21"/>
  <c r="BP226" i="21"/>
  <c r="BO226" i="21"/>
  <c r="BN226" i="21"/>
  <c r="BM226" i="21"/>
  <c r="BL226" i="21"/>
  <c r="BK226" i="21"/>
  <c r="BJ226" i="21"/>
  <c r="BI226" i="21"/>
  <c r="BH226" i="21"/>
  <c r="BG226" i="21"/>
  <c r="BF226" i="21"/>
  <c r="BE226" i="21"/>
  <c r="BD226" i="21"/>
  <c r="BC226" i="21"/>
  <c r="BB226" i="21"/>
  <c r="BA226" i="21"/>
  <c r="BP225" i="21"/>
  <c r="BO225" i="21"/>
  <c r="BN225" i="21"/>
  <c r="BM225" i="21"/>
  <c r="BL225" i="21"/>
  <c r="BK225" i="21"/>
  <c r="BJ225" i="21"/>
  <c r="BI225" i="21"/>
  <c r="BH225" i="21"/>
  <c r="BG225" i="21"/>
  <c r="BF225" i="21"/>
  <c r="BE225" i="21"/>
  <c r="BD225" i="21"/>
  <c r="BC225" i="21"/>
  <c r="BB225" i="21"/>
  <c r="BA225" i="21"/>
  <c r="BP224" i="21"/>
  <c r="BO224" i="21"/>
  <c r="BN224" i="21"/>
  <c r="BM224" i="21"/>
  <c r="BL224" i="21"/>
  <c r="BK224" i="21"/>
  <c r="BJ224" i="21"/>
  <c r="BI224" i="21"/>
  <c r="BH224" i="21"/>
  <c r="BG224" i="21"/>
  <c r="BF224" i="21"/>
  <c r="BE224" i="21"/>
  <c r="BD224" i="21"/>
  <c r="BC224" i="21"/>
  <c r="BB224" i="21"/>
  <c r="BA224" i="21"/>
  <c r="BP223" i="21"/>
  <c r="BO223" i="21"/>
  <c r="BN223" i="21"/>
  <c r="BM223" i="21"/>
  <c r="BL223" i="21"/>
  <c r="BK223" i="21"/>
  <c r="BJ223" i="21"/>
  <c r="BI223" i="21"/>
  <c r="BH223" i="21"/>
  <c r="BG223" i="21"/>
  <c r="BF223" i="21"/>
  <c r="BE223" i="21"/>
  <c r="BD223" i="21"/>
  <c r="BC223" i="21"/>
  <c r="BB223" i="21"/>
  <c r="BA223" i="21"/>
  <c r="BP222" i="21"/>
  <c r="BO222" i="21"/>
  <c r="BN222" i="21"/>
  <c r="BM222" i="21"/>
  <c r="BL222" i="21"/>
  <c r="BK222" i="21"/>
  <c r="BJ222" i="21"/>
  <c r="BI222" i="21"/>
  <c r="BH222" i="21"/>
  <c r="BG222" i="21"/>
  <c r="BF222" i="21"/>
  <c r="BE222" i="21"/>
  <c r="BD222" i="21"/>
  <c r="BC222" i="21"/>
  <c r="BB222" i="21"/>
  <c r="BA222" i="21"/>
  <c r="BP221" i="21"/>
  <c r="BO221" i="21"/>
  <c r="BN221" i="21"/>
  <c r="BM221" i="21"/>
  <c r="BL221" i="21"/>
  <c r="BK221" i="21"/>
  <c r="BJ221" i="21"/>
  <c r="BI221" i="21"/>
  <c r="BH221" i="21"/>
  <c r="BG221" i="21"/>
  <c r="BF221" i="21"/>
  <c r="BE221" i="21"/>
  <c r="BD221" i="21"/>
  <c r="BC221" i="21"/>
  <c r="BB221" i="21"/>
  <c r="BA221" i="21"/>
  <c r="BP220" i="21"/>
  <c r="BO220" i="21"/>
  <c r="BN220" i="21"/>
  <c r="BM220" i="21"/>
  <c r="BL220" i="21"/>
  <c r="BK220" i="21"/>
  <c r="BJ220" i="21"/>
  <c r="BI220" i="21"/>
  <c r="BH220" i="21"/>
  <c r="BG220" i="21"/>
  <c r="BF220" i="21"/>
  <c r="BE220" i="21"/>
  <c r="BD220" i="21"/>
  <c r="BC220" i="21"/>
  <c r="BB220" i="21"/>
  <c r="BA220" i="21"/>
  <c r="BP219" i="21"/>
  <c r="BO219" i="21"/>
  <c r="BN219" i="21"/>
  <c r="BM219" i="21"/>
  <c r="BL219" i="21"/>
  <c r="BK219" i="21"/>
  <c r="BJ219" i="21"/>
  <c r="BI219" i="21"/>
  <c r="BH219" i="21"/>
  <c r="BG219" i="21"/>
  <c r="BF219" i="21"/>
  <c r="BE219" i="21"/>
  <c r="BD219" i="21"/>
  <c r="BC219" i="21"/>
  <c r="BB219" i="21"/>
  <c r="BA219" i="21"/>
  <c r="BP218" i="21"/>
  <c r="BO218" i="21"/>
  <c r="BN218" i="21"/>
  <c r="BM218" i="21"/>
  <c r="BL218" i="21"/>
  <c r="BK218" i="21"/>
  <c r="BJ218" i="21"/>
  <c r="BI218" i="21"/>
  <c r="BH218" i="21"/>
  <c r="BG218" i="21"/>
  <c r="BF218" i="21"/>
  <c r="BE218" i="21"/>
  <c r="BD218" i="21"/>
  <c r="BC218" i="21"/>
  <c r="BB218" i="21"/>
  <c r="BA218" i="21"/>
  <c r="BP217" i="21"/>
  <c r="BO217" i="21"/>
  <c r="BN217" i="21"/>
  <c r="BM217" i="21"/>
  <c r="BL217" i="21"/>
  <c r="BK217" i="21"/>
  <c r="BJ217" i="21"/>
  <c r="BI217" i="21"/>
  <c r="BH217" i="21"/>
  <c r="BG217" i="21"/>
  <c r="BF217" i="21"/>
  <c r="BE217" i="21"/>
  <c r="BD217" i="21"/>
  <c r="BC217" i="21"/>
  <c r="BB217" i="21"/>
  <c r="BA217" i="21"/>
  <c r="BP216" i="21"/>
  <c r="BO216" i="21"/>
  <c r="BN216" i="21"/>
  <c r="BM216" i="21"/>
  <c r="BL216" i="21"/>
  <c r="BK216" i="21"/>
  <c r="BJ216" i="21"/>
  <c r="BI216" i="21"/>
  <c r="BH216" i="21"/>
  <c r="BG216" i="21"/>
  <c r="BF216" i="21"/>
  <c r="BE216" i="21"/>
  <c r="BD216" i="21"/>
  <c r="BC216" i="21"/>
  <c r="BB216" i="21"/>
  <c r="BA216" i="21"/>
  <c r="BP215" i="21"/>
  <c r="BO215" i="21"/>
  <c r="BN215" i="21"/>
  <c r="BM215" i="21"/>
  <c r="BL215" i="21"/>
  <c r="BK215" i="21"/>
  <c r="BJ215" i="21"/>
  <c r="BI215" i="21"/>
  <c r="BH215" i="21"/>
  <c r="BG215" i="21"/>
  <c r="BF215" i="21"/>
  <c r="BE215" i="21"/>
  <c r="BD215" i="21"/>
  <c r="BC215" i="21"/>
  <c r="BB215" i="21"/>
  <c r="BA215" i="21"/>
  <c r="BP214" i="21"/>
  <c r="BO214" i="21"/>
  <c r="BN214" i="21"/>
  <c r="BM214" i="21"/>
  <c r="BL214" i="21"/>
  <c r="BK214" i="21"/>
  <c r="BJ214" i="21"/>
  <c r="BI214" i="21"/>
  <c r="BH214" i="21"/>
  <c r="BG214" i="21"/>
  <c r="BF214" i="21"/>
  <c r="BE214" i="21"/>
  <c r="BD214" i="21"/>
  <c r="BC214" i="21"/>
  <c r="BB214" i="21"/>
  <c r="BA214" i="21"/>
  <c r="BP213" i="21"/>
  <c r="BO213" i="21"/>
  <c r="BN213" i="21"/>
  <c r="BM213" i="21"/>
  <c r="BL213" i="21"/>
  <c r="BK213" i="21"/>
  <c r="BJ213" i="21"/>
  <c r="BI213" i="21"/>
  <c r="BH213" i="21"/>
  <c r="BG213" i="21"/>
  <c r="BF213" i="21"/>
  <c r="BE213" i="21"/>
  <c r="BD213" i="21"/>
  <c r="BC213" i="21"/>
  <c r="BB213" i="21"/>
  <c r="BA213" i="21"/>
  <c r="BP212" i="21"/>
  <c r="BO212" i="21"/>
  <c r="BN212" i="21"/>
  <c r="BM212" i="21"/>
  <c r="BL212" i="21"/>
  <c r="BK212" i="21"/>
  <c r="BJ212" i="21"/>
  <c r="BI212" i="21"/>
  <c r="BH212" i="21"/>
  <c r="BG212" i="21"/>
  <c r="BF212" i="21"/>
  <c r="BE212" i="21"/>
  <c r="BD212" i="21"/>
  <c r="BC212" i="21"/>
  <c r="BB212" i="21"/>
  <c r="BA212" i="21"/>
  <c r="BP211" i="21"/>
  <c r="BO211" i="21"/>
  <c r="BN211" i="21"/>
  <c r="BM211" i="21"/>
  <c r="BL211" i="21"/>
  <c r="BK211" i="21"/>
  <c r="BJ211" i="21"/>
  <c r="BI211" i="21"/>
  <c r="BH211" i="21"/>
  <c r="BG211" i="21"/>
  <c r="BF211" i="21"/>
  <c r="BE211" i="21"/>
  <c r="BD211" i="21"/>
  <c r="BC211" i="21"/>
  <c r="BB211" i="21"/>
  <c r="BA211" i="21"/>
  <c r="G190" i="21"/>
  <c r="K190" i="21" s="1"/>
  <c r="B149" i="21"/>
  <c r="B148" i="21"/>
  <c r="BP177" i="21"/>
  <c r="BO177" i="21"/>
  <c r="BN177" i="21"/>
  <c r="BM177" i="21"/>
  <c r="BL177" i="21"/>
  <c r="BK177" i="21"/>
  <c r="BJ177" i="21"/>
  <c r="BI177" i="21"/>
  <c r="BH177" i="21"/>
  <c r="BG177" i="21"/>
  <c r="BF177" i="21"/>
  <c r="BE177" i="21"/>
  <c r="BD177" i="21"/>
  <c r="BC177" i="21"/>
  <c r="BB177" i="21"/>
  <c r="BA177" i="21"/>
  <c r="BP176" i="21"/>
  <c r="BO176" i="21"/>
  <c r="BN176" i="21"/>
  <c r="BM176" i="21"/>
  <c r="BL176" i="21"/>
  <c r="BK176" i="21"/>
  <c r="BJ176" i="21"/>
  <c r="BI176" i="21"/>
  <c r="BH176" i="21"/>
  <c r="BG176" i="21"/>
  <c r="BF176" i="21"/>
  <c r="BE176" i="21"/>
  <c r="BD176" i="21"/>
  <c r="BC176" i="21"/>
  <c r="BB176" i="21"/>
  <c r="BA176" i="21"/>
  <c r="BP175" i="21"/>
  <c r="BO175" i="21"/>
  <c r="BN175" i="21"/>
  <c r="BM175" i="21"/>
  <c r="BL175" i="21"/>
  <c r="BK175" i="21"/>
  <c r="BJ175" i="21"/>
  <c r="BI175" i="21"/>
  <c r="BH175" i="21"/>
  <c r="BG175" i="21"/>
  <c r="BF175" i="21"/>
  <c r="BE175" i="21"/>
  <c r="BD175" i="21"/>
  <c r="BC175" i="21"/>
  <c r="BB175" i="21"/>
  <c r="BA175" i="21"/>
  <c r="BP174" i="21"/>
  <c r="BO174" i="21"/>
  <c r="BN174" i="21"/>
  <c r="BM174" i="21"/>
  <c r="BL174" i="21"/>
  <c r="BK174" i="21"/>
  <c r="BJ174" i="21"/>
  <c r="BI174" i="21"/>
  <c r="BH174" i="21"/>
  <c r="BG174" i="21"/>
  <c r="BF174" i="21"/>
  <c r="BE174" i="21"/>
  <c r="BD174" i="21"/>
  <c r="BC174" i="21"/>
  <c r="BB174" i="21"/>
  <c r="BA174" i="21"/>
  <c r="BP173" i="21"/>
  <c r="BO173" i="21"/>
  <c r="BN173" i="21"/>
  <c r="BM173" i="21"/>
  <c r="BL173" i="21"/>
  <c r="BK173" i="21"/>
  <c r="BJ173" i="21"/>
  <c r="BI173" i="21"/>
  <c r="BH173" i="21"/>
  <c r="BG173" i="21"/>
  <c r="BF173" i="21"/>
  <c r="BE173" i="21"/>
  <c r="BD173" i="21"/>
  <c r="BC173" i="21"/>
  <c r="BB173" i="21"/>
  <c r="BA173" i="21"/>
  <c r="BP172" i="21"/>
  <c r="BO172" i="21"/>
  <c r="BN172" i="21"/>
  <c r="BM172" i="21"/>
  <c r="BL172" i="21"/>
  <c r="BK172" i="21"/>
  <c r="BJ172" i="21"/>
  <c r="BI172" i="21"/>
  <c r="BH172" i="21"/>
  <c r="BG172" i="21"/>
  <c r="BF172" i="21"/>
  <c r="BE172" i="21"/>
  <c r="BD172" i="21"/>
  <c r="BC172" i="21"/>
  <c r="BB172" i="21"/>
  <c r="BA172" i="21"/>
  <c r="BP171" i="21"/>
  <c r="BO171" i="21"/>
  <c r="BN171" i="21"/>
  <c r="BM171" i="21"/>
  <c r="BL171" i="21"/>
  <c r="BK171" i="21"/>
  <c r="BJ171" i="21"/>
  <c r="BI171" i="21"/>
  <c r="BH171" i="21"/>
  <c r="BG171" i="21"/>
  <c r="BF171" i="21"/>
  <c r="BE171" i="21"/>
  <c r="BD171" i="21"/>
  <c r="BC171" i="21"/>
  <c r="BB171" i="21"/>
  <c r="BA171" i="21"/>
  <c r="BP170" i="21"/>
  <c r="BO170" i="21"/>
  <c r="BN170" i="21"/>
  <c r="BM170" i="21"/>
  <c r="BL170" i="21"/>
  <c r="BK170" i="21"/>
  <c r="BJ170" i="21"/>
  <c r="BI170" i="21"/>
  <c r="BH170" i="21"/>
  <c r="BG170" i="21"/>
  <c r="BF170" i="21"/>
  <c r="BE170" i="21"/>
  <c r="BD170" i="21"/>
  <c r="BC170" i="21"/>
  <c r="BB170" i="21"/>
  <c r="BA170" i="21"/>
  <c r="BP169" i="21"/>
  <c r="BO169" i="21"/>
  <c r="BN169" i="21"/>
  <c r="BM169" i="21"/>
  <c r="BL169" i="21"/>
  <c r="BK169" i="21"/>
  <c r="BJ169" i="21"/>
  <c r="BI169" i="21"/>
  <c r="BH169" i="21"/>
  <c r="BG169" i="21"/>
  <c r="BF169" i="21"/>
  <c r="BE169" i="21"/>
  <c r="BD169" i="21"/>
  <c r="BC169" i="21"/>
  <c r="BB169" i="21"/>
  <c r="BA169" i="21"/>
  <c r="BP168" i="21"/>
  <c r="BO168" i="21"/>
  <c r="BN168" i="21"/>
  <c r="BM168" i="21"/>
  <c r="BL168" i="21"/>
  <c r="BK168" i="21"/>
  <c r="BJ168" i="21"/>
  <c r="BI168" i="21"/>
  <c r="BH168" i="21"/>
  <c r="BG168" i="21"/>
  <c r="BF168" i="21"/>
  <c r="BE168" i="21"/>
  <c r="BD168" i="21"/>
  <c r="BC168" i="21"/>
  <c r="BB168" i="21"/>
  <c r="BA168" i="21"/>
  <c r="BP167" i="21"/>
  <c r="BO167" i="21"/>
  <c r="BN167" i="21"/>
  <c r="BM167" i="21"/>
  <c r="BL167" i="21"/>
  <c r="BK167" i="21"/>
  <c r="BJ167" i="21"/>
  <c r="BI167" i="21"/>
  <c r="BH167" i="21"/>
  <c r="BG167" i="21"/>
  <c r="BF167" i="21"/>
  <c r="BE167" i="21"/>
  <c r="BD167" i="21"/>
  <c r="BC167" i="21"/>
  <c r="BB167" i="21"/>
  <c r="BA167" i="21"/>
  <c r="BP166" i="21"/>
  <c r="BO166" i="21"/>
  <c r="BN166" i="21"/>
  <c r="BM166" i="21"/>
  <c r="BL166" i="21"/>
  <c r="BK166" i="21"/>
  <c r="BJ166" i="21"/>
  <c r="BI166" i="21"/>
  <c r="BH166" i="21"/>
  <c r="BG166" i="21"/>
  <c r="BF166" i="21"/>
  <c r="BE166" i="21"/>
  <c r="BD166" i="21"/>
  <c r="BC166" i="21"/>
  <c r="BB166" i="21"/>
  <c r="BA166" i="21"/>
  <c r="BP165" i="21"/>
  <c r="BO165" i="21"/>
  <c r="BN165" i="21"/>
  <c r="BM165" i="21"/>
  <c r="BL165" i="21"/>
  <c r="BK165" i="21"/>
  <c r="BJ165" i="21"/>
  <c r="BI165" i="21"/>
  <c r="BH165" i="21"/>
  <c r="BG165" i="21"/>
  <c r="BF165" i="21"/>
  <c r="BE165" i="21"/>
  <c r="BD165" i="21"/>
  <c r="BC165" i="21"/>
  <c r="BB165" i="21"/>
  <c r="BA165" i="21"/>
  <c r="BP164" i="21"/>
  <c r="BO164" i="21"/>
  <c r="BN164" i="21"/>
  <c r="BM164" i="21"/>
  <c r="BL164" i="21"/>
  <c r="BK164" i="21"/>
  <c r="BJ164" i="21"/>
  <c r="BI164" i="21"/>
  <c r="BH164" i="21"/>
  <c r="BG164" i="21"/>
  <c r="BF164" i="21"/>
  <c r="BE164" i="21"/>
  <c r="BD164" i="21"/>
  <c r="BC164" i="21"/>
  <c r="BB164" i="21"/>
  <c r="BA164" i="21"/>
  <c r="BP163" i="21"/>
  <c r="BO163" i="21"/>
  <c r="BN163" i="21"/>
  <c r="BM163" i="21"/>
  <c r="BL163" i="21"/>
  <c r="BK163" i="21"/>
  <c r="BJ163" i="21"/>
  <c r="BI163" i="21"/>
  <c r="BH163" i="21"/>
  <c r="BG163" i="21"/>
  <c r="BF163" i="21"/>
  <c r="BE163" i="21"/>
  <c r="BD163" i="21"/>
  <c r="BC163" i="21"/>
  <c r="BB163" i="21"/>
  <c r="BA163" i="21"/>
  <c r="BP162" i="21"/>
  <c r="BO162" i="21"/>
  <c r="BN162" i="21"/>
  <c r="BM162" i="21"/>
  <c r="BL162" i="21"/>
  <c r="BK162" i="21"/>
  <c r="BJ162" i="21"/>
  <c r="BI162" i="21"/>
  <c r="BH162" i="21"/>
  <c r="BG162" i="21"/>
  <c r="BF162" i="21"/>
  <c r="BE162" i="21"/>
  <c r="BD162" i="21"/>
  <c r="BC162" i="21"/>
  <c r="BB162" i="21"/>
  <c r="BA162" i="21"/>
  <c r="BP161" i="21"/>
  <c r="BO161" i="21"/>
  <c r="BN161" i="21"/>
  <c r="BM161" i="21"/>
  <c r="BL161" i="21"/>
  <c r="BK161" i="21"/>
  <c r="BJ161" i="21"/>
  <c r="BI161" i="21"/>
  <c r="BH161" i="21"/>
  <c r="BG161" i="21"/>
  <c r="BF161" i="21"/>
  <c r="BE161" i="21"/>
  <c r="BD161" i="21"/>
  <c r="BC161" i="21"/>
  <c r="BB161" i="21"/>
  <c r="BA161" i="21"/>
  <c r="BP160" i="21"/>
  <c r="BO160" i="21"/>
  <c r="BN160" i="21"/>
  <c r="BM160" i="21"/>
  <c r="BL160" i="21"/>
  <c r="BK160" i="21"/>
  <c r="BJ160" i="21"/>
  <c r="BI160" i="21"/>
  <c r="BH160" i="21"/>
  <c r="BG160" i="21"/>
  <c r="BF160" i="21"/>
  <c r="BE160" i="21"/>
  <c r="BD160" i="21"/>
  <c r="BC160" i="21"/>
  <c r="BB160" i="21"/>
  <c r="BA160" i="21"/>
  <c r="BP159" i="21"/>
  <c r="BO159" i="21"/>
  <c r="BN159" i="21"/>
  <c r="BM159" i="21"/>
  <c r="BL159" i="21"/>
  <c r="BK159" i="21"/>
  <c r="BJ159" i="21"/>
  <c r="BI159" i="21"/>
  <c r="BH159" i="21"/>
  <c r="BG159" i="21"/>
  <c r="BF159" i="21"/>
  <c r="BE159" i="21"/>
  <c r="BD159" i="21"/>
  <c r="BC159" i="21"/>
  <c r="BB159" i="21"/>
  <c r="BA159" i="21"/>
  <c r="BP158" i="21"/>
  <c r="BO158" i="21"/>
  <c r="BN158" i="21"/>
  <c r="BM158" i="21"/>
  <c r="BL158" i="21"/>
  <c r="BK158" i="21"/>
  <c r="BJ158" i="21"/>
  <c r="BI158" i="21"/>
  <c r="BH158" i="21"/>
  <c r="BG158" i="21"/>
  <c r="BF158" i="21"/>
  <c r="BE158" i="21"/>
  <c r="BD158" i="21"/>
  <c r="BC158" i="21"/>
  <c r="BB158" i="21"/>
  <c r="BA158" i="21"/>
  <c r="BP157" i="21"/>
  <c r="BO157" i="21"/>
  <c r="BN157" i="21"/>
  <c r="BM157" i="21"/>
  <c r="BL157" i="21"/>
  <c r="BK157" i="21"/>
  <c r="BJ157" i="21"/>
  <c r="BI157" i="21"/>
  <c r="BH157" i="21"/>
  <c r="BG157" i="21"/>
  <c r="BF157" i="21"/>
  <c r="BE157" i="21"/>
  <c r="BD157" i="21"/>
  <c r="BC157" i="21"/>
  <c r="BB157" i="21"/>
  <c r="BA157" i="21"/>
  <c r="BP156" i="21"/>
  <c r="BO156" i="21"/>
  <c r="BN156" i="21"/>
  <c r="BM156" i="21"/>
  <c r="BL156" i="21"/>
  <c r="BK156" i="21"/>
  <c r="BJ156" i="21"/>
  <c r="BI156" i="21"/>
  <c r="BH156" i="21"/>
  <c r="BG156" i="21"/>
  <c r="BF156" i="21"/>
  <c r="BE156" i="21"/>
  <c r="BD156" i="21"/>
  <c r="BC156" i="21"/>
  <c r="BB156" i="21"/>
  <c r="BA156" i="21"/>
  <c r="BP155" i="21"/>
  <c r="BO155" i="21"/>
  <c r="BN155" i="21"/>
  <c r="BM155" i="21"/>
  <c r="BL155" i="21"/>
  <c r="BK155" i="21"/>
  <c r="BJ155" i="21"/>
  <c r="BI155" i="21"/>
  <c r="BH155" i="21"/>
  <c r="BG155" i="21"/>
  <c r="BF155" i="21"/>
  <c r="BE155" i="21"/>
  <c r="BD155" i="21"/>
  <c r="BC155" i="21"/>
  <c r="BB155" i="21"/>
  <c r="BA155" i="21"/>
  <c r="BP154" i="21"/>
  <c r="BO154" i="21"/>
  <c r="BN154" i="21"/>
  <c r="BM154" i="21"/>
  <c r="BL154" i="21"/>
  <c r="BK154" i="21"/>
  <c r="BJ154" i="21"/>
  <c r="BI154" i="21"/>
  <c r="BH154" i="21"/>
  <c r="BG154" i="21"/>
  <c r="BF154" i="21"/>
  <c r="BE154" i="21"/>
  <c r="BD154" i="21"/>
  <c r="BC154" i="21"/>
  <c r="BB154" i="21"/>
  <c r="BA154" i="21"/>
  <c r="BP153" i="21"/>
  <c r="BO153" i="21"/>
  <c r="BN153" i="21"/>
  <c r="BM153" i="21"/>
  <c r="BL153" i="21"/>
  <c r="BK153" i="21"/>
  <c r="BJ153" i="21"/>
  <c r="BI153" i="21"/>
  <c r="BH153" i="21"/>
  <c r="BG153" i="21"/>
  <c r="BF153" i="21"/>
  <c r="BE153" i="21"/>
  <c r="BD153" i="21"/>
  <c r="BC153" i="21"/>
  <c r="BB153" i="21"/>
  <c r="BA153" i="21"/>
  <c r="BP152" i="21"/>
  <c r="BO152" i="21"/>
  <c r="BN152" i="21"/>
  <c r="BM152" i="21"/>
  <c r="BL152" i="21"/>
  <c r="BK152" i="21"/>
  <c r="BJ152" i="21"/>
  <c r="BI152" i="21"/>
  <c r="BH152" i="21"/>
  <c r="BG152" i="21"/>
  <c r="BF152" i="21"/>
  <c r="BE152" i="21"/>
  <c r="BD152" i="21"/>
  <c r="BC152" i="21"/>
  <c r="BB152" i="21"/>
  <c r="BA152" i="21"/>
  <c r="BP151" i="21"/>
  <c r="BO151" i="21"/>
  <c r="BN151" i="21"/>
  <c r="BM151" i="21"/>
  <c r="BL151" i="21"/>
  <c r="BK151" i="21"/>
  <c r="BJ151" i="21"/>
  <c r="BI151" i="21"/>
  <c r="BH151" i="21"/>
  <c r="BG151" i="21"/>
  <c r="BF151" i="21"/>
  <c r="BE151" i="21"/>
  <c r="BD151" i="21"/>
  <c r="BC151" i="21"/>
  <c r="BB151" i="21"/>
  <c r="BA151" i="21"/>
  <c r="BP150" i="21"/>
  <c r="BO150" i="21"/>
  <c r="BN150" i="21"/>
  <c r="BM150" i="21"/>
  <c r="BL150" i="21"/>
  <c r="BK150" i="21"/>
  <c r="BJ150" i="21"/>
  <c r="BI150" i="21"/>
  <c r="BH150" i="21"/>
  <c r="BG150" i="21"/>
  <c r="BF150" i="21"/>
  <c r="BE150" i="21"/>
  <c r="BD150" i="21"/>
  <c r="BC150" i="21"/>
  <c r="BB150" i="21"/>
  <c r="BA150" i="21"/>
  <c r="BP149" i="21"/>
  <c r="BO149" i="21"/>
  <c r="BN149" i="21"/>
  <c r="BM149" i="21"/>
  <c r="BL149" i="21"/>
  <c r="BK149" i="21"/>
  <c r="BJ149" i="21"/>
  <c r="BI149" i="21"/>
  <c r="BH149" i="21"/>
  <c r="BG149" i="21"/>
  <c r="BF149" i="21"/>
  <c r="BE149" i="21"/>
  <c r="BD149" i="21"/>
  <c r="BC149" i="21"/>
  <c r="BB149" i="21"/>
  <c r="BA149" i="21"/>
  <c r="BP148" i="21"/>
  <c r="BO148" i="21"/>
  <c r="BN148" i="21"/>
  <c r="BM148" i="21"/>
  <c r="BL148" i="21"/>
  <c r="BK148" i="21"/>
  <c r="BJ148" i="21"/>
  <c r="BI148" i="21"/>
  <c r="BH148" i="21"/>
  <c r="BG148" i="21"/>
  <c r="BF148" i="21"/>
  <c r="BE148" i="21"/>
  <c r="BD148" i="21"/>
  <c r="BC148" i="21"/>
  <c r="BB148" i="21"/>
  <c r="BA148" i="21"/>
  <c r="G127" i="21"/>
  <c r="K127" i="21" s="1"/>
  <c r="B114" i="21"/>
  <c r="AX114" i="21" s="1"/>
  <c r="B113" i="21"/>
  <c r="AX113" i="21" s="1"/>
  <c r="B112" i="21"/>
  <c r="AX112" i="21" s="1"/>
  <c r="B111" i="21"/>
  <c r="AX111" i="21" s="1"/>
  <c r="B110" i="21"/>
  <c r="AX110" i="21" s="1"/>
  <c r="B109" i="21"/>
  <c r="AX109" i="21" s="1"/>
  <c r="B108" i="21"/>
  <c r="AX108" i="21" s="1"/>
  <c r="B107" i="21"/>
  <c r="AX107" i="21" s="1"/>
  <c r="B106" i="21"/>
  <c r="AX106" i="21" s="1"/>
  <c r="B105" i="21"/>
  <c r="AX105" i="21" s="1"/>
  <c r="B104" i="21"/>
  <c r="AX104" i="21" s="1"/>
  <c r="B103" i="21"/>
  <c r="AX103" i="21" s="1"/>
  <c r="B102" i="21"/>
  <c r="AX102" i="21" s="1"/>
  <c r="B101" i="21"/>
  <c r="AX101" i="21" s="1"/>
  <c r="B100" i="21"/>
  <c r="AX100" i="21" s="1"/>
  <c r="B99" i="21"/>
  <c r="AX99" i="21" s="1"/>
  <c r="B98" i="21"/>
  <c r="AX98" i="21" s="1"/>
  <c r="B97" i="21"/>
  <c r="AX97" i="21" s="1"/>
  <c r="B96" i="21"/>
  <c r="AX96" i="21" s="1"/>
  <c r="B95" i="21"/>
  <c r="AX95" i="21" s="1"/>
  <c r="B94" i="21"/>
  <c r="AX94" i="21" s="1"/>
  <c r="B93" i="21"/>
  <c r="AX93" i="21" s="1"/>
  <c r="B92" i="21"/>
  <c r="AX92" i="21" s="1"/>
  <c r="B91" i="21"/>
  <c r="AX91" i="21" s="1"/>
  <c r="B90" i="21"/>
  <c r="AX90" i="21" s="1"/>
  <c r="B89" i="21"/>
  <c r="AX89" i="21" s="1"/>
  <c r="B88" i="21"/>
  <c r="AX88" i="21" s="1"/>
  <c r="B87" i="21"/>
  <c r="AX87" i="21" s="1"/>
  <c r="B86" i="21"/>
  <c r="AX86" i="21" s="1"/>
  <c r="B85" i="21"/>
  <c r="BP114" i="21"/>
  <c r="BO114" i="21"/>
  <c r="BN114" i="21"/>
  <c r="BM114" i="21"/>
  <c r="BL114" i="21"/>
  <c r="BK114" i="21"/>
  <c r="BJ114" i="21"/>
  <c r="BI114" i="21"/>
  <c r="BH114" i="21"/>
  <c r="BG114" i="21"/>
  <c r="BF114" i="21"/>
  <c r="BE114" i="21"/>
  <c r="BD114" i="21"/>
  <c r="BC114" i="21"/>
  <c r="BB114" i="21"/>
  <c r="BA114" i="21"/>
  <c r="BP113" i="21"/>
  <c r="BO113" i="21"/>
  <c r="BN113" i="21"/>
  <c r="BM113" i="21"/>
  <c r="BL113" i="21"/>
  <c r="BK113" i="21"/>
  <c r="BJ113" i="21"/>
  <c r="BI113" i="21"/>
  <c r="BH113" i="21"/>
  <c r="BG113" i="21"/>
  <c r="BF113" i="21"/>
  <c r="BE113" i="21"/>
  <c r="BD113" i="21"/>
  <c r="BC113" i="21"/>
  <c r="BB113" i="21"/>
  <c r="BA113" i="21"/>
  <c r="BP112" i="21"/>
  <c r="BO112" i="21"/>
  <c r="BN112" i="21"/>
  <c r="BM112" i="21"/>
  <c r="BL112" i="21"/>
  <c r="BK112" i="21"/>
  <c r="BJ112" i="21"/>
  <c r="BI112" i="21"/>
  <c r="BH112" i="21"/>
  <c r="BG112" i="21"/>
  <c r="BF112" i="21"/>
  <c r="BE112" i="21"/>
  <c r="BD112" i="21"/>
  <c r="BC112" i="21"/>
  <c r="BB112" i="21"/>
  <c r="BA112" i="21"/>
  <c r="BP111" i="21"/>
  <c r="BO111" i="21"/>
  <c r="BN111" i="21"/>
  <c r="BM111" i="21"/>
  <c r="BL111" i="21"/>
  <c r="BK111" i="21"/>
  <c r="BJ111" i="21"/>
  <c r="BI111" i="21"/>
  <c r="BH111" i="21"/>
  <c r="BG111" i="21"/>
  <c r="BF111" i="21"/>
  <c r="BE111" i="21"/>
  <c r="BD111" i="21"/>
  <c r="BC111" i="21"/>
  <c r="BB111" i="21"/>
  <c r="BA111" i="21"/>
  <c r="BP110" i="21"/>
  <c r="BO110" i="21"/>
  <c r="BN110" i="21"/>
  <c r="BM110" i="21"/>
  <c r="BL110" i="21"/>
  <c r="BK110" i="21"/>
  <c r="BJ110" i="21"/>
  <c r="BI110" i="21"/>
  <c r="BH110" i="21"/>
  <c r="BG110" i="21"/>
  <c r="BF110" i="21"/>
  <c r="BE110" i="21"/>
  <c r="BD110" i="21"/>
  <c r="BC110" i="21"/>
  <c r="BB110" i="21"/>
  <c r="BA110" i="21"/>
  <c r="BP109" i="21"/>
  <c r="BO109" i="21"/>
  <c r="BN109" i="21"/>
  <c r="BM109" i="21"/>
  <c r="BL109" i="21"/>
  <c r="BK109" i="21"/>
  <c r="BJ109" i="21"/>
  <c r="BI109" i="21"/>
  <c r="BH109" i="21"/>
  <c r="BG109" i="21"/>
  <c r="BF109" i="21"/>
  <c r="BE109" i="21"/>
  <c r="BD109" i="21"/>
  <c r="BC109" i="21"/>
  <c r="BB109" i="21"/>
  <c r="BA109" i="21"/>
  <c r="BP108" i="21"/>
  <c r="BO108" i="21"/>
  <c r="BN108" i="21"/>
  <c r="BM108" i="21"/>
  <c r="BL108" i="21"/>
  <c r="BK108" i="21"/>
  <c r="BJ108" i="21"/>
  <c r="BI108" i="21"/>
  <c r="BH108" i="21"/>
  <c r="BG108" i="21"/>
  <c r="BF108" i="21"/>
  <c r="BE108" i="21"/>
  <c r="BD108" i="21"/>
  <c r="BC108" i="21"/>
  <c r="BB108" i="21"/>
  <c r="BA108" i="21"/>
  <c r="BP107" i="21"/>
  <c r="BO107" i="21"/>
  <c r="BN107" i="21"/>
  <c r="BM107" i="21"/>
  <c r="BL107" i="21"/>
  <c r="BK107" i="21"/>
  <c r="BJ107" i="21"/>
  <c r="BI107" i="21"/>
  <c r="BH107" i="21"/>
  <c r="BG107" i="21"/>
  <c r="BF107" i="21"/>
  <c r="BE107" i="21"/>
  <c r="BD107" i="21"/>
  <c r="BC107" i="21"/>
  <c r="BB107" i="21"/>
  <c r="BA107" i="21"/>
  <c r="BP106" i="21"/>
  <c r="BO106" i="21"/>
  <c r="BN106" i="21"/>
  <c r="BM106" i="21"/>
  <c r="BL106" i="21"/>
  <c r="BK106" i="21"/>
  <c r="BJ106" i="21"/>
  <c r="BI106" i="21"/>
  <c r="BH106" i="21"/>
  <c r="BG106" i="21"/>
  <c r="BF106" i="21"/>
  <c r="BE106" i="21"/>
  <c r="BD106" i="21"/>
  <c r="BC106" i="21"/>
  <c r="BB106" i="21"/>
  <c r="BA106" i="21"/>
  <c r="BP105" i="21"/>
  <c r="BO105" i="21"/>
  <c r="BN105" i="21"/>
  <c r="BM105" i="21"/>
  <c r="BL105" i="21"/>
  <c r="BK105" i="21"/>
  <c r="BJ105" i="21"/>
  <c r="BI105" i="21"/>
  <c r="BH105" i="21"/>
  <c r="BG105" i="21"/>
  <c r="BF105" i="21"/>
  <c r="BE105" i="21"/>
  <c r="BD105" i="21"/>
  <c r="BC105" i="21"/>
  <c r="BB105" i="21"/>
  <c r="BA105" i="21"/>
  <c r="BP104" i="21"/>
  <c r="BO104" i="21"/>
  <c r="BN104" i="21"/>
  <c r="BM104" i="21"/>
  <c r="BL104" i="21"/>
  <c r="BK104" i="21"/>
  <c r="BJ104" i="21"/>
  <c r="BI104" i="21"/>
  <c r="BH104" i="21"/>
  <c r="BG104" i="21"/>
  <c r="BF104" i="21"/>
  <c r="BE104" i="21"/>
  <c r="BD104" i="21"/>
  <c r="BC104" i="21"/>
  <c r="BB104" i="21"/>
  <c r="BA104" i="21"/>
  <c r="BP103" i="21"/>
  <c r="BO103" i="21"/>
  <c r="BN103" i="21"/>
  <c r="BM103" i="21"/>
  <c r="BL103" i="21"/>
  <c r="BK103" i="21"/>
  <c r="BJ103" i="21"/>
  <c r="BI103" i="21"/>
  <c r="BH103" i="21"/>
  <c r="BG103" i="21"/>
  <c r="BF103" i="21"/>
  <c r="BE103" i="21"/>
  <c r="BD103" i="21"/>
  <c r="BC103" i="21"/>
  <c r="BB103" i="21"/>
  <c r="BA103" i="21"/>
  <c r="BP102" i="21"/>
  <c r="BO102" i="21"/>
  <c r="BN102" i="21"/>
  <c r="BM102" i="21"/>
  <c r="BL102" i="21"/>
  <c r="BK102" i="21"/>
  <c r="BJ102" i="21"/>
  <c r="BI102" i="21"/>
  <c r="BH102" i="21"/>
  <c r="BG102" i="21"/>
  <c r="BF102" i="21"/>
  <c r="BE102" i="21"/>
  <c r="BD102" i="21"/>
  <c r="BC102" i="21"/>
  <c r="BB102" i="21"/>
  <c r="BA102" i="21"/>
  <c r="BP101" i="21"/>
  <c r="BO101" i="21"/>
  <c r="BN101" i="21"/>
  <c r="BM101" i="21"/>
  <c r="BL101" i="21"/>
  <c r="BK101" i="21"/>
  <c r="BJ101" i="21"/>
  <c r="BI101" i="21"/>
  <c r="BH101" i="21"/>
  <c r="BG101" i="21"/>
  <c r="BF101" i="21"/>
  <c r="BE101" i="21"/>
  <c r="BD101" i="21"/>
  <c r="BC101" i="21"/>
  <c r="BB101" i="21"/>
  <c r="BA101" i="21"/>
  <c r="BP100" i="21"/>
  <c r="BO100" i="21"/>
  <c r="BN100" i="21"/>
  <c r="BM100" i="21"/>
  <c r="BL100" i="21"/>
  <c r="BK100" i="21"/>
  <c r="BJ100" i="21"/>
  <c r="BI100" i="21"/>
  <c r="BH100" i="21"/>
  <c r="BG100" i="21"/>
  <c r="BF100" i="21"/>
  <c r="BE100" i="21"/>
  <c r="BD100" i="21"/>
  <c r="BC100" i="21"/>
  <c r="BB100" i="21"/>
  <c r="BA100" i="21"/>
  <c r="BP99" i="21"/>
  <c r="BO99" i="21"/>
  <c r="BN99" i="21"/>
  <c r="BM99" i="21"/>
  <c r="BL99" i="21"/>
  <c r="BK99" i="21"/>
  <c r="BJ99" i="21"/>
  <c r="BI99" i="21"/>
  <c r="BH99" i="21"/>
  <c r="BG99" i="21"/>
  <c r="BF99" i="21"/>
  <c r="BE99" i="21"/>
  <c r="BD99" i="21"/>
  <c r="BC99" i="21"/>
  <c r="BB99" i="21"/>
  <c r="BA99" i="21"/>
  <c r="BP98" i="21"/>
  <c r="BO98" i="21"/>
  <c r="BN98" i="21"/>
  <c r="BM98" i="21"/>
  <c r="BL98" i="21"/>
  <c r="BK98" i="21"/>
  <c r="BJ98" i="21"/>
  <c r="BI98" i="21"/>
  <c r="BH98" i="21"/>
  <c r="BG98" i="21"/>
  <c r="BF98" i="21"/>
  <c r="BE98" i="21"/>
  <c r="BD98" i="21"/>
  <c r="BC98" i="21"/>
  <c r="BB98" i="21"/>
  <c r="BA98" i="21"/>
  <c r="BP97" i="21"/>
  <c r="BO97" i="21"/>
  <c r="BN97" i="21"/>
  <c r="BM97" i="21"/>
  <c r="BL97" i="21"/>
  <c r="BK97" i="21"/>
  <c r="BJ97" i="21"/>
  <c r="BI97" i="21"/>
  <c r="BH97" i="21"/>
  <c r="BG97" i="21"/>
  <c r="BF97" i="21"/>
  <c r="BE97" i="21"/>
  <c r="BD97" i="21"/>
  <c r="BC97" i="21"/>
  <c r="BB97" i="21"/>
  <c r="BA97" i="21"/>
  <c r="BP96" i="21"/>
  <c r="BO96" i="21"/>
  <c r="BN96" i="21"/>
  <c r="BM96" i="21"/>
  <c r="BL96" i="21"/>
  <c r="BK96" i="21"/>
  <c r="BJ96" i="21"/>
  <c r="BI96" i="21"/>
  <c r="BH96" i="21"/>
  <c r="BG96" i="21"/>
  <c r="BF96" i="21"/>
  <c r="BE96" i="21"/>
  <c r="BD96" i="21"/>
  <c r="BC96" i="21"/>
  <c r="BB96" i="21"/>
  <c r="BA96" i="21"/>
  <c r="BP95" i="21"/>
  <c r="BO95" i="21"/>
  <c r="BN95" i="21"/>
  <c r="BM95" i="21"/>
  <c r="BL95" i="21"/>
  <c r="BK95" i="21"/>
  <c r="BJ95" i="21"/>
  <c r="BI95" i="21"/>
  <c r="BH95" i="21"/>
  <c r="BG95" i="21"/>
  <c r="BF95" i="21"/>
  <c r="BE95" i="21"/>
  <c r="BD95" i="21"/>
  <c r="BC95" i="21"/>
  <c r="BB95" i="21"/>
  <c r="BA95" i="21"/>
  <c r="BP94" i="21"/>
  <c r="BO94" i="21"/>
  <c r="BN94" i="21"/>
  <c r="BM94" i="21"/>
  <c r="BL94" i="21"/>
  <c r="BK94" i="21"/>
  <c r="BJ94" i="21"/>
  <c r="BI94" i="21"/>
  <c r="BH94" i="21"/>
  <c r="BG94" i="21"/>
  <c r="BF94" i="21"/>
  <c r="BE94" i="21"/>
  <c r="BD94" i="21"/>
  <c r="BC94" i="21"/>
  <c r="BB94" i="21"/>
  <c r="BA94" i="21"/>
  <c r="BP93" i="21"/>
  <c r="BO93" i="21"/>
  <c r="BN93" i="21"/>
  <c r="BM93" i="21"/>
  <c r="BL93" i="21"/>
  <c r="BK93" i="21"/>
  <c r="BJ93" i="21"/>
  <c r="BI93" i="21"/>
  <c r="BH93" i="21"/>
  <c r="BG93" i="21"/>
  <c r="BF93" i="21"/>
  <c r="BE93" i="21"/>
  <c r="BD93" i="21"/>
  <c r="BC93" i="21"/>
  <c r="BB93" i="21"/>
  <c r="BA93" i="21"/>
  <c r="BP92" i="21"/>
  <c r="BO92" i="21"/>
  <c r="BN92" i="21"/>
  <c r="BM92" i="21"/>
  <c r="BL92" i="21"/>
  <c r="BK92" i="21"/>
  <c r="BJ92" i="21"/>
  <c r="BI92" i="21"/>
  <c r="BH92" i="21"/>
  <c r="BG92" i="21"/>
  <c r="BF92" i="21"/>
  <c r="BE92" i="21"/>
  <c r="BD92" i="21"/>
  <c r="BC92" i="21"/>
  <c r="BB92" i="21"/>
  <c r="BA92" i="21"/>
  <c r="BP91" i="21"/>
  <c r="BO91" i="21"/>
  <c r="BN91" i="21"/>
  <c r="BM91" i="21"/>
  <c r="BL91" i="21"/>
  <c r="BK91" i="21"/>
  <c r="BJ91" i="21"/>
  <c r="BI91" i="21"/>
  <c r="BH91" i="21"/>
  <c r="BG91" i="21"/>
  <c r="BF91" i="21"/>
  <c r="BE91" i="21"/>
  <c r="BD91" i="21"/>
  <c r="BC91" i="21"/>
  <c r="BB91" i="21"/>
  <c r="BA91" i="21"/>
  <c r="BP90" i="21"/>
  <c r="BO90" i="21"/>
  <c r="BN90" i="21"/>
  <c r="BM90" i="21"/>
  <c r="BL90" i="21"/>
  <c r="BK90" i="21"/>
  <c r="BJ90" i="21"/>
  <c r="BI90" i="21"/>
  <c r="BH90" i="21"/>
  <c r="BG90" i="21"/>
  <c r="BF90" i="21"/>
  <c r="BE90" i="21"/>
  <c r="BD90" i="21"/>
  <c r="BC90" i="21"/>
  <c r="BB90" i="21"/>
  <c r="BA90" i="21"/>
  <c r="BP89" i="21"/>
  <c r="BO89" i="21"/>
  <c r="BN89" i="21"/>
  <c r="BM89" i="21"/>
  <c r="BL89" i="21"/>
  <c r="BK89" i="21"/>
  <c r="BJ89" i="21"/>
  <c r="BI89" i="21"/>
  <c r="BH89" i="21"/>
  <c r="BG89" i="21"/>
  <c r="BF89" i="21"/>
  <c r="BE89" i="21"/>
  <c r="BD89" i="21"/>
  <c r="BC89" i="21"/>
  <c r="BB89" i="21"/>
  <c r="BA89" i="21"/>
  <c r="BP88" i="21"/>
  <c r="BO88" i="21"/>
  <c r="BN88" i="21"/>
  <c r="BM88" i="21"/>
  <c r="BL88" i="21"/>
  <c r="BK88" i="21"/>
  <c r="BJ88" i="21"/>
  <c r="BI88" i="21"/>
  <c r="BH88" i="21"/>
  <c r="BG88" i="21"/>
  <c r="BF88" i="21"/>
  <c r="BE88" i="21"/>
  <c r="BD88" i="21"/>
  <c r="BC88" i="21"/>
  <c r="BB88" i="21"/>
  <c r="BA88" i="21"/>
  <c r="BP87" i="21"/>
  <c r="BO87" i="21"/>
  <c r="BN87" i="21"/>
  <c r="BM87" i="21"/>
  <c r="BL87" i="21"/>
  <c r="BK87" i="21"/>
  <c r="BJ87" i="21"/>
  <c r="BI87" i="21"/>
  <c r="BH87" i="21"/>
  <c r="BG87" i="21"/>
  <c r="BF87" i="21"/>
  <c r="BE87" i="21"/>
  <c r="BD87" i="21"/>
  <c r="BC87" i="21"/>
  <c r="BB87" i="21"/>
  <c r="BA87" i="21"/>
  <c r="BP86" i="21"/>
  <c r="BO86" i="21"/>
  <c r="BN86" i="21"/>
  <c r="BM86" i="21"/>
  <c r="BL86" i="21"/>
  <c r="BK86" i="21"/>
  <c r="BJ86" i="21"/>
  <c r="BI86" i="21"/>
  <c r="BH86" i="21"/>
  <c r="BG86" i="21"/>
  <c r="BF86" i="21"/>
  <c r="BE86" i="21"/>
  <c r="BD86" i="21"/>
  <c r="BC86" i="21"/>
  <c r="BB86" i="21"/>
  <c r="BA86" i="21"/>
  <c r="BP85" i="21"/>
  <c r="BO85" i="21"/>
  <c r="BN85" i="21"/>
  <c r="BM85" i="21"/>
  <c r="BL85" i="21"/>
  <c r="BK85" i="21"/>
  <c r="BJ85" i="21"/>
  <c r="BI85" i="21"/>
  <c r="BH85" i="21"/>
  <c r="BG85" i="21"/>
  <c r="BF85" i="21"/>
  <c r="BE85" i="21"/>
  <c r="BD85" i="21"/>
  <c r="BC85" i="21"/>
  <c r="BB85" i="21"/>
  <c r="BA85" i="21"/>
  <c r="G64" i="21"/>
  <c r="K64" i="21" s="1"/>
  <c r="B51" i="21"/>
  <c r="D51" i="21" s="1"/>
  <c r="B50" i="21"/>
  <c r="D50" i="21" s="1"/>
  <c r="B49" i="21"/>
  <c r="D49" i="21" s="1"/>
  <c r="B48" i="21"/>
  <c r="D48" i="21" s="1"/>
  <c r="B47" i="21"/>
  <c r="D47" i="21" s="1"/>
  <c r="B46" i="21"/>
  <c r="D46" i="21" s="1"/>
  <c r="B45" i="21"/>
  <c r="D45" i="21" s="1"/>
  <c r="B44" i="21"/>
  <c r="D44" i="21" s="1"/>
  <c r="B43" i="21"/>
  <c r="D43" i="21" s="1"/>
  <c r="B42" i="21"/>
  <c r="D42" i="21" s="1"/>
  <c r="B41" i="21"/>
  <c r="D41" i="21" s="1"/>
  <c r="B40" i="21"/>
  <c r="D40" i="21" s="1"/>
  <c r="B39" i="21"/>
  <c r="D39" i="21" s="1"/>
  <c r="B38" i="21"/>
  <c r="D38" i="21" s="1"/>
  <c r="B37" i="21"/>
  <c r="D37" i="21" s="1"/>
  <c r="B36" i="21"/>
  <c r="D36" i="21" s="1"/>
  <c r="B35" i="21"/>
  <c r="D35" i="21" s="1"/>
  <c r="B34" i="21"/>
  <c r="D34" i="21" s="1"/>
  <c r="B33" i="21"/>
  <c r="D33" i="21" s="1"/>
  <c r="B32" i="21"/>
  <c r="D32" i="21" s="1"/>
  <c r="B31" i="21"/>
  <c r="D31" i="21" s="1"/>
  <c r="B30" i="21"/>
  <c r="D30" i="21" s="1"/>
  <c r="B29" i="21"/>
  <c r="D29" i="21" s="1"/>
  <c r="B28" i="21"/>
  <c r="D28" i="21" s="1"/>
  <c r="B27" i="21"/>
  <c r="D27" i="21" s="1"/>
  <c r="B26" i="21"/>
  <c r="D26" i="21" s="1"/>
  <c r="B25" i="21"/>
  <c r="D25" i="21" s="1"/>
  <c r="B24" i="21"/>
  <c r="D24" i="21" s="1"/>
  <c r="B23" i="21"/>
  <c r="D23" i="21" s="1"/>
  <c r="BP51" i="21"/>
  <c r="BO51" i="21"/>
  <c r="BN51" i="21"/>
  <c r="BM51" i="21"/>
  <c r="BL51" i="21"/>
  <c r="BK51" i="21"/>
  <c r="BJ51" i="21"/>
  <c r="BI51" i="21"/>
  <c r="BH51" i="21"/>
  <c r="BG51" i="21"/>
  <c r="BF51" i="21"/>
  <c r="BE51" i="21"/>
  <c r="BD51" i="21"/>
  <c r="BC51" i="21"/>
  <c r="BB51" i="21"/>
  <c r="BA51" i="21"/>
  <c r="BP50" i="21"/>
  <c r="BO50" i="21"/>
  <c r="BN50" i="21"/>
  <c r="BM50" i="21"/>
  <c r="BL50" i="21"/>
  <c r="BK50" i="21"/>
  <c r="BJ50" i="21"/>
  <c r="BI50" i="21"/>
  <c r="BH50" i="21"/>
  <c r="BG50" i="21"/>
  <c r="BF50" i="21"/>
  <c r="BE50" i="21"/>
  <c r="BD50" i="21"/>
  <c r="BC50" i="21"/>
  <c r="BB50" i="21"/>
  <c r="BA50" i="21"/>
  <c r="BP49" i="21"/>
  <c r="BO49" i="21"/>
  <c r="BN49" i="21"/>
  <c r="BM49" i="21"/>
  <c r="BL49" i="21"/>
  <c r="BK49" i="21"/>
  <c r="BJ49" i="21"/>
  <c r="BI49" i="21"/>
  <c r="BH49" i="21"/>
  <c r="BG49" i="21"/>
  <c r="BF49" i="21"/>
  <c r="BE49" i="21"/>
  <c r="BD49" i="21"/>
  <c r="BC49" i="21"/>
  <c r="BB49" i="21"/>
  <c r="BA49" i="21"/>
  <c r="BP48" i="21"/>
  <c r="BO48" i="21"/>
  <c r="BN48" i="21"/>
  <c r="BM48" i="21"/>
  <c r="BL48" i="21"/>
  <c r="BK48" i="21"/>
  <c r="BJ48" i="21"/>
  <c r="BI48" i="21"/>
  <c r="BH48" i="21"/>
  <c r="BG48" i="21"/>
  <c r="BF48" i="21"/>
  <c r="BE48" i="21"/>
  <c r="BD48" i="21"/>
  <c r="BC48" i="21"/>
  <c r="BB48" i="21"/>
  <c r="BA48" i="21"/>
  <c r="BP47" i="21"/>
  <c r="BO47" i="21"/>
  <c r="BN47" i="21"/>
  <c r="BM47" i="21"/>
  <c r="BL47" i="21"/>
  <c r="BK47" i="21"/>
  <c r="BJ47" i="21"/>
  <c r="BI47" i="21"/>
  <c r="BH47" i="21"/>
  <c r="BG47" i="21"/>
  <c r="BF47" i="21"/>
  <c r="BE47" i="21"/>
  <c r="BD47" i="21"/>
  <c r="BC47" i="21"/>
  <c r="BB47" i="21"/>
  <c r="BA47" i="21"/>
  <c r="BP46" i="21"/>
  <c r="BO46" i="21"/>
  <c r="BN46" i="21"/>
  <c r="BM46" i="21"/>
  <c r="BL46" i="21"/>
  <c r="BK46" i="21"/>
  <c r="BJ46" i="21"/>
  <c r="BI46" i="21"/>
  <c r="BH46" i="21"/>
  <c r="BG46" i="21"/>
  <c r="BF46" i="21"/>
  <c r="BE46" i="21"/>
  <c r="BD46" i="21"/>
  <c r="BC46" i="21"/>
  <c r="BB46" i="21"/>
  <c r="BA46" i="21"/>
  <c r="BP45" i="21"/>
  <c r="BO45" i="21"/>
  <c r="BN45" i="21"/>
  <c r="BM45" i="21"/>
  <c r="BL45" i="21"/>
  <c r="BK45" i="21"/>
  <c r="BJ45" i="21"/>
  <c r="BI45" i="21"/>
  <c r="BH45" i="21"/>
  <c r="BG45" i="21"/>
  <c r="BF45" i="21"/>
  <c r="BE45" i="21"/>
  <c r="BD45" i="21"/>
  <c r="BC45" i="21"/>
  <c r="BB45" i="21"/>
  <c r="BA45" i="21"/>
  <c r="BP44" i="21"/>
  <c r="BO44" i="21"/>
  <c r="BN44" i="21"/>
  <c r="BM44" i="21"/>
  <c r="BL44" i="21"/>
  <c r="BK44" i="21"/>
  <c r="BJ44" i="21"/>
  <c r="BI44" i="21"/>
  <c r="BH44" i="21"/>
  <c r="BG44" i="21"/>
  <c r="BF44" i="21"/>
  <c r="BE44" i="21"/>
  <c r="BD44" i="21"/>
  <c r="BC44" i="21"/>
  <c r="BB44" i="21"/>
  <c r="BA44" i="21"/>
  <c r="BP43" i="21"/>
  <c r="BO43" i="21"/>
  <c r="BN43" i="21"/>
  <c r="BM43" i="21"/>
  <c r="BL43" i="21"/>
  <c r="BK43" i="21"/>
  <c r="BJ43" i="21"/>
  <c r="BI43" i="21"/>
  <c r="BH43" i="21"/>
  <c r="BG43" i="21"/>
  <c r="BF43" i="21"/>
  <c r="BE43" i="21"/>
  <c r="BD43" i="21"/>
  <c r="BC43" i="21"/>
  <c r="BB43" i="21"/>
  <c r="BA43" i="21"/>
  <c r="BP42" i="21"/>
  <c r="BO42" i="21"/>
  <c r="BN42" i="21"/>
  <c r="BM42" i="21"/>
  <c r="BL42" i="21"/>
  <c r="BK42" i="21"/>
  <c r="BJ42" i="21"/>
  <c r="BI42" i="21"/>
  <c r="BH42" i="21"/>
  <c r="BG42" i="21"/>
  <c r="BF42" i="21"/>
  <c r="BE42" i="21"/>
  <c r="BD42" i="21"/>
  <c r="BC42" i="21"/>
  <c r="BB42" i="21"/>
  <c r="BA42" i="21"/>
  <c r="BP41" i="21"/>
  <c r="BO41" i="21"/>
  <c r="BN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BP40" i="21"/>
  <c r="BO40" i="21"/>
  <c r="BN40" i="21"/>
  <c r="BM40" i="21"/>
  <c r="BL40" i="21"/>
  <c r="BK40" i="21"/>
  <c r="BJ40" i="21"/>
  <c r="BI40" i="21"/>
  <c r="BH40" i="21"/>
  <c r="BG40" i="21"/>
  <c r="BF40" i="21"/>
  <c r="BE40" i="21"/>
  <c r="BD40" i="21"/>
  <c r="BC40" i="21"/>
  <c r="BB40" i="21"/>
  <c r="BA40" i="21"/>
  <c r="BP39" i="21"/>
  <c r="BO39" i="21"/>
  <c r="BN39" i="21"/>
  <c r="BM39" i="21"/>
  <c r="BL39" i="21"/>
  <c r="BK39" i="21"/>
  <c r="BJ39" i="21"/>
  <c r="BI39" i="21"/>
  <c r="BH39" i="21"/>
  <c r="BG39" i="21"/>
  <c r="BF39" i="21"/>
  <c r="BE39" i="21"/>
  <c r="BD39" i="21"/>
  <c r="BC39" i="21"/>
  <c r="BB39" i="21"/>
  <c r="BA39" i="21"/>
  <c r="BP38" i="21"/>
  <c r="BO38" i="21"/>
  <c r="BN38" i="21"/>
  <c r="BM38" i="21"/>
  <c r="BL38" i="21"/>
  <c r="BK38" i="21"/>
  <c r="BJ38" i="21"/>
  <c r="BI38" i="21"/>
  <c r="BH38" i="21"/>
  <c r="BG38" i="21"/>
  <c r="BF38" i="21"/>
  <c r="BE38" i="21"/>
  <c r="BD38" i="21"/>
  <c r="BC38" i="21"/>
  <c r="BB38" i="21"/>
  <c r="BA38" i="21"/>
  <c r="BP37" i="21"/>
  <c r="BO37" i="21"/>
  <c r="BN37" i="21"/>
  <c r="BM37" i="21"/>
  <c r="BL37" i="21"/>
  <c r="BK37" i="21"/>
  <c r="BJ37" i="21"/>
  <c r="BI37" i="21"/>
  <c r="BH37" i="21"/>
  <c r="BG37" i="21"/>
  <c r="BF37" i="21"/>
  <c r="BE37" i="21"/>
  <c r="BD37" i="21"/>
  <c r="BC37" i="21"/>
  <c r="BB37" i="21"/>
  <c r="BA37" i="21"/>
  <c r="BP36" i="21"/>
  <c r="BO36" i="21"/>
  <c r="BN36" i="21"/>
  <c r="BM36" i="21"/>
  <c r="BL36" i="21"/>
  <c r="BK36" i="21"/>
  <c r="BJ36" i="21"/>
  <c r="BI36" i="21"/>
  <c r="BH36" i="21"/>
  <c r="BG36" i="21"/>
  <c r="BF36" i="21"/>
  <c r="BE36" i="21"/>
  <c r="BD36" i="21"/>
  <c r="BC36" i="21"/>
  <c r="BB36" i="21"/>
  <c r="BA36" i="21"/>
  <c r="BP35" i="21"/>
  <c r="BO35" i="21"/>
  <c r="BN35" i="21"/>
  <c r="BM35" i="21"/>
  <c r="BL35" i="21"/>
  <c r="BK35" i="21"/>
  <c r="BJ35" i="21"/>
  <c r="BI35" i="21"/>
  <c r="BH35" i="21"/>
  <c r="BG35" i="21"/>
  <c r="BF35" i="21"/>
  <c r="BE35" i="21"/>
  <c r="BD35" i="21"/>
  <c r="BC35" i="21"/>
  <c r="BB35" i="21"/>
  <c r="BA35" i="21"/>
  <c r="BP34" i="21"/>
  <c r="BO34" i="21"/>
  <c r="BN34" i="21"/>
  <c r="BM34" i="21"/>
  <c r="BL34" i="21"/>
  <c r="BK34" i="21"/>
  <c r="BJ34" i="21"/>
  <c r="BI34" i="21"/>
  <c r="BH34" i="21"/>
  <c r="BG34" i="21"/>
  <c r="BF34" i="21"/>
  <c r="BE34" i="21"/>
  <c r="BD34" i="21"/>
  <c r="BC34" i="21"/>
  <c r="BB34" i="21"/>
  <c r="BA34" i="21"/>
  <c r="BP33" i="21"/>
  <c r="BO33" i="21"/>
  <c r="BN33" i="21"/>
  <c r="BM33" i="21"/>
  <c r="BL33" i="21"/>
  <c r="BK33" i="21"/>
  <c r="BJ33" i="21"/>
  <c r="BI33" i="21"/>
  <c r="BH33" i="21"/>
  <c r="BG33" i="21"/>
  <c r="BF33" i="21"/>
  <c r="BE33" i="21"/>
  <c r="BD33" i="21"/>
  <c r="BC33" i="21"/>
  <c r="BB33" i="21"/>
  <c r="BA33" i="21"/>
  <c r="BP32" i="21"/>
  <c r="BO32" i="21"/>
  <c r="BN32" i="21"/>
  <c r="BM32" i="21"/>
  <c r="BL32" i="21"/>
  <c r="BK32" i="21"/>
  <c r="BJ32" i="21"/>
  <c r="BI32" i="21"/>
  <c r="BH32" i="21"/>
  <c r="BG32" i="21"/>
  <c r="BF32" i="21"/>
  <c r="BE32" i="21"/>
  <c r="BD32" i="21"/>
  <c r="BC32" i="21"/>
  <c r="BB32" i="21"/>
  <c r="BA32" i="21"/>
  <c r="BP31" i="21"/>
  <c r="BO31" i="21"/>
  <c r="BN31" i="21"/>
  <c r="BM31" i="21"/>
  <c r="BL31" i="21"/>
  <c r="BK31" i="21"/>
  <c r="BJ31" i="21"/>
  <c r="BI31" i="21"/>
  <c r="BH31" i="21"/>
  <c r="BG31" i="21"/>
  <c r="BF31" i="21"/>
  <c r="BE31" i="21"/>
  <c r="BD31" i="21"/>
  <c r="BC31" i="21"/>
  <c r="BB31" i="21"/>
  <c r="BA31" i="21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BC30" i="21"/>
  <c r="BB30" i="21"/>
  <c r="BA30" i="21"/>
  <c r="BP29" i="21"/>
  <c r="BO29" i="21"/>
  <c r="BN29" i="21"/>
  <c r="BM29" i="21"/>
  <c r="BL29" i="21"/>
  <c r="BK29" i="21"/>
  <c r="BJ29" i="21"/>
  <c r="BI29" i="21"/>
  <c r="BH29" i="21"/>
  <c r="BG29" i="21"/>
  <c r="BF29" i="21"/>
  <c r="BE29" i="21"/>
  <c r="BD29" i="21"/>
  <c r="BC29" i="21"/>
  <c r="BB29" i="21"/>
  <c r="BA29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BC28" i="21"/>
  <c r="BB28" i="21"/>
  <c r="BA28" i="21"/>
  <c r="BP27" i="21"/>
  <c r="BO27" i="21"/>
  <c r="BN27" i="21"/>
  <c r="BM27" i="21"/>
  <c r="BL27" i="21"/>
  <c r="BK27" i="21"/>
  <c r="BJ27" i="21"/>
  <c r="BI27" i="21"/>
  <c r="BH27" i="21"/>
  <c r="BG27" i="21"/>
  <c r="BF27" i="21"/>
  <c r="BE27" i="21"/>
  <c r="BD27" i="21"/>
  <c r="BC27" i="21"/>
  <c r="BB27" i="21"/>
  <c r="BA27" i="21"/>
  <c r="BP26" i="21"/>
  <c r="BO26" i="21"/>
  <c r="BN26" i="21"/>
  <c r="BM26" i="21"/>
  <c r="BL26" i="21"/>
  <c r="BK26" i="21"/>
  <c r="BJ26" i="21"/>
  <c r="BI26" i="21"/>
  <c r="BH26" i="21"/>
  <c r="BG26" i="21"/>
  <c r="BF26" i="21"/>
  <c r="BE26" i="21"/>
  <c r="BD26" i="21"/>
  <c r="BC26" i="21"/>
  <c r="BB26" i="21"/>
  <c r="BA26" i="21"/>
  <c r="BP25" i="21"/>
  <c r="BO25" i="21"/>
  <c r="BN25" i="21"/>
  <c r="BM25" i="21"/>
  <c r="BL25" i="21"/>
  <c r="BK25" i="21"/>
  <c r="BJ25" i="21"/>
  <c r="BI25" i="21"/>
  <c r="BH25" i="21"/>
  <c r="BG25" i="21"/>
  <c r="BF25" i="21"/>
  <c r="BE25" i="21"/>
  <c r="BD25" i="21"/>
  <c r="BC25" i="21"/>
  <c r="BB25" i="21"/>
  <c r="BA25" i="21"/>
  <c r="BP24" i="21"/>
  <c r="BO24" i="21"/>
  <c r="BN24" i="21"/>
  <c r="BM24" i="21"/>
  <c r="BL24" i="21"/>
  <c r="BK24" i="21"/>
  <c r="BJ24" i="21"/>
  <c r="BI24" i="21"/>
  <c r="BH24" i="21"/>
  <c r="BG24" i="21"/>
  <c r="BF24" i="21"/>
  <c r="BE24" i="21"/>
  <c r="BD24" i="21"/>
  <c r="BC24" i="21"/>
  <c r="BB24" i="21"/>
  <c r="BA24" i="21"/>
  <c r="BP23" i="21"/>
  <c r="BO23" i="21"/>
  <c r="BN23" i="21"/>
  <c r="BM23" i="21"/>
  <c r="BL23" i="21"/>
  <c r="BK23" i="21"/>
  <c r="BJ23" i="21"/>
  <c r="BI23" i="21"/>
  <c r="BH23" i="21"/>
  <c r="BG23" i="21"/>
  <c r="BF23" i="21"/>
  <c r="BE23" i="21"/>
  <c r="BD23" i="21"/>
  <c r="BC23" i="21"/>
  <c r="BB23" i="21"/>
  <c r="BA23" i="21"/>
  <c r="BP22" i="21"/>
  <c r="BO22" i="21"/>
  <c r="BN22" i="21"/>
  <c r="BM22" i="21"/>
  <c r="BL22" i="21"/>
  <c r="BK22" i="21"/>
  <c r="BJ22" i="21"/>
  <c r="BI22" i="21"/>
  <c r="BH22" i="21"/>
  <c r="BG22" i="21"/>
  <c r="BF22" i="21"/>
  <c r="BE22" i="21"/>
  <c r="BD22" i="21"/>
  <c r="BC22" i="21"/>
  <c r="BB22" i="21"/>
  <c r="BA22" i="21"/>
  <c r="O4" i="21"/>
  <c r="O3" i="21"/>
  <c r="O2" i="21"/>
  <c r="R258" i="21"/>
  <c r="J258" i="21"/>
  <c r="R257" i="21"/>
  <c r="J257" i="21"/>
  <c r="R256" i="21"/>
  <c r="J256" i="21"/>
  <c r="D256" i="21"/>
  <c r="G256" i="21" s="1"/>
  <c r="R255" i="21"/>
  <c r="J255" i="21"/>
  <c r="R254" i="21"/>
  <c r="J254" i="21"/>
  <c r="D254" i="21"/>
  <c r="G254" i="21" s="1"/>
  <c r="R253" i="21"/>
  <c r="R252" i="21"/>
  <c r="J252" i="21"/>
  <c r="K252" i="21" s="1"/>
  <c r="R251" i="21"/>
  <c r="J251" i="21"/>
  <c r="R250" i="21"/>
  <c r="J250" i="21"/>
  <c r="R249" i="21"/>
  <c r="J249" i="21"/>
  <c r="R248" i="21"/>
  <c r="J248" i="21"/>
  <c r="G248" i="21"/>
  <c r="N248" i="21" s="1"/>
  <c r="R247" i="21"/>
  <c r="N247" i="21"/>
  <c r="G247" i="21"/>
  <c r="K247" i="21" s="1"/>
  <c r="R246" i="21"/>
  <c r="J246" i="21"/>
  <c r="G246" i="21"/>
  <c r="R245" i="21"/>
  <c r="N245" i="21"/>
  <c r="J245" i="21"/>
  <c r="K245" i="21" s="1"/>
  <c r="R244" i="21"/>
  <c r="R195" i="21"/>
  <c r="J195" i="21"/>
  <c r="R194" i="21"/>
  <c r="J194" i="21"/>
  <c r="R193" i="21"/>
  <c r="J193" i="21"/>
  <c r="D193" i="21"/>
  <c r="G193" i="21" s="1"/>
  <c r="R192" i="21"/>
  <c r="J192" i="21"/>
  <c r="R191" i="21"/>
  <c r="J191" i="21"/>
  <c r="D191" i="21"/>
  <c r="R190" i="21"/>
  <c r="R189" i="21"/>
  <c r="J189" i="21"/>
  <c r="K189" i="21" s="1"/>
  <c r="R188" i="21"/>
  <c r="J188" i="21"/>
  <c r="R187" i="21"/>
  <c r="J187" i="21"/>
  <c r="R186" i="21"/>
  <c r="J186" i="21"/>
  <c r="R185" i="21"/>
  <c r="J185" i="21"/>
  <c r="G185" i="21"/>
  <c r="R184" i="21"/>
  <c r="N184" i="21"/>
  <c r="G184" i="21"/>
  <c r="K184" i="21" s="1"/>
  <c r="R183" i="21"/>
  <c r="J183" i="21"/>
  <c r="G183" i="21"/>
  <c r="R182" i="21"/>
  <c r="N182" i="21"/>
  <c r="J182" i="21"/>
  <c r="K182" i="21" s="1"/>
  <c r="R181" i="21"/>
  <c r="R132" i="21"/>
  <c r="J132" i="21"/>
  <c r="R131" i="21"/>
  <c r="J131" i="21"/>
  <c r="R130" i="21"/>
  <c r="J130" i="21"/>
  <c r="D130" i="21"/>
  <c r="G130" i="21" s="1"/>
  <c r="R129" i="21"/>
  <c r="J129" i="21"/>
  <c r="R128" i="21"/>
  <c r="J128" i="21"/>
  <c r="D128" i="21"/>
  <c r="N126" i="21" s="1"/>
  <c r="R127" i="21"/>
  <c r="R126" i="21"/>
  <c r="J126" i="21"/>
  <c r="K126" i="21" s="1"/>
  <c r="R125" i="21"/>
  <c r="J125" i="21"/>
  <c r="R124" i="21"/>
  <c r="J124" i="21"/>
  <c r="R123" i="21"/>
  <c r="J123" i="21"/>
  <c r="R122" i="21"/>
  <c r="J122" i="21"/>
  <c r="G122" i="21"/>
  <c r="R121" i="21"/>
  <c r="N121" i="21"/>
  <c r="G121" i="21"/>
  <c r="K121" i="21" s="1"/>
  <c r="R120" i="21"/>
  <c r="J120" i="21"/>
  <c r="G120" i="21"/>
  <c r="R119" i="21"/>
  <c r="N119" i="21"/>
  <c r="J119" i="21"/>
  <c r="K119" i="21" s="1"/>
  <c r="R118" i="21"/>
  <c r="R69" i="21"/>
  <c r="J69" i="21"/>
  <c r="R68" i="21"/>
  <c r="J68" i="21"/>
  <c r="R67" i="21"/>
  <c r="J67" i="21"/>
  <c r="D67" i="21"/>
  <c r="G67" i="21" s="1"/>
  <c r="R66" i="21"/>
  <c r="J66" i="21"/>
  <c r="R65" i="21"/>
  <c r="J65" i="21"/>
  <c r="D65" i="21"/>
  <c r="G65" i="21" s="1"/>
  <c r="R64" i="21"/>
  <c r="R63" i="21"/>
  <c r="J63" i="21"/>
  <c r="K63" i="21" s="1"/>
  <c r="R62" i="21"/>
  <c r="J62" i="21"/>
  <c r="R61" i="21"/>
  <c r="J61" i="21"/>
  <c r="R60" i="21"/>
  <c r="J60" i="21"/>
  <c r="R59" i="21"/>
  <c r="J59" i="21"/>
  <c r="G59" i="21"/>
  <c r="N59" i="21" s="1"/>
  <c r="R58" i="21"/>
  <c r="N58" i="21"/>
  <c r="G58" i="21"/>
  <c r="K58" i="21" s="1"/>
  <c r="R57" i="21"/>
  <c r="J57" i="21"/>
  <c r="G57" i="21"/>
  <c r="R56" i="21"/>
  <c r="N56" i="21"/>
  <c r="J56" i="21"/>
  <c r="K56" i="21" s="1"/>
  <c r="R55" i="21"/>
  <c r="AW23" i="21"/>
  <c r="AW24" i="21" s="1"/>
  <c r="AW25" i="21" s="1"/>
  <c r="AW26" i="21" s="1"/>
  <c r="AW27" i="21" s="1"/>
  <c r="AW28" i="21" s="1"/>
  <c r="AW29" i="21" s="1"/>
  <c r="AW30" i="21" s="1"/>
  <c r="AW31" i="21" s="1"/>
  <c r="AW32" i="21" s="1"/>
  <c r="AW33" i="21" s="1"/>
  <c r="AW34" i="21" s="1"/>
  <c r="AW35" i="21" s="1"/>
  <c r="AW36" i="21" s="1"/>
  <c r="AW37" i="21" s="1"/>
  <c r="AW38" i="21" s="1"/>
  <c r="AW39" i="21" s="1"/>
  <c r="AW40" i="21" s="1"/>
  <c r="AW41" i="21" s="1"/>
  <c r="AW42" i="21" s="1"/>
  <c r="AW43" i="21" s="1"/>
  <c r="AW44" i="21" s="1"/>
  <c r="AW45" i="21" s="1"/>
  <c r="AW46" i="21" s="1"/>
  <c r="AW47" i="21" s="1"/>
  <c r="AW48" i="21" s="1"/>
  <c r="AW49" i="21" s="1"/>
  <c r="AW50" i="21" s="1"/>
  <c r="AW51" i="21" s="1"/>
  <c r="AQ23" i="21"/>
  <c r="AQ24" i="21" s="1"/>
  <c r="AQ25" i="21" s="1"/>
  <c r="AQ26" i="21" s="1"/>
  <c r="AQ27" i="21" s="1"/>
  <c r="AQ28" i="21" s="1"/>
  <c r="AQ29" i="21" s="1"/>
  <c r="AQ30" i="21" s="1"/>
  <c r="AQ31" i="21" s="1"/>
  <c r="AQ32" i="21" s="1"/>
  <c r="AQ33" i="21" s="1"/>
  <c r="AQ34" i="21" s="1"/>
  <c r="AQ35" i="21" s="1"/>
  <c r="AQ36" i="21" s="1"/>
  <c r="AQ37" i="21" s="1"/>
  <c r="AQ38" i="21" s="1"/>
  <c r="AQ39" i="21" s="1"/>
  <c r="AQ40" i="21" s="1"/>
  <c r="AQ41" i="21" s="1"/>
  <c r="AQ42" i="21" s="1"/>
  <c r="AQ43" i="21" s="1"/>
  <c r="AQ44" i="21" s="1"/>
  <c r="AQ45" i="21" s="1"/>
  <c r="AQ46" i="21" s="1"/>
  <c r="AQ47" i="21" s="1"/>
  <c r="AQ48" i="21" s="1"/>
  <c r="AQ49" i="21" s="1"/>
  <c r="AQ50" i="21" s="1"/>
  <c r="AQ51" i="21" s="1"/>
  <c r="AJ23" i="21"/>
  <c r="AJ24" i="21" s="1"/>
  <c r="AJ25" i="21" s="1"/>
  <c r="AJ26" i="21" s="1"/>
  <c r="AJ27" i="21" s="1"/>
  <c r="AJ28" i="21" s="1"/>
  <c r="AJ29" i="21" s="1"/>
  <c r="AJ30" i="21" s="1"/>
  <c r="AJ31" i="21" s="1"/>
  <c r="AJ32" i="21" s="1"/>
  <c r="AJ33" i="21" s="1"/>
  <c r="AJ34" i="21" s="1"/>
  <c r="AJ35" i="21" s="1"/>
  <c r="AJ36" i="21" s="1"/>
  <c r="AJ37" i="21" s="1"/>
  <c r="AJ38" i="21" s="1"/>
  <c r="AJ39" i="21" s="1"/>
  <c r="AJ40" i="21" s="1"/>
  <c r="AJ41" i="21" s="1"/>
  <c r="AJ42" i="21" s="1"/>
  <c r="AJ43" i="21" s="1"/>
  <c r="AJ44" i="21" s="1"/>
  <c r="AJ45" i="21" s="1"/>
  <c r="AJ46" i="21" s="1"/>
  <c r="AJ47" i="21" s="1"/>
  <c r="AJ48" i="21" s="1"/>
  <c r="AJ49" i="21" s="1"/>
  <c r="AJ50" i="21" s="1"/>
  <c r="AJ51" i="21" s="1"/>
  <c r="AI23" i="21"/>
  <c r="AI24" i="21" s="1"/>
  <c r="AI25" i="21" s="1"/>
  <c r="AI26" i="21" s="1"/>
  <c r="AI27" i="21" s="1"/>
  <c r="AI28" i="21" s="1"/>
  <c r="AI29" i="21" s="1"/>
  <c r="AI30" i="21" s="1"/>
  <c r="AI31" i="21" s="1"/>
  <c r="AI32" i="21" s="1"/>
  <c r="AI33" i="21" s="1"/>
  <c r="AI34" i="21" s="1"/>
  <c r="AI35" i="21" s="1"/>
  <c r="AI36" i="21" s="1"/>
  <c r="AI37" i="21" s="1"/>
  <c r="AI38" i="21" s="1"/>
  <c r="AI39" i="21" s="1"/>
  <c r="AI40" i="21" s="1"/>
  <c r="AI41" i="21" s="1"/>
  <c r="AI42" i="21" s="1"/>
  <c r="AI43" i="21" s="1"/>
  <c r="AI44" i="21" s="1"/>
  <c r="AI45" i="21" s="1"/>
  <c r="AI46" i="21" s="1"/>
  <c r="AI47" i="21" s="1"/>
  <c r="AI48" i="21" s="1"/>
  <c r="AI49" i="21" s="1"/>
  <c r="AI50" i="21" s="1"/>
  <c r="AI51" i="21" s="1"/>
  <c r="AG23" i="21"/>
  <c r="AG24" i="21" s="1"/>
  <c r="D214" i="21" l="1"/>
  <c r="AX214" i="21"/>
  <c r="D218" i="21"/>
  <c r="AX218" i="21"/>
  <c r="D222" i="21"/>
  <c r="AX222" i="21"/>
  <c r="D226" i="21"/>
  <c r="AX226" i="21"/>
  <c r="D230" i="21"/>
  <c r="AX230" i="21"/>
  <c r="D234" i="21"/>
  <c r="AX234" i="21"/>
  <c r="D238" i="21"/>
  <c r="AX238" i="21"/>
  <c r="D60" i="21"/>
  <c r="AF211" i="21"/>
  <c r="AF212" i="21"/>
  <c r="AF213" i="21"/>
  <c r="AF214" i="21"/>
  <c r="AF215" i="21"/>
  <c r="AF216" i="21"/>
  <c r="AF217" i="21"/>
  <c r="AF218" i="21"/>
  <c r="AF219" i="21"/>
  <c r="AF220" i="21"/>
  <c r="AF221" i="21"/>
  <c r="AF222" i="21"/>
  <c r="AF223" i="21"/>
  <c r="AF224" i="21"/>
  <c r="AF225" i="21"/>
  <c r="AF226" i="21"/>
  <c r="AF227" i="21"/>
  <c r="AF228" i="21"/>
  <c r="AF229" i="21"/>
  <c r="AF230" i="21"/>
  <c r="AF231" i="21"/>
  <c r="AF232" i="21"/>
  <c r="AF233" i="21"/>
  <c r="AF234" i="21"/>
  <c r="AF235" i="21"/>
  <c r="AF236" i="21"/>
  <c r="AF237" i="21"/>
  <c r="AF238" i="21"/>
  <c r="AF239" i="21"/>
  <c r="AF240" i="21"/>
  <c r="D211" i="21"/>
  <c r="AX211" i="21"/>
  <c r="AK212" i="21"/>
  <c r="AK213" i="21" s="1"/>
  <c r="AK214" i="21" s="1"/>
  <c r="AK215" i="21" s="1"/>
  <c r="AK216" i="21" s="1"/>
  <c r="AK217" i="21" s="1"/>
  <c r="AK218" i="21" s="1"/>
  <c r="AK219" i="21" s="1"/>
  <c r="AK220" i="21" s="1"/>
  <c r="AK221" i="21" s="1"/>
  <c r="AK222" i="21" s="1"/>
  <c r="AK223" i="21" s="1"/>
  <c r="AK224" i="21" s="1"/>
  <c r="AK225" i="21" s="1"/>
  <c r="AK226" i="21" s="1"/>
  <c r="AK227" i="21" s="1"/>
  <c r="AK228" i="21" s="1"/>
  <c r="AK229" i="21" s="1"/>
  <c r="AK230" i="21" s="1"/>
  <c r="AK231" i="21" s="1"/>
  <c r="AK232" i="21" s="1"/>
  <c r="AK233" i="21" s="1"/>
  <c r="AK234" i="21" s="1"/>
  <c r="AK235" i="21" s="1"/>
  <c r="AK236" i="21" s="1"/>
  <c r="AK237" i="21" s="1"/>
  <c r="AK238" i="21" s="1"/>
  <c r="AK239" i="21" s="1"/>
  <c r="AK240" i="21" s="1"/>
  <c r="D215" i="21"/>
  <c r="AX215" i="21"/>
  <c r="D219" i="21"/>
  <c r="AX219" i="21"/>
  <c r="D223" i="21"/>
  <c r="AX223" i="21"/>
  <c r="D227" i="21"/>
  <c r="AX227" i="21"/>
  <c r="D231" i="21"/>
  <c r="AX231" i="21"/>
  <c r="D235" i="21"/>
  <c r="AX235" i="21"/>
  <c r="D239" i="21"/>
  <c r="AX239" i="21"/>
  <c r="AF148" i="21"/>
  <c r="AF149" i="21"/>
  <c r="AF150" i="21"/>
  <c r="AF151" i="21"/>
  <c r="AF152" i="21"/>
  <c r="AF153" i="21"/>
  <c r="AF154" i="21"/>
  <c r="AF155" i="21"/>
  <c r="AF156" i="21"/>
  <c r="AF157" i="21"/>
  <c r="AF158" i="21"/>
  <c r="AF159" i="21"/>
  <c r="AF160" i="21"/>
  <c r="AF161" i="21"/>
  <c r="AF162" i="21"/>
  <c r="AF163" i="21"/>
  <c r="AF164" i="21"/>
  <c r="AF165" i="21"/>
  <c r="AF166" i="21"/>
  <c r="AF167" i="21"/>
  <c r="AF168" i="21"/>
  <c r="AF169" i="21"/>
  <c r="AF170" i="21"/>
  <c r="AF171" i="21"/>
  <c r="AF172" i="21"/>
  <c r="AF173" i="21"/>
  <c r="AF174" i="21"/>
  <c r="AF175" i="21"/>
  <c r="AF176" i="21"/>
  <c r="AF177" i="21"/>
  <c r="D148" i="21"/>
  <c r="AX148" i="21"/>
  <c r="AK149" i="21"/>
  <c r="AK150" i="21" s="1"/>
  <c r="AK151" i="21" s="1"/>
  <c r="AK152" i="21" s="1"/>
  <c r="AK153" i="21" s="1"/>
  <c r="AK154" i="21" s="1"/>
  <c r="AK155" i="21" s="1"/>
  <c r="AK156" i="21" s="1"/>
  <c r="AK157" i="21" s="1"/>
  <c r="AK158" i="21" s="1"/>
  <c r="AK159" i="21" s="1"/>
  <c r="AK160" i="21" s="1"/>
  <c r="AK161" i="21" s="1"/>
  <c r="AK162" i="21" s="1"/>
  <c r="AK163" i="21" s="1"/>
  <c r="AK164" i="21" s="1"/>
  <c r="AK165" i="21" s="1"/>
  <c r="AK166" i="21" s="1"/>
  <c r="AK167" i="21" s="1"/>
  <c r="AK168" i="21" s="1"/>
  <c r="AK169" i="21" s="1"/>
  <c r="AK170" i="21" s="1"/>
  <c r="AK171" i="21" s="1"/>
  <c r="AK172" i="21" s="1"/>
  <c r="AK173" i="21" s="1"/>
  <c r="AK174" i="21" s="1"/>
  <c r="AK175" i="21" s="1"/>
  <c r="AK176" i="21" s="1"/>
  <c r="AK177" i="21" s="1"/>
  <c r="D212" i="21"/>
  <c r="AX212" i="21"/>
  <c r="D216" i="21"/>
  <c r="AX216" i="21"/>
  <c r="D220" i="21"/>
  <c r="AX220" i="21"/>
  <c r="D224" i="21"/>
  <c r="AX224" i="21"/>
  <c r="D228" i="21"/>
  <c r="AX228" i="21"/>
  <c r="D232" i="21"/>
  <c r="AX232" i="21"/>
  <c r="D236" i="21"/>
  <c r="AX236" i="21"/>
  <c r="D240" i="21"/>
  <c r="AX240" i="21"/>
  <c r="AU22" i="21"/>
  <c r="AU23" i="21" s="1"/>
  <c r="AU24" i="21" s="1"/>
  <c r="AU25" i="21" s="1"/>
  <c r="AU26" i="21" s="1"/>
  <c r="AU27" i="21" s="1"/>
  <c r="AU28" i="21" s="1"/>
  <c r="AU29" i="21" s="1"/>
  <c r="AU30" i="21" s="1"/>
  <c r="AU31" i="21" s="1"/>
  <c r="AU32" i="21" s="1"/>
  <c r="AU33" i="21" s="1"/>
  <c r="AU34" i="21" s="1"/>
  <c r="AU35" i="21" s="1"/>
  <c r="AU36" i="21" s="1"/>
  <c r="AU37" i="21" s="1"/>
  <c r="AU38" i="21" s="1"/>
  <c r="AU39" i="21" s="1"/>
  <c r="AU40" i="21" s="1"/>
  <c r="AU41" i="21" s="1"/>
  <c r="AU42" i="21" s="1"/>
  <c r="AU43" i="21" s="1"/>
  <c r="AU44" i="21" s="1"/>
  <c r="AU45" i="21" s="1"/>
  <c r="AU46" i="21" s="1"/>
  <c r="AU47" i="21" s="1"/>
  <c r="AU48" i="21" s="1"/>
  <c r="AU49" i="21" s="1"/>
  <c r="AU50" i="21" s="1"/>
  <c r="AU51" i="21" s="1"/>
  <c r="AU85" i="21"/>
  <c r="AU86" i="21" s="1"/>
  <c r="AU87" i="21" s="1"/>
  <c r="AU88" i="21" s="1"/>
  <c r="AU89" i="21" s="1"/>
  <c r="AU90" i="21" s="1"/>
  <c r="AU91" i="21" s="1"/>
  <c r="AU92" i="21" s="1"/>
  <c r="AU93" i="21" s="1"/>
  <c r="AU94" i="21" s="1"/>
  <c r="AU95" i="21" s="1"/>
  <c r="AU96" i="21" s="1"/>
  <c r="AU97" i="21" s="1"/>
  <c r="AU98" i="21" s="1"/>
  <c r="AU99" i="21" s="1"/>
  <c r="AU100" i="21" s="1"/>
  <c r="AU101" i="21" s="1"/>
  <c r="AU102" i="21" s="1"/>
  <c r="AU103" i="21" s="1"/>
  <c r="AU104" i="21" s="1"/>
  <c r="AU105" i="21" s="1"/>
  <c r="AU106" i="21" s="1"/>
  <c r="AU107" i="21" s="1"/>
  <c r="AU108" i="21" s="1"/>
  <c r="AU109" i="21" s="1"/>
  <c r="AU110" i="21" s="1"/>
  <c r="AU111" i="21" s="1"/>
  <c r="AU112" i="21" s="1"/>
  <c r="AU113" i="21" s="1"/>
  <c r="AU114" i="21" s="1"/>
  <c r="AU211" i="21"/>
  <c r="AU212" i="21" s="1"/>
  <c r="AU213" i="21" s="1"/>
  <c r="AU214" i="21" s="1"/>
  <c r="AU215" i="21" s="1"/>
  <c r="AU216" i="21" s="1"/>
  <c r="AU217" i="21" s="1"/>
  <c r="AU218" i="21" s="1"/>
  <c r="AU219" i="21" s="1"/>
  <c r="AU220" i="21" s="1"/>
  <c r="AU221" i="21" s="1"/>
  <c r="AU222" i="21" s="1"/>
  <c r="AU223" i="21" s="1"/>
  <c r="AU224" i="21" s="1"/>
  <c r="AU225" i="21" s="1"/>
  <c r="AU226" i="21" s="1"/>
  <c r="AU227" i="21" s="1"/>
  <c r="AU228" i="21" s="1"/>
  <c r="AU229" i="21" s="1"/>
  <c r="AU230" i="21" s="1"/>
  <c r="AU231" i="21" s="1"/>
  <c r="AU232" i="21" s="1"/>
  <c r="AU233" i="21" s="1"/>
  <c r="AU234" i="21" s="1"/>
  <c r="AU235" i="21" s="1"/>
  <c r="AU236" i="21" s="1"/>
  <c r="AU237" i="21" s="1"/>
  <c r="AU238" i="21" s="1"/>
  <c r="AU239" i="21" s="1"/>
  <c r="AU240" i="21" s="1"/>
  <c r="AU148" i="21"/>
  <c r="AU149" i="21" s="1"/>
  <c r="AU150" i="21" s="1"/>
  <c r="AU151" i="21" s="1"/>
  <c r="AU152" i="21" s="1"/>
  <c r="AU153" i="21" s="1"/>
  <c r="AU154" i="21" s="1"/>
  <c r="AU155" i="21" s="1"/>
  <c r="AU156" i="21" s="1"/>
  <c r="AU157" i="21" s="1"/>
  <c r="AU158" i="21" s="1"/>
  <c r="AU159" i="21" s="1"/>
  <c r="AU160" i="21" s="1"/>
  <c r="AU161" i="21" s="1"/>
  <c r="AU162" i="21" s="1"/>
  <c r="AU163" i="21" s="1"/>
  <c r="AU164" i="21" s="1"/>
  <c r="AU165" i="21" s="1"/>
  <c r="AU166" i="21" s="1"/>
  <c r="AU167" i="21" s="1"/>
  <c r="AU168" i="21" s="1"/>
  <c r="AU169" i="21" s="1"/>
  <c r="AU170" i="21" s="1"/>
  <c r="AU171" i="21" s="1"/>
  <c r="AU172" i="21" s="1"/>
  <c r="AU173" i="21" s="1"/>
  <c r="AU174" i="21" s="1"/>
  <c r="AU175" i="21" s="1"/>
  <c r="AU176" i="21" s="1"/>
  <c r="AU177" i="21" s="1"/>
  <c r="AR148" i="21"/>
  <c r="AR149" i="21" s="1"/>
  <c r="AR150" i="21" s="1"/>
  <c r="AR151" i="21" s="1"/>
  <c r="AR152" i="21" s="1"/>
  <c r="AR153" i="21" s="1"/>
  <c r="AR154" i="21" s="1"/>
  <c r="AR155" i="21" s="1"/>
  <c r="AR156" i="21" s="1"/>
  <c r="AR157" i="21" s="1"/>
  <c r="AR158" i="21" s="1"/>
  <c r="AR159" i="21" s="1"/>
  <c r="AR160" i="21" s="1"/>
  <c r="AR161" i="21" s="1"/>
  <c r="AR162" i="21" s="1"/>
  <c r="AR163" i="21" s="1"/>
  <c r="AR164" i="21" s="1"/>
  <c r="AR165" i="21" s="1"/>
  <c r="AR166" i="21" s="1"/>
  <c r="AR167" i="21" s="1"/>
  <c r="AR168" i="21" s="1"/>
  <c r="AR169" i="21" s="1"/>
  <c r="AR170" i="21" s="1"/>
  <c r="AR171" i="21" s="1"/>
  <c r="AR172" i="21" s="1"/>
  <c r="AR173" i="21" s="1"/>
  <c r="AR174" i="21" s="1"/>
  <c r="AR175" i="21" s="1"/>
  <c r="AR176" i="21" s="1"/>
  <c r="AR177" i="21" s="1"/>
  <c r="AR22" i="21"/>
  <c r="AR23" i="21" s="1"/>
  <c r="AR24" i="21" s="1"/>
  <c r="AR25" i="21" s="1"/>
  <c r="AR26" i="21" s="1"/>
  <c r="AR27" i="21" s="1"/>
  <c r="AR28" i="21" s="1"/>
  <c r="AR29" i="21" s="1"/>
  <c r="AR30" i="21" s="1"/>
  <c r="AR31" i="21" s="1"/>
  <c r="AR32" i="21" s="1"/>
  <c r="AR33" i="21" s="1"/>
  <c r="AR34" i="21" s="1"/>
  <c r="AR35" i="21" s="1"/>
  <c r="AR36" i="21" s="1"/>
  <c r="AR37" i="21" s="1"/>
  <c r="AR38" i="21" s="1"/>
  <c r="AR39" i="21" s="1"/>
  <c r="AR40" i="21" s="1"/>
  <c r="AR41" i="21" s="1"/>
  <c r="AR42" i="21" s="1"/>
  <c r="AR43" i="21" s="1"/>
  <c r="AR44" i="21" s="1"/>
  <c r="AR45" i="21" s="1"/>
  <c r="AR46" i="21" s="1"/>
  <c r="AR47" i="21" s="1"/>
  <c r="AR48" i="21" s="1"/>
  <c r="AR49" i="21" s="1"/>
  <c r="AR50" i="21" s="1"/>
  <c r="AR51" i="21" s="1"/>
  <c r="AR85" i="21"/>
  <c r="AR86" i="21" s="1"/>
  <c r="AR87" i="21" s="1"/>
  <c r="AR88" i="21" s="1"/>
  <c r="AR89" i="21" s="1"/>
  <c r="AR90" i="21" s="1"/>
  <c r="AR91" i="21" s="1"/>
  <c r="AR92" i="21" s="1"/>
  <c r="AR93" i="21" s="1"/>
  <c r="AR94" i="21" s="1"/>
  <c r="AR95" i="21" s="1"/>
  <c r="AR96" i="21" s="1"/>
  <c r="AR97" i="21" s="1"/>
  <c r="AR98" i="21" s="1"/>
  <c r="AR99" i="21" s="1"/>
  <c r="AR100" i="21" s="1"/>
  <c r="AR101" i="21" s="1"/>
  <c r="AR102" i="21" s="1"/>
  <c r="AR103" i="21" s="1"/>
  <c r="AR104" i="21" s="1"/>
  <c r="AR105" i="21" s="1"/>
  <c r="AR106" i="21" s="1"/>
  <c r="AR107" i="21" s="1"/>
  <c r="AR108" i="21" s="1"/>
  <c r="AR109" i="21" s="1"/>
  <c r="AR110" i="21" s="1"/>
  <c r="AR111" i="21" s="1"/>
  <c r="AR112" i="21" s="1"/>
  <c r="AR113" i="21" s="1"/>
  <c r="AR114" i="21" s="1"/>
  <c r="D245" i="21"/>
  <c r="N246" i="21" s="1"/>
  <c r="D56" i="21"/>
  <c r="N57" i="21" s="1"/>
  <c r="D119" i="21"/>
  <c r="N120" i="21" s="1"/>
  <c r="AR211" i="21"/>
  <c r="AR212" i="21" s="1"/>
  <c r="AR213" i="21" s="1"/>
  <c r="AR214" i="21" s="1"/>
  <c r="AR215" i="21" s="1"/>
  <c r="AR216" i="21" s="1"/>
  <c r="AR217" i="21" s="1"/>
  <c r="AR218" i="21" s="1"/>
  <c r="AR219" i="21" s="1"/>
  <c r="AR220" i="21" s="1"/>
  <c r="AR221" i="21" s="1"/>
  <c r="AR222" i="21" s="1"/>
  <c r="AR223" i="21" s="1"/>
  <c r="AR224" i="21" s="1"/>
  <c r="AR225" i="21" s="1"/>
  <c r="AR226" i="21" s="1"/>
  <c r="AR227" i="21" s="1"/>
  <c r="AR228" i="21" s="1"/>
  <c r="AR229" i="21" s="1"/>
  <c r="AR230" i="21" s="1"/>
  <c r="AR231" i="21" s="1"/>
  <c r="AR232" i="21" s="1"/>
  <c r="AR233" i="21" s="1"/>
  <c r="AR234" i="21" s="1"/>
  <c r="AR235" i="21" s="1"/>
  <c r="AR236" i="21" s="1"/>
  <c r="AR237" i="21" s="1"/>
  <c r="AR238" i="21" s="1"/>
  <c r="AR239" i="21" s="1"/>
  <c r="AR240" i="21" s="1"/>
  <c r="D182" i="21"/>
  <c r="N183" i="21" s="1"/>
  <c r="AF85" i="21"/>
  <c r="AF86" i="21"/>
  <c r="AF87" i="21"/>
  <c r="AF88" i="21"/>
  <c r="AF89" i="21"/>
  <c r="AF90" i="21"/>
  <c r="AF91" i="21"/>
  <c r="AF92" i="21"/>
  <c r="AF93" i="21"/>
  <c r="AF94" i="21"/>
  <c r="AF95" i="21"/>
  <c r="AF96" i="21"/>
  <c r="AF97" i="21"/>
  <c r="AF98" i="21"/>
  <c r="AF99" i="21"/>
  <c r="AF100" i="21"/>
  <c r="AF101" i="21"/>
  <c r="AF102" i="21"/>
  <c r="AF103" i="21"/>
  <c r="AF104" i="21"/>
  <c r="AF105" i="21"/>
  <c r="AF106" i="21"/>
  <c r="AF107" i="21"/>
  <c r="AF108" i="21"/>
  <c r="AF109" i="21"/>
  <c r="AF110" i="21"/>
  <c r="AF111" i="21"/>
  <c r="AF112" i="21"/>
  <c r="AF113" i="21"/>
  <c r="AF114" i="21"/>
  <c r="AK86" i="21"/>
  <c r="AK87" i="21" s="1"/>
  <c r="AK88" i="21" s="1"/>
  <c r="AK89" i="21" s="1"/>
  <c r="AK90" i="21" s="1"/>
  <c r="AK91" i="21" s="1"/>
  <c r="AK92" i="21" s="1"/>
  <c r="AK93" i="21" s="1"/>
  <c r="AK94" i="21" s="1"/>
  <c r="AK95" i="21" s="1"/>
  <c r="AK96" i="21" s="1"/>
  <c r="AK97" i="21" s="1"/>
  <c r="AK98" i="21" s="1"/>
  <c r="AK99" i="21" s="1"/>
  <c r="AK100" i="21" s="1"/>
  <c r="AK101" i="21" s="1"/>
  <c r="AK102" i="21" s="1"/>
  <c r="AK103" i="21" s="1"/>
  <c r="AK104" i="21" s="1"/>
  <c r="AK105" i="21" s="1"/>
  <c r="AK106" i="21" s="1"/>
  <c r="AK107" i="21" s="1"/>
  <c r="AK108" i="21" s="1"/>
  <c r="AK109" i="21" s="1"/>
  <c r="AK110" i="21" s="1"/>
  <c r="AK111" i="21" s="1"/>
  <c r="AK112" i="21" s="1"/>
  <c r="AK113" i="21" s="1"/>
  <c r="AK114" i="21" s="1"/>
  <c r="AX85" i="21"/>
  <c r="D149" i="21"/>
  <c r="AX149" i="21"/>
  <c r="D213" i="21"/>
  <c r="AX213" i="21"/>
  <c r="D217" i="21"/>
  <c r="AX217" i="21"/>
  <c r="D221" i="21"/>
  <c r="AX221" i="21"/>
  <c r="D225" i="21"/>
  <c r="AX225" i="21"/>
  <c r="D229" i="21"/>
  <c r="AX229" i="21"/>
  <c r="D233" i="21"/>
  <c r="AX233" i="21"/>
  <c r="D237" i="21"/>
  <c r="AX237" i="21"/>
  <c r="AN215" i="21"/>
  <c r="AL214" i="21"/>
  <c r="AN152" i="21"/>
  <c r="AL151" i="21"/>
  <c r="AL88" i="21"/>
  <c r="AN89" i="21"/>
  <c r="D88" i="21"/>
  <c r="D92" i="21"/>
  <c r="D96" i="21"/>
  <c r="D100" i="21"/>
  <c r="D104" i="21"/>
  <c r="D108" i="21"/>
  <c r="D112" i="21"/>
  <c r="D85" i="21"/>
  <c r="D89" i="21"/>
  <c r="D93" i="21"/>
  <c r="D97" i="21"/>
  <c r="D101" i="21"/>
  <c r="D105" i="21"/>
  <c r="D109" i="21"/>
  <c r="D113" i="21"/>
  <c r="D86" i="21"/>
  <c r="D90" i="21"/>
  <c r="D94" i="21"/>
  <c r="D98" i="21"/>
  <c r="D102" i="21"/>
  <c r="D106" i="21"/>
  <c r="D110" i="21"/>
  <c r="D114" i="21"/>
  <c r="D87" i="21"/>
  <c r="D91" i="21"/>
  <c r="D95" i="21"/>
  <c r="D99" i="21"/>
  <c r="D103" i="21"/>
  <c r="D107" i="21"/>
  <c r="D111" i="21"/>
  <c r="E22" i="2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G23" i="21"/>
  <c r="AC23" i="21"/>
  <c r="AX23" i="21"/>
  <c r="AB23" i="21"/>
  <c r="G27" i="21"/>
  <c r="AB27" i="21"/>
  <c r="AC27" i="21"/>
  <c r="AX27" i="21"/>
  <c r="G31" i="21"/>
  <c r="AB31" i="21"/>
  <c r="AC31" i="21"/>
  <c r="AX31" i="21"/>
  <c r="G35" i="21"/>
  <c r="AB35" i="21"/>
  <c r="AC35" i="21"/>
  <c r="AX35" i="21"/>
  <c r="G39" i="21"/>
  <c r="AB39" i="21"/>
  <c r="AC39" i="21"/>
  <c r="AX39" i="21"/>
  <c r="G43" i="21"/>
  <c r="AB43" i="21"/>
  <c r="AC43" i="21"/>
  <c r="AX43" i="21"/>
  <c r="G47" i="21"/>
  <c r="AB47" i="21"/>
  <c r="AC47" i="21"/>
  <c r="AX47" i="21"/>
  <c r="G51" i="21"/>
  <c r="AB51" i="21"/>
  <c r="AC51" i="21"/>
  <c r="AX51" i="21"/>
  <c r="G88" i="21"/>
  <c r="AC88" i="21"/>
  <c r="AB88" i="21"/>
  <c r="G92" i="21"/>
  <c r="AB92" i="21"/>
  <c r="AC92" i="21"/>
  <c r="G96" i="21"/>
  <c r="AC96" i="21"/>
  <c r="AB96" i="21"/>
  <c r="G100" i="21"/>
  <c r="AC100" i="21"/>
  <c r="AB100" i="21"/>
  <c r="G104" i="21"/>
  <c r="AC104" i="21"/>
  <c r="AB104" i="21"/>
  <c r="G108" i="21"/>
  <c r="AB108" i="21"/>
  <c r="AC108" i="21"/>
  <c r="G112" i="21"/>
  <c r="AB112" i="21"/>
  <c r="AC112" i="21"/>
  <c r="G149" i="21"/>
  <c r="AC149" i="21"/>
  <c r="AB149" i="21"/>
  <c r="G214" i="21"/>
  <c r="AB214" i="21"/>
  <c r="AC214" i="21"/>
  <c r="G218" i="21"/>
  <c r="AC218" i="21"/>
  <c r="AB218" i="21"/>
  <c r="G222" i="21"/>
  <c r="AB222" i="21"/>
  <c r="AC222" i="21"/>
  <c r="G226" i="21"/>
  <c r="AC226" i="21"/>
  <c r="AB226" i="21"/>
  <c r="G230" i="21"/>
  <c r="AB230" i="21"/>
  <c r="AC230" i="21"/>
  <c r="G234" i="21"/>
  <c r="AC234" i="21"/>
  <c r="AB234" i="21"/>
  <c r="G238" i="21"/>
  <c r="AB238" i="21"/>
  <c r="AC238" i="21"/>
  <c r="G24" i="21"/>
  <c r="AX24" i="21"/>
  <c r="AB24" i="21"/>
  <c r="AC24" i="21"/>
  <c r="G28" i="21"/>
  <c r="AX28" i="21"/>
  <c r="AB28" i="21"/>
  <c r="AC28" i="21"/>
  <c r="G32" i="21"/>
  <c r="AX32" i="21"/>
  <c r="AB32" i="21"/>
  <c r="AC32" i="21"/>
  <c r="G36" i="21"/>
  <c r="AX36" i="21"/>
  <c r="AB36" i="21"/>
  <c r="AC36" i="21"/>
  <c r="G40" i="21"/>
  <c r="AX40" i="21"/>
  <c r="AB40" i="21"/>
  <c r="AC40" i="21"/>
  <c r="G44" i="21"/>
  <c r="AX44" i="21"/>
  <c r="AB44" i="21"/>
  <c r="AC44" i="21"/>
  <c r="G48" i="21"/>
  <c r="AX48" i="21"/>
  <c r="AB48" i="21"/>
  <c r="AC48" i="21"/>
  <c r="G85" i="21"/>
  <c r="AB85" i="21"/>
  <c r="AC85" i="21"/>
  <c r="G89" i="21"/>
  <c r="AC89" i="21"/>
  <c r="AB89" i="21"/>
  <c r="G93" i="21"/>
  <c r="AC93" i="21"/>
  <c r="AB93" i="21"/>
  <c r="G97" i="21"/>
  <c r="AC97" i="21"/>
  <c r="AB97" i="21"/>
  <c r="G101" i="21"/>
  <c r="AB101" i="21"/>
  <c r="AC101" i="21"/>
  <c r="G105" i="21"/>
  <c r="AB105" i="21"/>
  <c r="AC105" i="21"/>
  <c r="G109" i="21"/>
  <c r="AC109" i="21"/>
  <c r="AB109" i="21"/>
  <c r="G113" i="21"/>
  <c r="AC113" i="21"/>
  <c r="AB113" i="21"/>
  <c r="G211" i="21"/>
  <c r="AB211" i="21"/>
  <c r="AC211" i="21"/>
  <c r="G215" i="21"/>
  <c r="AC215" i="21"/>
  <c r="AB215" i="21"/>
  <c r="G219" i="21"/>
  <c r="AB219" i="21"/>
  <c r="AC219" i="21"/>
  <c r="G223" i="21"/>
  <c r="AC223" i="21"/>
  <c r="AB223" i="21"/>
  <c r="G227" i="21"/>
  <c r="AB227" i="21"/>
  <c r="AC227" i="21"/>
  <c r="G231" i="21"/>
  <c r="AC231" i="21"/>
  <c r="AB231" i="21"/>
  <c r="G235" i="21"/>
  <c r="AB235" i="21"/>
  <c r="AC235" i="21"/>
  <c r="G239" i="21"/>
  <c r="AC239" i="21"/>
  <c r="AB239" i="21"/>
  <c r="G25" i="21"/>
  <c r="AX25" i="21"/>
  <c r="AC25" i="21"/>
  <c r="AB25" i="21"/>
  <c r="G29" i="21"/>
  <c r="AX29" i="21"/>
  <c r="AB29" i="21"/>
  <c r="AC29" i="21"/>
  <c r="G33" i="21"/>
  <c r="AX33" i="21"/>
  <c r="AC33" i="21"/>
  <c r="AB33" i="21"/>
  <c r="G37" i="21"/>
  <c r="AX37" i="21"/>
  <c r="AB37" i="21"/>
  <c r="AC37" i="21"/>
  <c r="G41" i="21"/>
  <c r="AX41" i="21"/>
  <c r="AC41" i="21"/>
  <c r="AB41" i="21"/>
  <c r="G45" i="21"/>
  <c r="AX45" i="21"/>
  <c r="AB45" i="21"/>
  <c r="AC45" i="21"/>
  <c r="G49" i="21"/>
  <c r="AX49" i="21"/>
  <c r="AC49" i="21"/>
  <c r="AB49" i="21"/>
  <c r="G86" i="21"/>
  <c r="AC86" i="21"/>
  <c r="AB86" i="21"/>
  <c r="G90" i="21"/>
  <c r="AB90" i="21"/>
  <c r="AC90" i="21"/>
  <c r="G94" i="21"/>
  <c r="AB94" i="21"/>
  <c r="AC94" i="21"/>
  <c r="G98" i="21"/>
  <c r="AC98" i="21"/>
  <c r="AB98" i="21"/>
  <c r="G102" i="21"/>
  <c r="AC102" i="21"/>
  <c r="AB102" i="21"/>
  <c r="G106" i="21"/>
  <c r="AB106" i="21"/>
  <c r="AC106" i="21"/>
  <c r="G110" i="21"/>
  <c r="AC110" i="21"/>
  <c r="AB110" i="21"/>
  <c r="G114" i="21"/>
  <c r="AC114" i="21"/>
  <c r="AB114" i="21"/>
  <c r="G212" i="21"/>
  <c r="AC212" i="21"/>
  <c r="AB212" i="21"/>
  <c r="G216" i="21"/>
  <c r="AB216" i="21"/>
  <c r="AC216" i="21"/>
  <c r="G220" i="21"/>
  <c r="AC220" i="21"/>
  <c r="AB220" i="21"/>
  <c r="G224" i="21"/>
  <c r="AC224" i="21"/>
  <c r="AB224" i="21"/>
  <c r="G228" i="21"/>
  <c r="AC228" i="21"/>
  <c r="AB228" i="21"/>
  <c r="G232" i="21"/>
  <c r="AB232" i="21"/>
  <c r="AC232" i="21"/>
  <c r="G236" i="21"/>
  <c r="AC236" i="21"/>
  <c r="AB236" i="21"/>
  <c r="G240" i="21"/>
  <c r="AC240" i="21"/>
  <c r="AB240" i="21"/>
  <c r="AC22" i="21"/>
  <c r="AB22" i="21"/>
  <c r="G26" i="21"/>
  <c r="AC26" i="21"/>
  <c r="AX26" i="21"/>
  <c r="AB26" i="21"/>
  <c r="G30" i="21"/>
  <c r="AC30" i="21"/>
  <c r="AX30" i="21"/>
  <c r="AB30" i="21"/>
  <c r="G34" i="21"/>
  <c r="AC34" i="21"/>
  <c r="AB34" i="21"/>
  <c r="AX34" i="21"/>
  <c r="G38" i="21"/>
  <c r="AC38" i="21"/>
  <c r="AX38" i="21"/>
  <c r="AB38" i="21"/>
  <c r="G42" i="21"/>
  <c r="AC42" i="21"/>
  <c r="AX42" i="21"/>
  <c r="AB42" i="21"/>
  <c r="G46" i="21"/>
  <c r="AC46" i="21"/>
  <c r="AX46" i="21"/>
  <c r="AB46" i="21"/>
  <c r="G50" i="21"/>
  <c r="AC50" i="21"/>
  <c r="AX50" i="21"/>
  <c r="AB50" i="21"/>
  <c r="G87" i="21"/>
  <c r="AB87" i="21"/>
  <c r="AC87" i="21"/>
  <c r="G91" i="21"/>
  <c r="AC91" i="21"/>
  <c r="AB91" i="21"/>
  <c r="G95" i="21"/>
  <c r="AC95" i="21"/>
  <c r="AB95" i="21"/>
  <c r="G99" i="21"/>
  <c r="AB99" i="21"/>
  <c r="AC99" i="21"/>
  <c r="G103" i="21"/>
  <c r="AC103" i="21"/>
  <c r="AB103" i="21"/>
  <c r="G107" i="21"/>
  <c r="AC107" i="21"/>
  <c r="AB107" i="21"/>
  <c r="G111" i="21"/>
  <c r="AC111" i="21"/>
  <c r="AB111" i="21"/>
  <c r="G148" i="21"/>
  <c r="AB148" i="21"/>
  <c r="AC148" i="21"/>
  <c r="G213" i="21"/>
  <c r="AC213" i="21"/>
  <c r="AB213" i="21"/>
  <c r="G217" i="21"/>
  <c r="AB217" i="21"/>
  <c r="AC217" i="21"/>
  <c r="G221" i="21"/>
  <c r="AC221" i="21"/>
  <c r="AB221" i="21"/>
  <c r="G225" i="21"/>
  <c r="AB225" i="21"/>
  <c r="AC225" i="21"/>
  <c r="G229" i="21"/>
  <c r="AC229" i="21"/>
  <c r="AB229" i="21"/>
  <c r="G233" i="21"/>
  <c r="AB233" i="21"/>
  <c r="AC233" i="21"/>
  <c r="G237" i="21"/>
  <c r="AC237" i="21"/>
  <c r="AB237" i="21"/>
  <c r="G22" i="21"/>
  <c r="F617" i="22"/>
  <c r="E619" i="22" s="1"/>
  <c r="L622" i="22" s="1"/>
  <c r="L623" i="22"/>
  <c r="AH507" i="22"/>
  <c r="AN763" i="22"/>
  <c r="V764" i="22"/>
  <c r="V693" i="22"/>
  <c r="AN692" i="22"/>
  <c r="J841" i="22"/>
  <c r="R841" i="22" s="1"/>
  <c r="AN834" i="22"/>
  <c r="V835" i="22"/>
  <c r="J770" i="22"/>
  <c r="R770" i="22" s="1"/>
  <c r="V504" i="22"/>
  <c r="AN503" i="22"/>
  <c r="J699" i="22"/>
  <c r="R699" i="22" s="1"/>
  <c r="N63" i="21"/>
  <c r="P63" i="21" s="1"/>
  <c r="S63" i="21" s="1"/>
  <c r="O5" i="21"/>
  <c r="K246" i="21"/>
  <c r="D118" i="21"/>
  <c r="N118" i="21" s="1"/>
  <c r="AF26" i="21"/>
  <c r="AF46" i="21"/>
  <c r="K65" i="21"/>
  <c r="P126" i="21"/>
  <c r="S126" i="21" s="1"/>
  <c r="G128" i="21"/>
  <c r="K128" i="21" s="1"/>
  <c r="P182" i="21"/>
  <c r="S182" i="21" s="1"/>
  <c r="K130" i="21"/>
  <c r="P56" i="21"/>
  <c r="S56" i="21" s="1"/>
  <c r="K57" i="21"/>
  <c r="K254" i="21"/>
  <c r="P247" i="21"/>
  <c r="S247" i="21" s="1"/>
  <c r="P58" i="21"/>
  <c r="S58" i="21" s="1"/>
  <c r="P245" i="21"/>
  <c r="S245" i="21" s="1"/>
  <c r="N252" i="21"/>
  <c r="P252" i="21" s="1"/>
  <c r="S252" i="21" s="1"/>
  <c r="P119" i="21"/>
  <c r="S119" i="21" s="1"/>
  <c r="K256" i="21"/>
  <c r="AF23" i="21"/>
  <c r="AF25" i="21"/>
  <c r="AF28" i="21"/>
  <c r="AF30" i="21"/>
  <c r="AF38" i="21"/>
  <c r="K183" i="21"/>
  <c r="P184" i="21"/>
  <c r="S184" i="21" s="1"/>
  <c r="AF24" i="21"/>
  <c r="AF32" i="21"/>
  <c r="AF34" i="21"/>
  <c r="AF36" i="21"/>
  <c r="AF40" i="21"/>
  <c r="AF42" i="21"/>
  <c r="AF44" i="21"/>
  <c r="AF48" i="21"/>
  <c r="AF50" i="21"/>
  <c r="K59" i="21"/>
  <c r="P59" i="21" s="1"/>
  <c r="S59" i="21" s="1"/>
  <c r="K120" i="21"/>
  <c r="K193" i="21"/>
  <c r="D181" i="21"/>
  <c r="AG25" i="21"/>
  <c r="AG26" i="21" s="1"/>
  <c r="AO22" i="21"/>
  <c r="D125" i="21"/>
  <c r="K67" i="21"/>
  <c r="N122" i="21"/>
  <c r="K122" i="21"/>
  <c r="AF22" i="21"/>
  <c r="AF27" i="21"/>
  <c r="AF29" i="21"/>
  <c r="AF31" i="21"/>
  <c r="AF33" i="21"/>
  <c r="AF35" i="21"/>
  <c r="AF37" i="21"/>
  <c r="AF39" i="21"/>
  <c r="AF41" i="21"/>
  <c r="AF43" i="21"/>
  <c r="AF45" i="21"/>
  <c r="AF47" i="21"/>
  <c r="AF49" i="21"/>
  <c r="AF51" i="21"/>
  <c r="G60" i="21"/>
  <c r="K60" i="21" s="1"/>
  <c r="P60" i="21" s="1"/>
  <c r="S60" i="21" s="1"/>
  <c r="P121" i="21"/>
  <c r="S121" i="21" s="1"/>
  <c r="G191" i="21"/>
  <c r="K191" i="21" s="1"/>
  <c r="N189" i="21"/>
  <c r="P189" i="21" s="1"/>
  <c r="S189" i="21" s="1"/>
  <c r="N185" i="21"/>
  <c r="K185" i="21"/>
  <c r="K248" i="21"/>
  <c r="P248" i="21" s="1"/>
  <c r="S248" i="21" s="1"/>
  <c r="E148" i="21" l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211" i="2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D252" i="21"/>
  <c r="N254" i="21" s="1"/>
  <c r="P254" i="21" s="1"/>
  <c r="S254" i="21" s="1"/>
  <c r="AH148" i="21"/>
  <c r="AH149" i="21" s="1"/>
  <c r="AH150" i="21" s="1"/>
  <c r="D189" i="21"/>
  <c r="D126" i="21"/>
  <c r="N128" i="21" s="1"/>
  <c r="P128" i="21" s="1"/>
  <c r="S128" i="21" s="1"/>
  <c r="AH85" i="21"/>
  <c r="AH86" i="21" s="1"/>
  <c r="AH87" i="21" s="1"/>
  <c r="D63" i="21"/>
  <c r="N65" i="21" s="1"/>
  <c r="P65" i="21" s="1"/>
  <c r="S65" i="21" s="1"/>
  <c r="AH211" i="21"/>
  <c r="AH212" i="21" s="1"/>
  <c r="AH213" i="21" s="1"/>
  <c r="AD228" i="21"/>
  <c r="H228" i="21" s="1"/>
  <c r="D123" i="21"/>
  <c r="G123" i="21" s="1"/>
  <c r="K123" i="21" s="1"/>
  <c r="P123" i="21" s="1"/>
  <c r="S123" i="21" s="1"/>
  <c r="D249" i="21"/>
  <c r="G249" i="21" s="1"/>
  <c r="K249" i="21" s="1"/>
  <c r="P249" i="21" s="1"/>
  <c r="S249" i="21" s="1"/>
  <c r="D186" i="21"/>
  <c r="G186" i="21" s="1"/>
  <c r="K186" i="21" s="1"/>
  <c r="P186" i="21" s="1"/>
  <c r="S186" i="21" s="1"/>
  <c r="AL215" i="21"/>
  <c r="AN216" i="21"/>
  <c r="AL152" i="21"/>
  <c r="AN153" i="21"/>
  <c r="AN90" i="21"/>
  <c r="AL89" i="21"/>
  <c r="AH22" i="21"/>
  <c r="AH23" i="21" s="1"/>
  <c r="E85" i="21"/>
  <c r="AD212" i="21"/>
  <c r="H212" i="21" s="1"/>
  <c r="AD102" i="21"/>
  <c r="H102" i="21" s="1"/>
  <c r="AD86" i="21"/>
  <c r="H86" i="21" s="1"/>
  <c r="AD226" i="21"/>
  <c r="H226" i="21" s="1"/>
  <c r="AD149" i="21"/>
  <c r="H149" i="21" s="1"/>
  <c r="AD230" i="21"/>
  <c r="H230" i="21" s="1"/>
  <c r="AD232" i="21"/>
  <c r="H232" i="21" s="1"/>
  <c r="AD105" i="21"/>
  <c r="H105" i="21" s="1"/>
  <c r="AD214" i="21"/>
  <c r="H214" i="21" s="1"/>
  <c r="AD51" i="21"/>
  <c r="H51" i="21" s="1"/>
  <c r="AD87" i="21"/>
  <c r="H87" i="21" s="1"/>
  <c r="AD34" i="21"/>
  <c r="H34" i="21" s="1"/>
  <c r="AD216" i="21"/>
  <c r="H216" i="21" s="1"/>
  <c r="AD47" i="21"/>
  <c r="H47" i="21" s="1"/>
  <c r="AD43" i="21"/>
  <c r="H43" i="21" s="1"/>
  <c r="AD39" i="21"/>
  <c r="H39" i="21" s="1"/>
  <c r="AD35" i="21"/>
  <c r="H35" i="21" s="1"/>
  <c r="AD31" i="21"/>
  <c r="H31" i="21" s="1"/>
  <c r="AD22" i="21"/>
  <c r="AD100" i="21"/>
  <c r="H100" i="21" s="1"/>
  <c r="AD29" i="21"/>
  <c r="H29" i="21" s="1"/>
  <c r="AD238" i="21"/>
  <c r="H238" i="21" s="1"/>
  <c r="AD37" i="21"/>
  <c r="H37" i="21" s="1"/>
  <c r="AD107" i="21"/>
  <c r="H107" i="21" s="1"/>
  <c r="AD91" i="21"/>
  <c r="H91" i="21" s="1"/>
  <c r="AD109" i="21"/>
  <c r="H109" i="21" s="1"/>
  <c r="AD234" i="21"/>
  <c r="H234" i="21" s="1"/>
  <c r="AD218" i="21"/>
  <c r="H218" i="21" s="1"/>
  <c r="AD45" i="21"/>
  <c r="H45" i="21" s="1"/>
  <c r="AD222" i="21"/>
  <c r="H222" i="21" s="1"/>
  <c r="AD23" i="21"/>
  <c r="H23" i="21" s="1"/>
  <c r="AD106" i="21"/>
  <c r="H106" i="21" s="1"/>
  <c r="AD90" i="21"/>
  <c r="H90" i="21" s="1"/>
  <c r="AD27" i="21"/>
  <c r="H27" i="21" s="1"/>
  <c r="AD233" i="21"/>
  <c r="H233" i="21" s="1"/>
  <c r="AD217" i="21"/>
  <c r="H217" i="21" s="1"/>
  <c r="AD94" i="21"/>
  <c r="H94" i="21" s="1"/>
  <c r="AD235" i="21"/>
  <c r="H235" i="21" s="1"/>
  <c r="AD219" i="21"/>
  <c r="H219" i="21" s="1"/>
  <c r="AD229" i="21"/>
  <c r="H229" i="21" s="1"/>
  <c r="AD225" i="21"/>
  <c r="H225" i="21" s="1"/>
  <c r="AD213" i="21"/>
  <c r="H213" i="21" s="1"/>
  <c r="AD148" i="21"/>
  <c r="H148" i="21" s="1"/>
  <c r="AD103" i="21"/>
  <c r="H103" i="21" s="1"/>
  <c r="AD99" i="21"/>
  <c r="H99" i="21" s="1"/>
  <c r="AD231" i="21"/>
  <c r="H231" i="21" s="1"/>
  <c r="AD227" i="21"/>
  <c r="H227" i="21" s="1"/>
  <c r="AD215" i="21"/>
  <c r="H215" i="21" s="1"/>
  <c r="AD211" i="21"/>
  <c r="H211" i="21" s="1"/>
  <c r="AD101" i="21"/>
  <c r="H101" i="21" s="1"/>
  <c r="AD89" i="21"/>
  <c r="H89" i="21" s="1"/>
  <c r="AD85" i="21"/>
  <c r="H85" i="21" s="1"/>
  <c r="AD104" i="21"/>
  <c r="H104" i="21" s="1"/>
  <c r="AD88" i="21"/>
  <c r="H88" i="21" s="1"/>
  <c r="AD50" i="21"/>
  <c r="H50" i="21" s="1"/>
  <c r="AD46" i="21"/>
  <c r="H46" i="21" s="1"/>
  <c r="AD42" i="21"/>
  <c r="H42" i="21" s="1"/>
  <c r="AD38" i="21"/>
  <c r="H38" i="21" s="1"/>
  <c r="AD30" i="21"/>
  <c r="H30" i="21" s="1"/>
  <c r="AD26" i="21"/>
  <c r="H26" i="21" s="1"/>
  <c r="AD236" i="21"/>
  <c r="H236" i="21" s="1"/>
  <c r="AD220" i="21"/>
  <c r="H220" i="21" s="1"/>
  <c r="AD110" i="21"/>
  <c r="H110" i="21" s="1"/>
  <c r="AD93" i="21"/>
  <c r="H93" i="21" s="1"/>
  <c r="AD237" i="21"/>
  <c r="H237" i="21" s="1"/>
  <c r="AD221" i="21"/>
  <c r="H221" i="21" s="1"/>
  <c r="AD111" i="21"/>
  <c r="H111" i="21" s="1"/>
  <c r="AD95" i="21"/>
  <c r="H95" i="21" s="1"/>
  <c r="AD240" i="21"/>
  <c r="H240" i="21" s="1"/>
  <c r="AD224" i="21"/>
  <c r="H224" i="21" s="1"/>
  <c r="AD114" i="21"/>
  <c r="H114" i="21" s="1"/>
  <c r="AD98" i="21"/>
  <c r="H98" i="21" s="1"/>
  <c r="AD49" i="21"/>
  <c r="H49" i="21" s="1"/>
  <c r="AD41" i="21"/>
  <c r="H41" i="21" s="1"/>
  <c r="AD33" i="21"/>
  <c r="H33" i="21" s="1"/>
  <c r="AD25" i="21"/>
  <c r="H25" i="21" s="1"/>
  <c r="AD239" i="21"/>
  <c r="H239" i="21" s="1"/>
  <c r="AD223" i="21"/>
  <c r="H223" i="21" s="1"/>
  <c r="AD113" i="21"/>
  <c r="H113" i="21" s="1"/>
  <c r="AD97" i="21"/>
  <c r="H97" i="21" s="1"/>
  <c r="AD48" i="21"/>
  <c r="H48" i="21" s="1"/>
  <c r="AD44" i="21"/>
  <c r="H44" i="21" s="1"/>
  <c r="AD40" i="21"/>
  <c r="H40" i="21" s="1"/>
  <c r="AD36" i="21"/>
  <c r="H36" i="21" s="1"/>
  <c r="AD32" i="21"/>
  <c r="H32" i="21" s="1"/>
  <c r="AD28" i="21"/>
  <c r="H28" i="21" s="1"/>
  <c r="AD24" i="21"/>
  <c r="H24" i="21" s="1"/>
  <c r="AD112" i="21"/>
  <c r="H112" i="21" s="1"/>
  <c r="AD108" i="21"/>
  <c r="H108" i="21" s="1"/>
  <c r="AD96" i="21"/>
  <c r="H96" i="21" s="1"/>
  <c r="AD92" i="21"/>
  <c r="H92" i="21" s="1"/>
  <c r="AO23" i="21"/>
  <c r="AN835" i="22"/>
  <c r="V836" i="22"/>
  <c r="AN836" i="22" s="1"/>
  <c r="J628" i="22"/>
  <c r="R628" i="22" s="1"/>
  <c r="AN764" i="22"/>
  <c r="V765" i="22"/>
  <c r="AN765" i="22" s="1"/>
  <c r="V505" i="22"/>
  <c r="AN504" i="22"/>
  <c r="X570" i="22"/>
  <c r="P575" i="22" s="1"/>
  <c r="X575" i="22" s="1"/>
  <c r="V694" i="22"/>
  <c r="AN694" i="22" s="1"/>
  <c r="AN693" i="22"/>
  <c r="H177" i="21"/>
  <c r="H165" i="21"/>
  <c r="H153" i="21"/>
  <c r="H175" i="21"/>
  <c r="H167" i="21"/>
  <c r="H159" i="21"/>
  <c r="H151" i="21"/>
  <c r="H169" i="21"/>
  <c r="H173" i="21"/>
  <c r="H161" i="21"/>
  <c r="H171" i="21"/>
  <c r="H163" i="21"/>
  <c r="H155" i="21"/>
  <c r="H157" i="21"/>
  <c r="H176" i="21"/>
  <c r="H168" i="21"/>
  <c r="H160" i="21"/>
  <c r="H152" i="21"/>
  <c r="H172" i="21"/>
  <c r="H164" i="21"/>
  <c r="H156" i="21"/>
  <c r="H170" i="21"/>
  <c r="H162" i="21"/>
  <c r="H154" i="21"/>
  <c r="H174" i="21"/>
  <c r="H166" i="21"/>
  <c r="H158" i="21"/>
  <c r="H150" i="21"/>
  <c r="P246" i="21"/>
  <c r="S246" i="21" s="1"/>
  <c r="G118" i="21"/>
  <c r="K118" i="21" s="1"/>
  <c r="P118" i="21" s="1"/>
  <c r="S118" i="21" s="1"/>
  <c r="P120" i="21"/>
  <c r="S120" i="21" s="1"/>
  <c r="D188" i="21"/>
  <c r="N187" i="21" s="1"/>
  <c r="P183" i="21"/>
  <c r="S183" i="21" s="1"/>
  <c r="P122" i="21"/>
  <c r="S122" i="21" s="1"/>
  <c r="P57" i="21"/>
  <c r="S57" i="21" s="1"/>
  <c r="D62" i="21"/>
  <c r="N61" i="21" s="1"/>
  <c r="AG27" i="21"/>
  <c r="D253" i="21"/>
  <c r="P185" i="21"/>
  <c r="S185" i="21" s="1"/>
  <c r="G181" i="21"/>
  <c r="K181" i="21" s="1"/>
  <c r="N181" i="21"/>
  <c r="D132" i="21"/>
  <c r="D55" i="21"/>
  <c r="AN22" i="21"/>
  <c r="D244" i="21"/>
  <c r="D190" i="21"/>
  <c r="N191" i="21"/>
  <c r="P191" i="21" s="1"/>
  <c r="S191" i="21" s="1"/>
  <c r="D127" i="21"/>
  <c r="G125" i="21"/>
  <c r="K125" i="21" s="1"/>
  <c r="N124" i="21"/>
  <c r="D258" i="21"/>
  <c r="D251" i="21"/>
  <c r="D195" i="21"/>
  <c r="D64" i="21"/>
  <c r="D69" i="21"/>
  <c r="AK23" i="21"/>
  <c r="AK24" i="21" s="1"/>
  <c r="AK25" i="21" s="1"/>
  <c r="AK26" i="21" s="1"/>
  <c r="AK27" i="21" s="1"/>
  <c r="AK28" i="21" s="1"/>
  <c r="AK29" i="21" s="1"/>
  <c r="AK30" i="21" s="1"/>
  <c r="AK31" i="21" s="1"/>
  <c r="AK32" i="21" s="1"/>
  <c r="AK33" i="21" s="1"/>
  <c r="AK34" i="21" s="1"/>
  <c r="AK35" i="21" s="1"/>
  <c r="AK36" i="21" s="1"/>
  <c r="AK37" i="21" s="1"/>
  <c r="AK38" i="21" s="1"/>
  <c r="AK39" i="21" s="1"/>
  <c r="AK40" i="21" s="1"/>
  <c r="AK41" i="21" s="1"/>
  <c r="AK42" i="21" s="1"/>
  <c r="AK43" i="21" s="1"/>
  <c r="AK44" i="21" s="1"/>
  <c r="AK45" i="21" s="1"/>
  <c r="AK46" i="21" s="1"/>
  <c r="AK47" i="21" s="1"/>
  <c r="AK48" i="21" s="1"/>
  <c r="AK49" i="21" s="1"/>
  <c r="AK50" i="21" s="1"/>
  <c r="AK51" i="21" s="1"/>
  <c r="AM212" i="21" l="1"/>
  <c r="AP212" i="21" s="1"/>
  <c r="AS212" i="21" s="1"/>
  <c r="AT212" i="21" s="1"/>
  <c r="AY212" i="21" s="1"/>
  <c r="AM86" i="21"/>
  <c r="AP86" i="21" s="1"/>
  <c r="AS86" i="21" s="1"/>
  <c r="AT86" i="21" s="1"/>
  <c r="AY86" i="21" s="1"/>
  <c r="AH151" i="21"/>
  <c r="AM150" i="21"/>
  <c r="AP150" i="21" s="1"/>
  <c r="AS150" i="21" s="1"/>
  <c r="AT150" i="21" s="1"/>
  <c r="AV150" i="21" s="1"/>
  <c r="E86" i="21"/>
  <c r="AM149" i="21"/>
  <c r="AP149" i="21" s="1"/>
  <c r="AS149" i="21" s="1"/>
  <c r="AT149" i="21" s="1"/>
  <c r="AH88" i="21"/>
  <c r="AM87" i="21"/>
  <c r="AP87" i="21" s="1"/>
  <c r="AS87" i="21" s="1"/>
  <c r="AT87" i="21" s="1"/>
  <c r="AY87" i="21" s="1"/>
  <c r="AM148" i="21"/>
  <c r="AP148" i="21" s="1"/>
  <c r="AS148" i="21" s="1"/>
  <c r="AT148" i="21" s="1"/>
  <c r="AM211" i="21"/>
  <c r="AP211" i="21" s="1"/>
  <c r="AS211" i="21" s="1"/>
  <c r="AT211" i="21" s="1"/>
  <c r="AH214" i="21"/>
  <c r="AM213" i="21"/>
  <c r="AP213" i="21" s="1"/>
  <c r="AS213" i="21" s="1"/>
  <c r="AT213" i="21" s="1"/>
  <c r="AY213" i="21" s="1"/>
  <c r="AM85" i="21"/>
  <c r="AP85" i="21" s="1"/>
  <c r="AS85" i="21" s="1"/>
  <c r="AT85" i="21" s="1"/>
  <c r="AY85" i="21" s="1"/>
  <c r="AN217" i="21"/>
  <c r="AL216" i="21"/>
  <c r="AN154" i="21"/>
  <c r="AL153" i="21"/>
  <c r="AL90" i="21"/>
  <c r="AN91" i="21"/>
  <c r="AO24" i="21"/>
  <c r="V506" i="22"/>
  <c r="AN505" i="22"/>
  <c r="X591" i="22"/>
  <c r="P596" i="22" s="1"/>
  <c r="X596" i="22" s="1"/>
  <c r="A48" i="13"/>
  <c r="G188" i="21"/>
  <c r="K188" i="21" s="1"/>
  <c r="G62" i="21"/>
  <c r="K62" i="21" s="1"/>
  <c r="P181" i="21"/>
  <c r="S181" i="21" s="1"/>
  <c r="AG28" i="21"/>
  <c r="G195" i="21"/>
  <c r="K195" i="21" s="1"/>
  <c r="N194" i="21"/>
  <c r="N257" i="21"/>
  <c r="G258" i="21"/>
  <c r="K258" i="21" s="1"/>
  <c r="N244" i="21"/>
  <c r="G244" i="21"/>
  <c r="K244" i="21" s="1"/>
  <c r="AH24" i="21"/>
  <c r="N55" i="21"/>
  <c r="G55" i="21"/>
  <c r="K55" i="21" s="1"/>
  <c r="N131" i="21"/>
  <c r="G132" i="21"/>
  <c r="K132" i="21" s="1"/>
  <c r="N64" i="21"/>
  <c r="P64" i="21" s="1"/>
  <c r="S64" i="21" s="1"/>
  <c r="D61" i="21"/>
  <c r="D194" i="21"/>
  <c r="G251" i="21"/>
  <c r="K251" i="21" s="1"/>
  <c r="N250" i="21"/>
  <c r="D124" i="21"/>
  <c r="N127" i="21"/>
  <c r="P127" i="21" s="1"/>
  <c r="S127" i="21" s="1"/>
  <c r="D187" i="21"/>
  <c r="N190" i="21"/>
  <c r="P190" i="21" s="1"/>
  <c r="S190" i="21" s="1"/>
  <c r="N253" i="21"/>
  <c r="P253" i="21" s="1"/>
  <c r="S253" i="21" s="1"/>
  <c r="D250" i="21"/>
  <c r="G69" i="21"/>
  <c r="K69" i="21" s="1"/>
  <c r="N68" i="21"/>
  <c r="AN23" i="21"/>
  <c r="AL22" i="21"/>
  <c r="AM22" i="21" s="1"/>
  <c r="D131" i="21"/>
  <c r="AY150" i="21" l="1"/>
  <c r="AV212" i="21"/>
  <c r="AY148" i="21"/>
  <c r="AV148" i="21"/>
  <c r="AV213" i="21"/>
  <c r="AH215" i="21"/>
  <c r="AM214" i="21"/>
  <c r="AP214" i="21" s="1"/>
  <c r="AS214" i="21" s="1"/>
  <c r="AT214" i="21" s="1"/>
  <c r="AV214" i="21" s="1"/>
  <c r="AH89" i="21"/>
  <c r="AM88" i="21"/>
  <c r="AP88" i="21" s="1"/>
  <c r="AS88" i="21" s="1"/>
  <c r="AT88" i="21" s="1"/>
  <c r="AY88" i="21" s="1"/>
  <c r="AV85" i="21"/>
  <c r="E87" i="21"/>
  <c r="AV86" i="21"/>
  <c r="AY211" i="21"/>
  <c r="AV211" i="21"/>
  <c r="AV149" i="21"/>
  <c r="AY149" i="21"/>
  <c r="AH152" i="21"/>
  <c r="AM151" i="21"/>
  <c r="AP151" i="21" s="1"/>
  <c r="AS151" i="21" s="1"/>
  <c r="AT151" i="21" s="1"/>
  <c r="AY151" i="21" s="1"/>
  <c r="AN218" i="21"/>
  <c r="AL217" i="21"/>
  <c r="AL154" i="21"/>
  <c r="AN155" i="21"/>
  <c r="AN92" i="21"/>
  <c r="AL91" i="21"/>
  <c r="AO25" i="21"/>
  <c r="AO26" i="21" s="1"/>
  <c r="AO27" i="21" s="1"/>
  <c r="AO28" i="21" s="1"/>
  <c r="AO29" i="21" s="1"/>
  <c r="AO30" i="21" s="1"/>
  <c r="AO31" i="21" s="1"/>
  <c r="AO32" i="21" s="1"/>
  <c r="AO33" i="21" s="1"/>
  <c r="AO34" i="21" s="1"/>
  <c r="AO35" i="21" s="1"/>
  <c r="AO36" i="21" s="1"/>
  <c r="AO37" i="21" s="1"/>
  <c r="AO38" i="21" s="1"/>
  <c r="AO39" i="21" s="1"/>
  <c r="AO40" i="21" s="1"/>
  <c r="AO41" i="21" s="1"/>
  <c r="AO42" i="21" s="1"/>
  <c r="AO43" i="21" s="1"/>
  <c r="AO44" i="21" s="1"/>
  <c r="AO45" i="21" s="1"/>
  <c r="AO46" i="21" s="1"/>
  <c r="AO47" i="21" s="1"/>
  <c r="AO48" i="21" s="1"/>
  <c r="AO49" i="21" s="1"/>
  <c r="AO50" i="21" s="1"/>
  <c r="AO51" i="21" s="1"/>
  <c r="X605" i="22"/>
  <c r="P610" i="22" s="1"/>
  <c r="X610" i="22" s="1"/>
  <c r="AN506" i="22"/>
  <c r="P55" i="21"/>
  <c r="S55" i="21" s="1"/>
  <c r="AG29" i="21"/>
  <c r="AN24" i="21"/>
  <c r="AH25" i="21"/>
  <c r="N132" i="21"/>
  <c r="P132" i="21" s="1"/>
  <c r="S132" i="21" s="1"/>
  <c r="G131" i="21"/>
  <c r="K131" i="21" s="1"/>
  <c r="P131" i="21" s="1"/>
  <c r="S131" i="21" s="1"/>
  <c r="G124" i="21"/>
  <c r="K124" i="21" s="1"/>
  <c r="P124" i="21" s="1"/>
  <c r="N125" i="21"/>
  <c r="P125" i="21" s="1"/>
  <c r="S125" i="21" s="1"/>
  <c r="N129" i="21"/>
  <c r="N66" i="21"/>
  <c r="G61" i="21"/>
  <c r="K61" i="21" s="1"/>
  <c r="P61" i="21" s="1"/>
  <c r="S61" i="21" s="1"/>
  <c r="N62" i="21"/>
  <c r="P62" i="21" s="1"/>
  <c r="S62" i="21" s="1"/>
  <c r="P244" i="21"/>
  <c r="D68" i="21"/>
  <c r="AL23" i="21"/>
  <c r="N255" i="21"/>
  <c r="G250" i="21"/>
  <c r="K250" i="21" s="1"/>
  <c r="P250" i="21" s="1"/>
  <c r="S250" i="21" s="1"/>
  <c r="N251" i="21"/>
  <c r="P251" i="21" s="1"/>
  <c r="S251" i="21" s="1"/>
  <c r="D257" i="21"/>
  <c r="G187" i="21"/>
  <c r="K187" i="21" s="1"/>
  <c r="P187" i="21" s="1"/>
  <c r="N188" i="21"/>
  <c r="P188" i="21" s="1"/>
  <c r="S188" i="21" s="1"/>
  <c r="N192" i="21"/>
  <c r="G194" i="21"/>
  <c r="K194" i="21" s="1"/>
  <c r="P194" i="21" s="1"/>
  <c r="S194" i="21" s="1"/>
  <c r="N195" i="21"/>
  <c r="P195" i="21" s="1"/>
  <c r="S195" i="21" s="1"/>
  <c r="AY214" i="21" l="1"/>
  <c r="AH216" i="21"/>
  <c r="AM215" i="21"/>
  <c r="AP215" i="21" s="1"/>
  <c r="AS215" i="21" s="1"/>
  <c r="AT215" i="21" s="1"/>
  <c r="AV215" i="21" s="1"/>
  <c r="AV151" i="21"/>
  <c r="AH153" i="21"/>
  <c r="AM152" i="21"/>
  <c r="AP152" i="21" s="1"/>
  <c r="AS152" i="21" s="1"/>
  <c r="AT152" i="21" s="1"/>
  <c r="AV152" i="21" s="1"/>
  <c r="AH90" i="21"/>
  <c r="AM89" i="21"/>
  <c r="AP89" i="21" s="1"/>
  <c r="AS89" i="21" s="1"/>
  <c r="AT89" i="21" s="1"/>
  <c r="AY89" i="21" s="1"/>
  <c r="E88" i="21"/>
  <c r="AV87" i="21"/>
  <c r="AL218" i="21"/>
  <c r="AN219" i="21"/>
  <c r="AN156" i="21"/>
  <c r="AL155" i="21"/>
  <c r="AN93" i="21"/>
  <c r="AL92" i="21"/>
  <c r="AG30" i="21"/>
  <c r="S187" i="21"/>
  <c r="G68" i="21"/>
  <c r="K68" i="21" s="1"/>
  <c r="P68" i="21" s="1"/>
  <c r="S68" i="21" s="1"/>
  <c r="N69" i="21"/>
  <c r="P69" i="21" s="1"/>
  <c r="S69" i="21" s="1"/>
  <c r="AP22" i="21"/>
  <c r="S244" i="21"/>
  <c r="S124" i="21"/>
  <c r="AH26" i="21"/>
  <c r="AN25" i="21"/>
  <c r="N258" i="21"/>
  <c r="P258" i="21" s="1"/>
  <c r="S258" i="21" s="1"/>
  <c r="G257" i="21"/>
  <c r="K257" i="21" s="1"/>
  <c r="P257" i="21" s="1"/>
  <c r="S257" i="21" s="1"/>
  <c r="AL24" i="21"/>
  <c r="AM23" i="21"/>
  <c r="AY215" i="21" l="1"/>
  <c r="AY152" i="21"/>
  <c r="AH154" i="21"/>
  <c r="AM153" i="21"/>
  <c r="AP153" i="21" s="1"/>
  <c r="AS153" i="21" s="1"/>
  <c r="AT153" i="21" s="1"/>
  <c r="AY153" i="21" s="1"/>
  <c r="AH91" i="21"/>
  <c r="AM90" i="21"/>
  <c r="AP90" i="21" s="1"/>
  <c r="AS90" i="21" s="1"/>
  <c r="AT90" i="21" s="1"/>
  <c r="AY90" i="21" s="1"/>
  <c r="E89" i="21"/>
  <c r="AV88" i="21"/>
  <c r="AH217" i="21"/>
  <c r="AM216" i="21"/>
  <c r="AP216" i="21" s="1"/>
  <c r="AS216" i="21" s="1"/>
  <c r="AT216" i="21" s="1"/>
  <c r="AY216" i="21" s="1"/>
  <c r="AN220" i="21"/>
  <c r="AL219" i="21"/>
  <c r="AN157" i="21"/>
  <c r="AL156" i="21"/>
  <c r="AN94" i="21"/>
  <c r="AL93" i="21"/>
  <c r="AS22" i="21"/>
  <c r="AG31" i="21"/>
  <c r="AP23" i="21"/>
  <c r="AL25" i="21"/>
  <c r="AM24" i="21"/>
  <c r="AN26" i="21"/>
  <c r="AH27" i="21"/>
  <c r="AV153" i="21" l="1"/>
  <c r="AH218" i="21"/>
  <c r="AM217" i="21"/>
  <c r="AP217" i="21" s="1"/>
  <c r="AS217" i="21" s="1"/>
  <c r="AT217" i="21" s="1"/>
  <c r="AV217" i="21" s="1"/>
  <c r="AH92" i="21"/>
  <c r="AM91" i="21"/>
  <c r="AP91" i="21" s="1"/>
  <c r="AS91" i="21" s="1"/>
  <c r="AT91" i="21" s="1"/>
  <c r="AY91" i="21" s="1"/>
  <c r="AV216" i="21"/>
  <c r="E90" i="21"/>
  <c r="AV89" i="21"/>
  <c r="AH155" i="21"/>
  <c r="AM154" i="21"/>
  <c r="AP154" i="21" s="1"/>
  <c r="AS154" i="21" s="1"/>
  <c r="AT154" i="21" s="1"/>
  <c r="AV154" i="21" s="1"/>
  <c r="AN221" i="21"/>
  <c r="AL220" i="21"/>
  <c r="AN158" i="21"/>
  <c r="AL157" i="21"/>
  <c r="AL94" i="21"/>
  <c r="AN95" i="21"/>
  <c r="AT22" i="21"/>
  <c r="AV22" i="21" s="1"/>
  <c r="AX22" i="21"/>
  <c r="AS23" i="21"/>
  <c r="AG32" i="21"/>
  <c r="AP24" i="21"/>
  <c r="AH28" i="21"/>
  <c r="AL26" i="21"/>
  <c r="AM25" i="21"/>
  <c r="AN27" i="21"/>
  <c r="AY154" i="21" l="1"/>
  <c r="AY217" i="21"/>
  <c r="AH156" i="21"/>
  <c r="AM155" i="21"/>
  <c r="AP155" i="21" s="1"/>
  <c r="AS155" i="21" s="1"/>
  <c r="AT155" i="21" s="1"/>
  <c r="AV155" i="21" s="1"/>
  <c r="AH93" i="21"/>
  <c r="AM92" i="21"/>
  <c r="AP92" i="21" s="1"/>
  <c r="AS92" i="21" s="1"/>
  <c r="AT92" i="21" s="1"/>
  <c r="AY92" i="21" s="1"/>
  <c r="E91" i="21"/>
  <c r="AV90" i="21"/>
  <c r="AH219" i="21"/>
  <c r="AM218" i="21"/>
  <c r="AP218" i="21" s="1"/>
  <c r="AS218" i="21" s="1"/>
  <c r="AT218" i="21" s="1"/>
  <c r="AV218" i="21" s="1"/>
  <c r="AL221" i="21"/>
  <c r="AN222" i="21"/>
  <c r="AL158" i="21"/>
  <c r="AN159" i="21"/>
  <c r="AN96" i="21"/>
  <c r="AL95" i="21"/>
  <c r="AY22" i="21"/>
  <c r="H22" i="21" s="1"/>
  <c r="AT23" i="21"/>
  <c r="AV23" i="21" s="1"/>
  <c r="AS24" i="21"/>
  <c r="AG33" i="21"/>
  <c r="AP25" i="21"/>
  <c r="AS25" i="21" s="1"/>
  <c r="AH29" i="21"/>
  <c r="AL27" i="21"/>
  <c r="AM26" i="21"/>
  <c r="AN28" i="21"/>
  <c r="AY155" i="21" l="1"/>
  <c r="AH220" i="21"/>
  <c r="AM219" i="21"/>
  <c r="AP219" i="21" s="1"/>
  <c r="AS219" i="21" s="1"/>
  <c r="AT219" i="21" s="1"/>
  <c r="AY219" i="21" s="1"/>
  <c r="AH94" i="21"/>
  <c r="AM93" i="21"/>
  <c r="AP93" i="21" s="1"/>
  <c r="AS93" i="21" s="1"/>
  <c r="AT93" i="21" s="1"/>
  <c r="AY93" i="21" s="1"/>
  <c r="AY218" i="21"/>
  <c r="E92" i="21"/>
  <c r="AV91" i="21"/>
  <c r="AH157" i="21"/>
  <c r="AM156" i="21"/>
  <c r="AP156" i="21" s="1"/>
  <c r="AS156" i="21" s="1"/>
  <c r="AT156" i="21" s="1"/>
  <c r="AY156" i="21" s="1"/>
  <c r="AN223" i="21"/>
  <c r="AL222" i="21"/>
  <c r="AN160" i="21"/>
  <c r="AL159" i="21"/>
  <c r="AN97" i="21"/>
  <c r="AL96" i="21"/>
  <c r="AY23" i="21"/>
  <c r="AT25" i="21"/>
  <c r="AV25" i="21" s="1"/>
  <c r="AT24" i="21"/>
  <c r="AV24" i="21" s="1"/>
  <c r="AG34" i="21"/>
  <c r="AN29" i="21"/>
  <c r="AH30" i="21"/>
  <c r="AP26" i="21"/>
  <c r="AS26" i="21" s="1"/>
  <c r="AL28" i="21"/>
  <c r="AM27" i="21"/>
  <c r="AV219" i="21" l="1"/>
  <c r="AV156" i="21"/>
  <c r="AH158" i="21"/>
  <c r="AM157" i="21"/>
  <c r="AP157" i="21" s="1"/>
  <c r="AS157" i="21" s="1"/>
  <c r="AT157" i="21" s="1"/>
  <c r="AV157" i="21" s="1"/>
  <c r="AH95" i="21"/>
  <c r="AM94" i="21"/>
  <c r="AP94" i="21" s="1"/>
  <c r="AS94" i="21" s="1"/>
  <c r="AT94" i="21" s="1"/>
  <c r="AY94" i="21" s="1"/>
  <c r="E93" i="21"/>
  <c r="AV92" i="21"/>
  <c r="AH221" i="21"/>
  <c r="AM220" i="21"/>
  <c r="AP220" i="21" s="1"/>
  <c r="AS220" i="21" s="1"/>
  <c r="AT220" i="21" s="1"/>
  <c r="AV220" i="21" s="1"/>
  <c r="AN224" i="21"/>
  <c r="AL223" i="21"/>
  <c r="AN161" i="21"/>
  <c r="AL160" i="21"/>
  <c r="AN98" i="21"/>
  <c r="AL97" i="21"/>
  <c r="AY25" i="21"/>
  <c r="AY24" i="21"/>
  <c r="AT26" i="21"/>
  <c r="AV26" i="21" s="1"/>
  <c r="AG35" i="21"/>
  <c r="AH31" i="21"/>
  <c r="AP27" i="21"/>
  <c r="AS27" i="21" s="1"/>
  <c r="AL29" i="21"/>
  <c r="AM28" i="21"/>
  <c r="AN30" i="21"/>
  <c r="AY157" i="21" l="1"/>
  <c r="AH222" i="21"/>
  <c r="AM221" i="21"/>
  <c r="AP221" i="21" s="1"/>
  <c r="AS221" i="21" s="1"/>
  <c r="AT221" i="21" s="1"/>
  <c r="AY221" i="21" s="1"/>
  <c r="AH96" i="21"/>
  <c r="AM95" i="21"/>
  <c r="AP95" i="21" s="1"/>
  <c r="AS95" i="21" s="1"/>
  <c r="AT95" i="21" s="1"/>
  <c r="AY95" i="21" s="1"/>
  <c r="AY220" i="21"/>
  <c r="E94" i="21"/>
  <c r="AV93" i="21"/>
  <c r="AH159" i="21"/>
  <c r="AM158" i="21"/>
  <c r="AP158" i="21" s="1"/>
  <c r="AS158" i="21" s="1"/>
  <c r="AT158" i="21" s="1"/>
  <c r="AV158" i="21" s="1"/>
  <c r="AL224" i="21"/>
  <c r="AN225" i="21"/>
  <c r="AN162" i="21"/>
  <c r="AL161" i="21"/>
  <c r="AL98" i="21"/>
  <c r="AN99" i="21"/>
  <c r="AY26" i="21"/>
  <c r="AT27" i="21"/>
  <c r="AV27" i="21" s="1"/>
  <c r="AG36" i="21"/>
  <c r="AP28" i="21"/>
  <c r="AS28" i="21" s="1"/>
  <c r="AN31" i="21"/>
  <c r="AL30" i="21"/>
  <c r="AM29" i="21"/>
  <c r="AH32" i="21"/>
  <c r="AV221" i="21" l="1"/>
  <c r="AY158" i="21"/>
  <c r="AH160" i="21"/>
  <c r="AM159" i="21"/>
  <c r="AP159" i="21" s="1"/>
  <c r="AS159" i="21" s="1"/>
  <c r="AT159" i="21" s="1"/>
  <c r="AV159" i="21" s="1"/>
  <c r="AH97" i="21"/>
  <c r="AM96" i="21"/>
  <c r="AP96" i="21" s="1"/>
  <c r="AS96" i="21" s="1"/>
  <c r="AT96" i="21" s="1"/>
  <c r="AY96" i="21" s="1"/>
  <c r="E95" i="21"/>
  <c r="AV94" i="21"/>
  <c r="AH223" i="21"/>
  <c r="AM222" i="21"/>
  <c r="AP222" i="21" s="1"/>
  <c r="AS222" i="21" s="1"/>
  <c r="AT222" i="21" s="1"/>
  <c r="AV222" i="21" s="1"/>
  <c r="AN226" i="21"/>
  <c r="AL225" i="21"/>
  <c r="AL162" i="21"/>
  <c r="AN163" i="21"/>
  <c r="AN100" i="21"/>
  <c r="AL99" i="21"/>
  <c r="AY27" i="21"/>
  <c r="AT28" i="21"/>
  <c r="AV28" i="21" s="1"/>
  <c r="AG37" i="21"/>
  <c r="AP29" i="21"/>
  <c r="AS29" i="21" s="1"/>
  <c r="AH33" i="21"/>
  <c r="AL31" i="21"/>
  <c r="AM30" i="21"/>
  <c r="AN32" i="21"/>
  <c r="AY159" i="21" l="1"/>
  <c r="AH224" i="21"/>
  <c r="AM223" i="21"/>
  <c r="AP223" i="21" s="1"/>
  <c r="AS223" i="21" s="1"/>
  <c r="AT223" i="21" s="1"/>
  <c r="AY223" i="21" s="1"/>
  <c r="AH98" i="21"/>
  <c r="AM97" i="21"/>
  <c r="AP97" i="21" s="1"/>
  <c r="AS97" i="21" s="1"/>
  <c r="AT97" i="21" s="1"/>
  <c r="AY97" i="21" s="1"/>
  <c r="AY222" i="21"/>
  <c r="E96" i="21"/>
  <c r="AV95" i="21"/>
  <c r="AH161" i="21"/>
  <c r="AM160" i="21"/>
  <c r="AP160" i="21" s="1"/>
  <c r="AS160" i="21" s="1"/>
  <c r="AT160" i="21" s="1"/>
  <c r="AY160" i="21" s="1"/>
  <c r="AN227" i="21"/>
  <c r="AL226" i="21"/>
  <c r="AL163" i="21"/>
  <c r="AN164" i="21"/>
  <c r="AN101" i="21"/>
  <c r="AL100" i="21"/>
  <c r="AY28" i="21"/>
  <c r="AT29" i="21"/>
  <c r="AV29" i="21" s="1"/>
  <c r="AG38" i="21"/>
  <c r="AN33" i="21"/>
  <c r="AH34" i="21"/>
  <c r="AP30" i="21"/>
  <c r="AS30" i="21" s="1"/>
  <c r="AL32" i="21"/>
  <c r="AM31" i="21"/>
  <c r="AV223" i="21" l="1"/>
  <c r="E97" i="21"/>
  <c r="AV96" i="21"/>
  <c r="AV160" i="21"/>
  <c r="AH225" i="21"/>
  <c r="AM224" i="21"/>
  <c r="AP224" i="21" s="1"/>
  <c r="AS224" i="21" s="1"/>
  <c r="AT224" i="21" s="1"/>
  <c r="AY224" i="21" s="1"/>
  <c r="AH162" i="21"/>
  <c r="AM161" i="21"/>
  <c r="AP161" i="21" s="1"/>
  <c r="AS161" i="21" s="1"/>
  <c r="AT161" i="21" s="1"/>
  <c r="AY161" i="21" s="1"/>
  <c r="AH99" i="21"/>
  <c r="AM98" i="21"/>
  <c r="AP98" i="21" s="1"/>
  <c r="AS98" i="21" s="1"/>
  <c r="AT98" i="21" s="1"/>
  <c r="AY98" i="21" s="1"/>
  <c r="AL227" i="21"/>
  <c r="AN228" i="21"/>
  <c r="AN165" i="21"/>
  <c r="AL164" i="21"/>
  <c r="AL101" i="21"/>
  <c r="AN102" i="21"/>
  <c r="AY29" i="21"/>
  <c r="AT30" i="21"/>
  <c r="AV30" i="21" s="1"/>
  <c r="AG39" i="21"/>
  <c r="AL33" i="21"/>
  <c r="AM32" i="21"/>
  <c r="AN34" i="21"/>
  <c r="AP31" i="21"/>
  <c r="AS31" i="21" s="1"/>
  <c r="AH35" i="21"/>
  <c r="AV161" i="21" l="1"/>
  <c r="AV224" i="21"/>
  <c r="AH100" i="21"/>
  <c r="AM99" i="21"/>
  <c r="AP99" i="21" s="1"/>
  <c r="AS99" i="21" s="1"/>
  <c r="AT99" i="21" s="1"/>
  <c r="AY99" i="21" s="1"/>
  <c r="AH226" i="21"/>
  <c r="AM225" i="21"/>
  <c r="AP225" i="21" s="1"/>
  <c r="AS225" i="21" s="1"/>
  <c r="AT225" i="21" s="1"/>
  <c r="AY225" i="21" s="1"/>
  <c r="AH163" i="21"/>
  <c r="AM162" i="21"/>
  <c r="AP162" i="21" s="1"/>
  <c r="AS162" i="21" s="1"/>
  <c r="AT162" i="21" s="1"/>
  <c r="AY162" i="21" s="1"/>
  <c r="E98" i="21"/>
  <c r="AV97" i="21"/>
  <c r="AN229" i="21"/>
  <c r="AL228" i="21"/>
  <c r="AN166" i="21"/>
  <c r="AL165" i="21"/>
  <c r="AN103" i="21"/>
  <c r="AL102" i="21"/>
  <c r="AY30" i="21"/>
  <c r="AT31" i="21"/>
  <c r="AV31" i="21" s="1"/>
  <c r="AG40" i="21"/>
  <c r="AP32" i="21"/>
  <c r="AS32" i="21" s="1"/>
  <c r="AH36" i="21"/>
  <c r="AN35" i="21"/>
  <c r="AL34" i="21"/>
  <c r="AM33" i="21"/>
  <c r="AV225" i="21" l="1"/>
  <c r="AV162" i="21"/>
  <c r="E99" i="21"/>
  <c r="AV98" i="21"/>
  <c r="AH227" i="21"/>
  <c r="AM226" i="21"/>
  <c r="AP226" i="21" s="1"/>
  <c r="AS226" i="21" s="1"/>
  <c r="AT226" i="21" s="1"/>
  <c r="AY226" i="21" s="1"/>
  <c r="AH164" i="21"/>
  <c r="AM163" i="21"/>
  <c r="AP163" i="21" s="1"/>
  <c r="AS163" i="21" s="1"/>
  <c r="AT163" i="21" s="1"/>
  <c r="AV163" i="21" s="1"/>
  <c r="AH101" i="21"/>
  <c r="AM100" i="21"/>
  <c r="AP100" i="21" s="1"/>
  <c r="AS100" i="21" s="1"/>
  <c r="AT100" i="21" s="1"/>
  <c r="AY100" i="21" s="1"/>
  <c r="AN230" i="21"/>
  <c r="AL229" i="21"/>
  <c r="AL166" i="21"/>
  <c r="AN167" i="21"/>
  <c r="AN104" i="21"/>
  <c r="AL103" i="21"/>
  <c r="AY31" i="21"/>
  <c r="AT32" i="21"/>
  <c r="AV32" i="21" s="1"/>
  <c r="AG41" i="21"/>
  <c r="AP33" i="21"/>
  <c r="AS33" i="21" s="1"/>
  <c r="AL35" i="21"/>
  <c r="AM34" i="21"/>
  <c r="AN36" i="21"/>
  <c r="AH37" i="21"/>
  <c r="AV226" i="21" l="1"/>
  <c r="AY163" i="21"/>
  <c r="AH228" i="21"/>
  <c r="AM227" i="21"/>
  <c r="AP227" i="21" s="1"/>
  <c r="AS227" i="21" s="1"/>
  <c r="AT227" i="21" s="1"/>
  <c r="AY227" i="21" s="1"/>
  <c r="AH165" i="21"/>
  <c r="AM164" i="21"/>
  <c r="AP164" i="21" s="1"/>
  <c r="AS164" i="21" s="1"/>
  <c r="AT164" i="21" s="1"/>
  <c r="AY164" i="21" s="1"/>
  <c r="AH102" i="21"/>
  <c r="AM101" i="21"/>
  <c r="AP101" i="21" s="1"/>
  <c r="AS101" i="21" s="1"/>
  <c r="AT101" i="21" s="1"/>
  <c r="AY101" i="21" s="1"/>
  <c r="E100" i="21"/>
  <c r="AV99" i="21"/>
  <c r="AL230" i="21"/>
  <c r="AN231" i="21"/>
  <c r="AN168" i="21"/>
  <c r="AL167" i="21"/>
  <c r="AL104" i="21"/>
  <c r="AN105" i="21"/>
  <c r="AY32" i="21"/>
  <c r="AT33" i="21"/>
  <c r="AV33" i="21" s="1"/>
  <c r="AG42" i="21"/>
  <c r="AL36" i="21"/>
  <c r="AM35" i="21"/>
  <c r="AN37" i="21"/>
  <c r="AH38" i="21"/>
  <c r="AP34" i="21"/>
  <c r="AS34" i="21" s="1"/>
  <c r="AV164" i="21" l="1"/>
  <c r="AV227" i="21"/>
  <c r="AH103" i="21"/>
  <c r="AM102" i="21"/>
  <c r="AP102" i="21" s="1"/>
  <c r="AS102" i="21" s="1"/>
  <c r="AT102" i="21" s="1"/>
  <c r="AY102" i="21" s="1"/>
  <c r="AH229" i="21"/>
  <c r="AM228" i="21"/>
  <c r="AP228" i="21" s="1"/>
  <c r="AS228" i="21" s="1"/>
  <c r="AT228" i="21" s="1"/>
  <c r="AV228" i="21" s="1"/>
  <c r="E101" i="21"/>
  <c r="AV100" i="21"/>
  <c r="AH166" i="21"/>
  <c r="AM165" i="21"/>
  <c r="AP165" i="21" s="1"/>
  <c r="AS165" i="21" s="1"/>
  <c r="AT165" i="21" s="1"/>
  <c r="AV165" i="21" s="1"/>
  <c r="AN232" i="21"/>
  <c r="AL231" i="21"/>
  <c r="AL168" i="21"/>
  <c r="AN169" i="21"/>
  <c r="AN106" i="21"/>
  <c r="AL105" i="21"/>
  <c r="AY33" i="21"/>
  <c r="AT34" i="21"/>
  <c r="AV34" i="21" s="1"/>
  <c r="AG43" i="21"/>
  <c r="AH39" i="21"/>
  <c r="AP35" i="21"/>
  <c r="AS35" i="21" s="1"/>
  <c r="AN38" i="21"/>
  <c r="AL37" i="21"/>
  <c r="AM36" i="21"/>
  <c r="AY165" i="21" l="1"/>
  <c r="AY228" i="21"/>
  <c r="AH167" i="21"/>
  <c r="AM166" i="21"/>
  <c r="AP166" i="21" s="1"/>
  <c r="AS166" i="21" s="1"/>
  <c r="AT166" i="21" s="1"/>
  <c r="AY166" i="21" s="1"/>
  <c r="AH230" i="21"/>
  <c r="AM229" i="21"/>
  <c r="AP229" i="21" s="1"/>
  <c r="AS229" i="21" s="1"/>
  <c r="AT229" i="21" s="1"/>
  <c r="AY229" i="21" s="1"/>
  <c r="E102" i="21"/>
  <c r="AV101" i="21"/>
  <c r="AH104" i="21"/>
  <c r="AM103" i="21"/>
  <c r="AP103" i="21" s="1"/>
  <c r="AS103" i="21" s="1"/>
  <c r="AT103" i="21" s="1"/>
  <c r="AY103" i="21" s="1"/>
  <c r="AN233" i="21"/>
  <c r="AL232" i="21"/>
  <c r="AN170" i="21"/>
  <c r="AL169" i="21"/>
  <c r="AL106" i="21"/>
  <c r="AN107" i="21"/>
  <c r="AY34" i="21"/>
  <c r="AT35" i="21"/>
  <c r="AV35" i="21" s="1"/>
  <c r="AG44" i="21"/>
  <c r="AP36" i="21"/>
  <c r="AS36" i="21" s="1"/>
  <c r="AL38" i="21"/>
  <c r="AM37" i="21"/>
  <c r="AN39" i="21"/>
  <c r="AH40" i="21"/>
  <c r="AV229" i="21" l="1"/>
  <c r="AV166" i="21"/>
  <c r="AH105" i="21"/>
  <c r="AM104" i="21"/>
  <c r="AP104" i="21" s="1"/>
  <c r="AS104" i="21" s="1"/>
  <c r="AT104" i="21" s="1"/>
  <c r="AY104" i="21" s="1"/>
  <c r="AH231" i="21"/>
  <c r="AM230" i="21"/>
  <c r="AP230" i="21" s="1"/>
  <c r="AS230" i="21" s="1"/>
  <c r="AT230" i="21" s="1"/>
  <c r="AY230" i="21" s="1"/>
  <c r="E103" i="21"/>
  <c r="AV102" i="21"/>
  <c r="AH168" i="21"/>
  <c r="AM167" i="21"/>
  <c r="AP167" i="21" s="1"/>
  <c r="AS167" i="21" s="1"/>
  <c r="AT167" i="21" s="1"/>
  <c r="AY167" i="21" s="1"/>
  <c r="AL233" i="21"/>
  <c r="AN234" i="21"/>
  <c r="AL170" i="21"/>
  <c r="AN171" i="21"/>
  <c r="AN108" i="21"/>
  <c r="AL107" i="21"/>
  <c r="AY35" i="21"/>
  <c r="AT36" i="21"/>
  <c r="AV36" i="21" s="1"/>
  <c r="AG45" i="21"/>
  <c r="AP37" i="21"/>
  <c r="AS37" i="21" s="1"/>
  <c r="AL39" i="21"/>
  <c r="AM38" i="21"/>
  <c r="AN40" i="21"/>
  <c r="AH41" i="21"/>
  <c r="AV167" i="21" l="1"/>
  <c r="AV230" i="21"/>
  <c r="AH169" i="21"/>
  <c r="AM168" i="21"/>
  <c r="AP168" i="21" s="1"/>
  <c r="AS168" i="21" s="1"/>
  <c r="AT168" i="21" s="1"/>
  <c r="AY168" i="21" s="1"/>
  <c r="AH232" i="21"/>
  <c r="AM231" i="21"/>
  <c r="AP231" i="21" s="1"/>
  <c r="AS231" i="21" s="1"/>
  <c r="AT231" i="21" s="1"/>
  <c r="AY231" i="21" s="1"/>
  <c r="E104" i="21"/>
  <c r="AV103" i="21"/>
  <c r="AH106" i="21"/>
  <c r="AM105" i="21"/>
  <c r="AP105" i="21" s="1"/>
  <c r="AS105" i="21" s="1"/>
  <c r="AT105" i="21" s="1"/>
  <c r="AY105" i="21" s="1"/>
  <c r="AN235" i="21"/>
  <c r="AL234" i="21"/>
  <c r="AN172" i="21"/>
  <c r="AL171" i="21"/>
  <c r="AL108" i="21"/>
  <c r="AN109" i="21"/>
  <c r="AY36" i="21"/>
  <c r="AT37" i="21"/>
  <c r="AV37" i="21" s="1"/>
  <c r="AG46" i="21"/>
  <c r="AN41" i="21"/>
  <c r="AP38" i="21"/>
  <c r="AS38" i="21" s="1"/>
  <c r="AH42" i="21"/>
  <c r="AL40" i="21"/>
  <c r="AM39" i="21"/>
  <c r="AV231" i="21" l="1"/>
  <c r="AV168" i="21"/>
  <c r="E105" i="21"/>
  <c r="AV104" i="21"/>
  <c r="AH170" i="21"/>
  <c r="AM169" i="21"/>
  <c r="AP169" i="21" s="1"/>
  <c r="AS169" i="21" s="1"/>
  <c r="AT169" i="21" s="1"/>
  <c r="AY169" i="21" s="1"/>
  <c r="AH107" i="21"/>
  <c r="AM106" i="21"/>
  <c r="AP106" i="21" s="1"/>
  <c r="AS106" i="21" s="1"/>
  <c r="AT106" i="21" s="1"/>
  <c r="AY106" i="21" s="1"/>
  <c r="AH233" i="21"/>
  <c r="AM232" i="21"/>
  <c r="AP232" i="21" s="1"/>
  <c r="AS232" i="21" s="1"/>
  <c r="AT232" i="21" s="1"/>
  <c r="AY232" i="21" s="1"/>
  <c r="AN236" i="21"/>
  <c r="AL235" i="21"/>
  <c r="AL172" i="21"/>
  <c r="AN173" i="21"/>
  <c r="AL109" i="21"/>
  <c r="AN110" i="21"/>
  <c r="AY37" i="21"/>
  <c r="AT38" i="21"/>
  <c r="AV38" i="21" s="1"/>
  <c r="AG47" i="21"/>
  <c r="AP39" i="21"/>
  <c r="AS39" i="21" s="1"/>
  <c r="AL41" i="21"/>
  <c r="AM40" i="21"/>
  <c r="AH43" i="21"/>
  <c r="AN42" i="21"/>
  <c r="AV232" i="21" l="1"/>
  <c r="AV169" i="21"/>
  <c r="AH108" i="21"/>
  <c r="AM107" i="21"/>
  <c r="AP107" i="21" s="1"/>
  <c r="AS107" i="21" s="1"/>
  <c r="AT107" i="21" s="1"/>
  <c r="AY107" i="21" s="1"/>
  <c r="E106" i="21"/>
  <c r="AV105" i="21"/>
  <c r="AH234" i="21"/>
  <c r="AM233" i="21"/>
  <c r="AP233" i="21" s="1"/>
  <c r="AS233" i="21" s="1"/>
  <c r="AT233" i="21" s="1"/>
  <c r="AY233" i="21" s="1"/>
  <c r="AH171" i="21"/>
  <c r="AM170" i="21"/>
  <c r="AP170" i="21" s="1"/>
  <c r="AS170" i="21" s="1"/>
  <c r="AT170" i="21" s="1"/>
  <c r="AV170" i="21" s="1"/>
  <c r="AN237" i="21"/>
  <c r="AL236" i="21"/>
  <c r="AL173" i="21"/>
  <c r="AN174" i="21"/>
  <c r="AN111" i="21"/>
  <c r="AL110" i="21"/>
  <c r="AY38" i="21"/>
  <c r="AT39" i="21"/>
  <c r="AV39" i="21" s="1"/>
  <c r="AG48" i="21"/>
  <c r="AH44" i="21"/>
  <c r="AP40" i="21"/>
  <c r="AS40" i="21" s="1"/>
  <c r="AN43" i="21"/>
  <c r="AL42" i="21"/>
  <c r="AM41" i="21"/>
  <c r="AY170" i="21" l="1"/>
  <c r="AV233" i="21"/>
  <c r="AH172" i="21"/>
  <c r="AM171" i="21"/>
  <c r="AP171" i="21" s="1"/>
  <c r="AS171" i="21" s="1"/>
  <c r="AT171" i="21" s="1"/>
  <c r="AY171" i="21" s="1"/>
  <c r="E107" i="21"/>
  <c r="AV106" i="21"/>
  <c r="AH235" i="21"/>
  <c r="AM234" i="21"/>
  <c r="AP234" i="21" s="1"/>
  <c r="AS234" i="21" s="1"/>
  <c r="AT234" i="21" s="1"/>
  <c r="AY234" i="21" s="1"/>
  <c r="AH109" i="21"/>
  <c r="AM108" i="21"/>
  <c r="AP108" i="21" s="1"/>
  <c r="AS108" i="21" s="1"/>
  <c r="AT108" i="21" s="1"/>
  <c r="AY108" i="21" s="1"/>
  <c r="AN238" i="21"/>
  <c r="AL237" i="21"/>
  <c r="AN175" i="21"/>
  <c r="AL174" i="21"/>
  <c r="AN112" i="21"/>
  <c r="AL111" i="21"/>
  <c r="AT40" i="21"/>
  <c r="AV40" i="21" s="1"/>
  <c r="AY39" i="21"/>
  <c r="AG49" i="21"/>
  <c r="AP41" i="21"/>
  <c r="AS41" i="21" s="1"/>
  <c r="AL43" i="21"/>
  <c r="AM42" i="21"/>
  <c r="AN44" i="21"/>
  <c r="AH45" i="21"/>
  <c r="AV234" i="21" l="1"/>
  <c r="AV171" i="21"/>
  <c r="AH110" i="21"/>
  <c r="AM109" i="21"/>
  <c r="AP109" i="21" s="1"/>
  <c r="AS109" i="21" s="1"/>
  <c r="AT109" i="21" s="1"/>
  <c r="AY109" i="21" s="1"/>
  <c r="E108" i="21"/>
  <c r="AV107" i="21"/>
  <c r="AH236" i="21"/>
  <c r="AM235" i="21"/>
  <c r="AP235" i="21" s="1"/>
  <c r="AS235" i="21" s="1"/>
  <c r="AT235" i="21" s="1"/>
  <c r="AY235" i="21" s="1"/>
  <c r="AH173" i="21"/>
  <c r="AM172" i="21"/>
  <c r="AP172" i="21" s="1"/>
  <c r="AS172" i="21" s="1"/>
  <c r="AT172" i="21" s="1"/>
  <c r="AY172" i="21" s="1"/>
  <c r="AN239" i="21"/>
  <c r="AL238" i="21"/>
  <c r="AL175" i="21"/>
  <c r="AN176" i="21"/>
  <c r="AL112" i="21"/>
  <c r="AN113" i="21"/>
  <c r="AY40" i="21"/>
  <c r="AT41" i="21"/>
  <c r="AV41" i="21" s="1"/>
  <c r="AG50" i="21"/>
  <c r="AN45" i="21"/>
  <c r="AP42" i="21"/>
  <c r="AS42" i="21" s="1"/>
  <c r="AL44" i="21"/>
  <c r="AM43" i="21"/>
  <c r="AH46" i="21"/>
  <c r="AV235" i="21" l="1"/>
  <c r="AV172" i="21"/>
  <c r="AH174" i="21"/>
  <c r="AM173" i="21"/>
  <c r="AP173" i="21" s="1"/>
  <c r="AS173" i="21" s="1"/>
  <c r="AT173" i="21" s="1"/>
  <c r="AY173" i="21" s="1"/>
  <c r="E109" i="21"/>
  <c r="AV108" i="21"/>
  <c r="AH237" i="21"/>
  <c r="AM236" i="21"/>
  <c r="AP236" i="21" s="1"/>
  <c r="AS236" i="21" s="1"/>
  <c r="AT236" i="21" s="1"/>
  <c r="AY236" i="21" s="1"/>
  <c r="AH111" i="21"/>
  <c r="AM110" i="21"/>
  <c r="AP110" i="21" s="1"/>
  <c r="AS110" i="21" s="1"/>
  <c r="AT110" i="21" s="1"/>
  <c r="AY110" i="21" s="1"/>
  <c r="AN240" i="21"/>
  <c r="AL239" i="21"/>
  <c r="AL176" i="21"/>
  <c r="AN177" i="21"/>
  <c r="AN114" i="21"/>
  <c r="AL113" i="21"/>
  <c r="AT42" i="21"/>
  <c r="AV42" i="21" s="1"/>
  <c r="AY41" i="21"/>
  <c r="AG51" i="21"/>
  <c r="AH47" i="21"/>
  <c r="AL45" i="21"/>
  <c r="AM44" i="21"/>
  <c r="AN46" i="21"/>
  <c r="AP43" i="21"/>
  <c r="AS43" i="21" s="1"/>
  <c r="AV173" i="21" l="1"/>
  <c r="AH112" i="21"/>
  <c r="AM111" i="21"/>
  <c r="AP111" i="21" s="1"/>
  <c r="AS111" i="21" s="1"/>
  <c r="AT111" i="21" s="1"/>
  <c r="AY111" i="21" s="1"/>
  <c r="E110" i="21"/>
  <c r="AV109" i="21"/>
  <c r="AV236" i="21"/>
  <c r="AH238" i="21"/>
  <c r="AM237" i="21"/>
  <c r="AP237" i="21" s="1"/>
  <c r="AS237" i="21" s="1"/>
  <c r="AT237" i="21" s="1"/>
  <c r="AY237" i="21" s="1"/>
  <c r="AH175" i="21"/>
  <c r="AM174" i="21"/>
  <c r="AP174" i="21" s="1"/>
  <c r="AS174" i="21" s="1"/>
  <c r="AT174" i="21" s="1"/>
  <c r="AV174" i="21" s="1"/>
  <c r="AY42" i="21"/>
  <c r="AL240" i="21"/>
  <c r="AL177" i="21"/>
  <c r="AL114" i="21"/>
  <c r="AT43" i="21"/>
  <c r="AV43" i="21" s="1"/>
  <c r="AH48" i="21"/>
  <c r="AP44" i="21"/>
  <c r="AS44" i="21" s="1"/>
  <c r="AL46" i="21"/>
  <c r="AM45" i="21"/>
  <c r="AN47" i="21"/>
  <c r="AY174" i="21" l="1"/>
  <c r="AV237" i="21"/>
  <c r="AH176" i="21"/>
  <c r="AM175" i="21"/>
  <c r="AP175" i="21" s="1"/>
  <c r="AS175" i="21" s="1"/>
  <c r="AT175" i="21" s="1"/>
  <c r="AY175" i="21" s="1"/>
  <c r="E111" i="21"/>
  <c r="AV110" i="21"/>
  <c r="AH239" i="21"/>
  <c r="AM238" i="21"/>
  <c r="AP238" i="21" s="1"/>
  <c r="AS238" i="21" s="1"/>
  <c r="AT238" i="21" s="1"/>
  <c r="AV238" i="21" s="1"/>
  <c r="AH113" i="21"/>
  <c r="AM112" i="21"/>
  <c r="AP112" i="21" s="1"/>
  <c r="AS112" i="21" s="1"/>
  <c r="AT112" i="21" s="1"/>
  <c r="AY112" i="21" s="1"/>
  <c r="AY43" i="21"/>
  <c r="AT44" i="21"/>
  <c r="AV44" i="21" s="1"/>
  <c r="AP45" i="21"/>
  <c r="AS45" i="21" s="1"/>
  <c r="AN48" i="21"/>
  <c r="AL47" i="21"/>
  <c r="AM46" i="21"/>
  <c r="AH49" i="21"/>
  <c r="AV175" i="21" l="1"/>
  <c r="AY238" i="21"/>
  <c r="E112" i="21"/>
  <c r="AV111" i="21"/>
  <c r="AH114" i="21"/>
  <c r="AM114" i="21" s="1"/>
  <c r="AP114" i="21" s="1"/>
  <c r="AS114" i="21" s="1"/>
  <c r="AT114" i="21" s="1"/>
  <c r="AY114" i="21" s="1"/>
  <c r="AM113" i="21"/>
  <c r="AP113" i="21" s="1"/>
  <c r="AS113" i="21" s="1"/>
  <c r="AT113" i="21" s="1"/>
  <c r="AY113" i="21" s="1"/>
  <c r="AH240" i="21"/>
  <c r="AM240" i="21" s="1"/>
  <c r="AP240" i="21" s="1"/>
  <c r="AS240" i="21" s="1"/>
  <c r="AT240" i="21" s="1"/>
  <c r="AY240" i="21" s="1"/>
  <c r="AM239" i="21"/>
  <c r="AP239" i="21" s="1"/>
  <c r="AS239" i="21" s="1"/>
  <c r="AT239" i="21" s="1"/>
  <c r="AY239" i="21" s="1"/>
  <c r="AH177" i="21"/>
  <c r="AM177" i="21" s="1"/>
  <c r="AP177" i="21" s="1"/>
  <c r="AS177" i="21" s="1"/>
  <c r="AT177" i="21" s="1"/>
  <c r="AY177" i="21" s="1"/>
  <c r="AM176" i="21"/>
  <c r="AP176" i="21" s="1"/>
  <c r="AS176" i="21" s="1"/>
  <c r="AT176" i="21" s="1"/>
  <c r="AV176" i="21" s="1"/>
  <c r="AY44" i="21"/>
  <c r="AT45" i="21"/>
  <c r="AV45" i="21" s="1"/>
  <c r="AH50" i="21"/>
  <c r="AN49" i="21"/>
  <c r="AP46" i="21"/>
  <c r="AS46" i="21" s="1"/>
  <c r="AL48" i="21"/>
  <c r="AM47" i="21"/>
  <c r="AV240" i="21" l="1"/>
  <c r="AY176" i="21"/>
  <c r="AV239" i="21"/>
  <c r="AV177" i="21"/>
  <c r="E113" i="21"/>
  <c r="AV112" i="21"/>
  <c r="AY45" i="21"/>
  <c r="AT46" i="21"/>
  <c r="AV46" i="21" s="1"/>
  <c r="AP47" i="21"/>
  <c r="AS47" i="21" s="1"/>
  <c r="AL49" i="21"/>
  <c r="AM48" i="21"/>
  <c r="AN50" i="21"/>
  <c r="AH51" i="21"/>
  <c r="E114" i="21" l="1"/>
  <c r="AV114" i="21" s="1"/>
  <c r="AV113" i="21"/>
  <c r="AY46" i="21"/>
  <c r="AT47" i="21"/>
  <c r="AV47" i="21" s="1"/>
  <c r="AN51" i="21"/>
  <c r="AP48" i="21"/>
  <c r="AS48" i="21" s="1"/>
  <c r="AL50" i="21"/>
  <c r="AM49" i="21"/>
  <c r="AY47" i="21" l="1"/>
  <c r="AT48" i="21"/>
  <c r="AV48" i="21" s="1"/>
  <c r="AP49" i="21"/>
  <c r="AS49" i="21" s="1"/>
  <c r="AL51" i="21"/>
  <c r="AM51" i="21" s="1"/>
  <c r="AM50" i="21"/>
  <c r="AY48" i="21" l="1"/>
  <c r="AT49" i="21"/>
  <c r="AV49" i="21" s="1"/>
  <c r="D129" i="21"/>
  <c r="AP50" i="21"/>
  <c r="AS50" i="21" s="1"/>
  <c r="AP51" i="21"/>
  <c r="AS51" i="21" s="1"/>
  <c r="AY49" i="21" l="1"/>
  <c r="AT50" i="21"/>
  <c r="AV50" i="21" s="1"/>
  <c r="AT51" i="21"/>
  <c r="AV51" i="21" s="1"/>
  <c r="D192" i="21"/>
  <c r="D66" i="21"/>
  <c r="D255" i="21"/>
  <c r="N130" i="21"/>
  <c r="P130" i="21" s="1"/>
  <c r="S130" i="21" s="1"/>
  <c r="G129" i="21"/>
  <c r="K129" i="21" s="1"/>
  <c r="P129" i="21" s="1"/>
  <c r="AY50" i="21" l="1"/>
  <c r="AY51" i="21"/>
  <c r="G66" i="21"/>
  <c r="K66" i="21" s="1"/>
  <c r="P66" i="21" s="1"/>
  <c r="N67" i="21"/>
  <c r="P67" i="21" s="1"/>
  <c r="S67" i="21" s="1"/>
  <c r="G192" i="21"/>
  <c r="K192" i="21" s="1"/>
  <c r="P192" i="21" s="1"/>
  <c r="N193" i="21"/>
  <c r="P193" i="21" s="1"/>
  <c r="S193" i="21" s="1"/>
  <c r="S129" i="21"/>
  <c r="V117" i="21" s="1"/>
  <c r="V118" i="21"/>
  <c r="N256" i="21"/>
  <c r="P256" i="21" s="1"/>
  <c r="S256" i="21" s="1"/>
  <c r="G255" i="21"/>
  <c r="K255" i="21" s="1"/>
  <c r="P255" i="21" s="1"/>
  <c r="S255" i="21" l="1"/>
  <c r="V243" i="21" s="1"/>
  <c r="V244" i="21"/>
  <c r="S192" i="21"/>
  <c r="V180" i="21" s="1"/>
  <c r="V181" i="21"/>
  <c r="V119" i="21"/>
  <c r="V120" i="21" s="1"/>
  <c r="V121" i="21" s="1"/>
  <c r="S66" i="21"/>
  <c r="V54" i="21" s="1"/>
  <c r="V55" i="21"/>
  <c r="L85" i="21" l="1"/>
  <c r="V122" i="21"/>
  <c r="M85" i="21" s="1"/>
  <c r="M86" i="21" s="1"/>
  <c r="M87" i="21" s="1"/>
  <c r="M88" i="21" s="1"/>
  <c r="M89" i="21" s="1"/>
  <c r="M90" i="21" s="1"/>
  <c r="M91" i="21" s="1"/>
  <c r="M92" i="21" s="1"/>
  <c r="M93" i="21" s="1"/>
  <c r="M94" i="21" s="1"/>
  <c r="M95" i="21" s="1"/>
  <c r="M96" i="21" s="1"/>
  <c r="M97" i="21" s="1"/>
  <c r="M98" i="21" s="1"/>
  <c r="M99" i="21" s="1"/>
  <c r="M100" i="21" s="1"/>
  <c r="M101" i="21" s="1"/>
  <c r="M102" i="21" s="1"/>
  <c r="M103" i="21" s="1"/>
  <c r="M104" i="21" s="1"/>
  <c r="M105" i="21" s="1"/>
  <c r="M106" i="21" s="1"/>
  <c r="M107" i="21" s="1"/>
  <c r="M108" i="21" s="1"/>
  <c r="M109" i="21" s="1"/>
  <c r="M110" i="21" s="1"/>
  <c r="M111" i="21" s="1"/>
  <c r="M112" i="21" s="1"/>
  <c r="M113" i="21" s="1"/>
  <c r="M114" i="21" s="1"/>
  <c r="V56" i="21"/>
  <c r="V57" i="21" s="1"/>
  <c r="V58" i="21" s="1"/>
  <c r="V59" i="21" s="1"/>
  <c r="V182" i="21"/>
  <c r="V183" i="21" s="1"/>
  <c r="V184" i="21" s="1"/>
  <c r="V245" i="21"/>
  <c r="V246" i="21" s="1"/>
  <c r="V247" i="21" s="1"/>
  <c r="L86" i="21" l="1"/>
  <c r="L87" i="21" s="1"/>
  <c r="S85" i="21"/>
  <c r="T85" i="21" s="1"/>
  <c r="R85" i="21"/>
  <c r="L211" i="21"/>
  <c r="L212" i="21" s="1"/>
  <c r="V248" i="21"/>
  <c r="M211" i="21" s="1"/>
  <c r="M212" i="21" s="1"/>
  <c r="M213" i="21" s="1"/>
  <c r="M214" i="21" s="1"/>
  <c r="M215" i="21" s="1"/>
  <c r="M216" i="21" s="1"/>
  <c r="M217" i="21" s="1"/>
  <c r="M218" i="21" s="1"/>
  <c r="M219" i="21" s="1"/>
  <c r="M220" i="21" s="1"/>
  <c r="M221" i="21" s="1"/>
  <c r="M222" i="21" s="1"/>
  <c r="M223" i="21" s="1"/>
  <c r="M224" i="21" s="1"/>
  <c r="M225" i="21" s="1"/>
  <c r="M226" i="21" s="1"/>
  <c r="M227" i="21" s="1"/>
  <c r="M228" i="21" s="1"/>
  <c r="M229" i="21" s="1"/>
  <c r="M230" i="21" s="1"/>
  <c r="M231" i="21" s="1"/>
  <c r="M232" i="21" s="1"/>
  <c r="M233" i="21" s="1"/>
  <c r="M234" i="21" s="1"/>
  <c r="M235" i="21" s="1"/>
  <c r="M236" i="21" s="1"/>
  <c r="M237" i="21" s="1"/>
  <c r="M238" i="21" s="1"/>
  <c r="M239" i="21" s="1"/>
  <c r="M240" i="21" s="1"/>
  <c r="L148" i="21"/>
  <c r="V185" i="21"/>
  <c r="M148" i="21" s="1"/>
  <c r="M149" i="21" s="1"/>
  <c r="M150" i="21" s="1"/>
  <c r="M151" i="21" s="1"/>
  <c r="M152" i="21" s="1"/>
  <c r="M153" i="21" s="1"/>
  <c r="M154" i="21" s="1"/>
  <c r="M155" i="21" s="1"/>
  <c r="M156" i="21" s="1"/>
  <c r="M157" i="21" s="1"/>
  <c r="M158" i="21" s="1"/>
  <c r="M159" i="21" s="1"/>
  <c r="M160" i="21" s="1"/>
  <c r="M161" i="21" s="1"/>
  <c r="M162" i="21" s="1"/>
  <c r="M163" i="21" s="1"/>
  <c r="M164" i="21" s="1"/>
  <c r="M165" i="21" s="1"/>
  <c r="M166" i="21" s="1"/>
  <c r="M167" i="21" s="1"/>
  <c r="M168" i="21" s="1"/>
  <c r="M169" i="21" s="1"/>
  <c r="M170" i="21" s="1"/>
  <c r="M171" i="21" s="1"/>
  <c r="M172" i="21" s="1"/>
  <c r="M173" i="21" s="1"/>
  <c r="M174" i="21" s="1"/>
  <c r="M175" i="21" s="1"/>
  <c r="M176" i="21" s="1"/>
  <c r="M177" i="21" s="1"/>
  <c r="L22" i="21"/>
  <c r="M22" i="2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L201" i="22"/>
  <c r="U188" i="22"/>
  <c r="H184" i="22"/>
  <c r="G181" i="22"/>
  <c r="U174" i="22"/>
  <c r="H170" i="22"/>
  <c r="G167" i="22"/>
  <c r="U153" i="22"/>
  <c r="H149" i="22"/>
  <c r="G146" i="22"/>
  <c r="K141" i="22"/>
  <c r="H137" i="22"/>
  <c r="G132" i="22"/>
  <c r="H123" i="22"/>
  <c r="J115" i="22"/>
  <c r="H111" i="22"/>
  <c r="P387" i="22"/>
  <c r="P383" i="22"/>
  <c r="P382" i="22"/>
  <c r="I380" i="22"/>
  <c r="I378" i="22"/>
  <c r="I376" i="22"/>
  <c r="I372" i="22"/>
  <c r="I370" i="22"/>
  <c r="I358" i="22"/>
  <c r="I393" i="22" s="1"/>
  <c r="M408" i="22" s="1"/>
  <c r="U408" i="22" s="1"/>
  <c r="AM408" i="22" s="1"/>
  <c r="I314" i="22"/>
  <c r="I312" i="22"/>
  <c r="I293" i="22"/>
  <c r="I287" i="22"/>
  <c r="I322" i="22" s="1"/>
  <c r="I239" i="22"/>
  <c r="P237" i="22"/>
  <c r="I235" i="22"/>
  <c r="I223" i="22"/>
  <c r="I219" i="22"/>
  <c r="P35" i="22"/>
  <c r="P27" i="22"/>
  <c r="I18" i="22"/>
  <c r="I17" i="22"/>
  <c r="I15" i="22"/>
  <c r="I11" i="22"/>
  <c r="I63" i="22" s="1"/>
  <c r="M78" i="22" s="1"/>
  <c r="U105" i="22"/>
  <c r="P388" i="22"/>
  <c r="P386" i="22"/>
  <c r="P381" i="22"/>
  <c r="P379" i="22"/>
  <c r="P372" i="22"/>
  <c r="P371" i="22"/>
  <c r="P365" i="22"/>
  <c r="P316" i="22"/>
  <c r="P314" i="22"/>
  <c r="P312" i="22"/>
  <c r="W312" i="22"/>
  <c r="P310" i="22"/>
  <c r="P308" i="22"/>
  <c r="P306" i="22"/>
  <c r="P304" i="22"/>
  <c r="P296" i="22"/>
  <c r="P243" i="22"/>
  <c r="P235" i="22"/>
  <c r="P232" i="22"/>
  <c r="P37" i="22"/>
  <c r="P34" i="22"/>
  <c r="L213" i="21" l="1"/>
  <c r="L214" i="21" s="1"/>
  <c r="S212" i="21"/>
  <c r="R212" i="21"/>
  <c r="R211" i="21"/>
  <c r="S211" i="21"/>
  <c r="U211" i="21" s="1"/>
  <c r="R148" i="21"/>
  <c r="S148" i="21"/>
  <c r="U148" i="21" s="1"/>
  <c r="S87" i="21"/>
  <c r="R87" i="21"/>
  <c r="S86" i="21"/>
  <c r="T86" i="21" s="1"/>
  <c r="R86" i="21"/>
  <c r="S22" i="21"/>
  <c r="T22" i="21" s="1"/>
  <c r="R22" i="21"/>
  <c r="U85" i="21"/>
  <c r="L149" i="21"/>
  <c r="L88" i="21"/>
  <c r="L23" i="21"/>
  <c r="I217" i="22"/>
  <c r="I218" i="22"/>
  <c r="I233" i="22"/>
  <c r="I234" i="22"/>
  <c r="I297" i="22"/>
  <c r="I299" i="22"/>
  <c r="I309" i="22"/>
  <c r="I368" i="22"/>
  <c r="H6" i="22"/>
  <c r="P14" i="22"/>
  <c r="P32" i="22"/>
  <c r="P22" i="22"/>
  <c r="P26" i="22"/>
  <c r="P233" i="22"/>
  <c r="P369" i="22"/>
  <c r="W373" i="22"/>
  <c r="I366" i="22"/>
  <c r="P302" i="22"/>
  <c r="P373" i="22"/>
  <c r="P384" i="22"/>
  <c r="AD317" i="22"/>
  <c r="P241" i="22"/>
  <c r="H282" i="22"/>
  <c r="AD301" i="22"/>
  <c r="W303" i="22"/>
  <c r="P305" i="22"/>
  <c r="AD379" i="22"/>
  <c r="I225" i="22"/>
  <c r="I227" i="22"/>
  <c r="I241" i="22"/>
  <c r="I243" i="22"/>
  <c r="I245" i="22"/>
  <c r="I295" i="22"/>
  <c r="I311" i="22"/>
  <c r="AD241" i="22"/>
  <c r="I226" i="22"/>
  <c r="AD310" i="22"/>
  <c r="P245" i="22"/>
  <c r="W379" i="22"/>
  <c r="W381" i="22"/>
  <c r="I386" i="22"/>
  <c r="W11" i="22"/>
  <c r="V63" i="22" s="1"/>
  <c r="W70" i="22" s="1"/>
  <c r="I25" i="22"/>
  <c r="I39" i="22"/>
  <c r="I220" i="22"/>
  <c r="W233" i="22"/>
  <c r="I236" i="22"/>
  <c r="I307" i="22"/>
  <c r="I360" i="22"/>
  <c r="W287" i="22"/>
  <c r="V322" i="22" s="1"/>
  <c r="W329" i="22" s="1"/>
  <c r="I33" i="22"/>
  <c r="W40" i="22"/>
  <c r="I40" i="22"/>
  <c r="P40" i="22"/>
  <c r="I32" i="22"/>
  <c r="I23" i="22"/>
  <c r="I37" i="22"/>
  <c r="I41" i="22"/>
  <c r="I228" i="22"/>
  <c r="I289" i="22"/>
  <c r="AD304" i="22"/>
  <c r="I313" i="22"/>
  <c r="I362" i="22"/>
  <c r="AD216" i="22"/>
  <c r="AB251" i="22" s="1"/>
  <c r="AD258" i="22" s="1"/>
  <c r="I24" i="22"/>
  <c r="I31" i="22"/>
  <c r="P31" i="22"/>
  <c r="I291" i="22"/>
  <c r="I301" i="22"/>
  <c r="I305" i="22"/>
  <c r="AD371" i="22"/>
  <c r="P18" i="22"/>
  <c r="W232" i="22"/>
  <c r="AD245" i="22"/>
  <c r="I16" i="22"/>
  <c r="I26" i="22"/>
  <c r="I34" i="22"/>
  <c r="W235" i="22"/>
  <c r="AD243" i="22"/>
  <c r="AD296" i="22"/>
  <c r="I303" i="22"/>
  <c r="AD306" i="22"/>
  <c r="AD373" i="22"/>
  <c r="AD381" i="22"/>
  <c r="AD384" i="22"/>
  <c r="I384" i="22"/>
  <c r="AD302" i="22"/>
  <c r="AD382" i="22"/>
  <c r="I382" i="22"/>
  <c r="AD388" i="22"/>
  <c r="P358" i="22"/>
  <c r="P393" i="22" s="1"/>
  <c r="P400" i="22" s="1"/>
  <c r="W30" i="22"/>
  <c r="W38" i="22"/>
  <c r="I216" i="22"/>
  <c r="I251" i="22" s="1"/>
  <c r="M266" i="22" s="1"/>
  <c r="U266" i="22" s="1"/>
  <c r="AM266" i="22" s="1"/>
  <c r="AD303" i="22"/>
  <c r="W306" i="22"/>
  <c r="I364" i="22"/>
  <c r="I374" i="22"/>
  <c r="I388" i="22"/>
  <c r="AD386" i="22"/>
  <c r="I329" i="22"/>
  <c r="M337" i="22"/>
  <c r="U337" i="22" s="1"/>
  <c r="AM337" i="22" s="1"/>
  <c r="U78" i="22"/>
  <c r="L88" i="22"/>
  <c r="I70" i="22"/>
  <c r="I400" i="22"/>
  <c r="P28" i="22"/>
  <c r="I12" i="22"/>
  <c r="I19" i="22"/>
  <c r="I20" i="22"/>
  <c r="I27" i="22"/>
  <c r="I308" i="22"/>
  <c r="I316" i="22"/>
  <c r="AD29" i="22"/>
  <c r="I35" i="22"/>
  <c r="I229" i="22"/>
  <c r="I237" i="22"/>
  <c r="I240" i="22"/>
  <c r="I302" i="22"/>
  <c r="I369" i="22"/>
  <c r="P30" i="22"/>
  <c r="P36" i="22"/>
  <c r="P315" i="22"/>
  <c r="I13" i="22"/>
  <c r="I21" i="22"/>
  <c r="I29" i="22"/>
  <c r="AD32" i="22"/>
  <c r="W34" i="22"/>
  <c r="AD40" i="22"/>
  <c r="I222" i="22"/>
  <c r="I230" i="22"/>
  <c r="I238" i="22"/>
  <c r="I246" i="22"/>
  <c r="I296" i="22"/>
  <c r="I304" i="22"/>
  <c r="I317" i="22"/>
  <c r="I361" i="22"/>
  <c r="I383" i="22"/>
  <c r="AD230" i="22"/>
  <c r="I242" i="22"/>
  <c r="I292" i="22"/>
  <c r="I367" i="22"/>
  <c r="I377" i="22"/>
  <c r="AD377" i="22"/>
  <c r="W377" i="22"/>
  <c r="AD30" i="22"/>
  <c r="I221" i="22"/>
  <c r="AD232" i="22"/>
  <c r="I294" i="22"/>
  <c r="I315" i="22"/>
  <c r="P230" i="22"/>
  <c r="W231" i="22"/>
  <c r="P239" i="22"/>
  <c r="P300" i="22"/>
  <c r="P377" i="22"/>
  <c r="I22" i="22"/>
  <c r="AD26" i="22"/>
  <c r="I30" i="22"/>
  <c r="AD34" i="22"/>
  <c r="I38" i="22"/>
  <c r="I224" i="22"/>
  <c r="W230" i="22"/>
  <c r="I232" i="22"/>
  <c r="AD235" i="22"/>
  <c r="W237" i="22"/>
  <c r="I244" i="22"/>
  <c r="I290" i="22"/>
  <c r="I298" i="22"/>
  <c r="AD300" i="22"/>
  <c r="I306" i="22"/>
  <c r="W310" i="22"/>
  <c r="AD314" i="22"/>
  <c r="W314" i="22"/>
  <c r="I385" i="22"/>
  <c r="AD385" i="22"/>
  <c r="W243" i="22"/>
  <c r="W245" i="22"/>
  <c r="I365" i="22"/>
  <c r="I381" i="22"/>
  <c r="AD312" i="22"/>
  <c r="AD313" i="22"/>
  <c r="I363" i="22"/>
  <c r="I379" i="22"/>
  <c r="I387" i="22"/>
  <c r="W378" i="22"/>
  <c r="W380" i="22"/>
  <c r="W382" i="22"/>
  <c r="W386" i="22"/>
  <c r="C21" i="3"/>
  <c r="P25" i="22"/>
  <c r="P12" i="22"/>
  <c r="P16" i="22"/>
  <c r="P20" i="22"/>
  <c r="P24" i="22"/>
  <c r="AD240" i="22"/>
  <c r="P240" i="22"/>
  <c r="P15" i="22"/>
  <c r="P19" i="22"/>
  <c r="P23" i="22"/>
  <c r="P29" i="22"/>
  <c r="P33" i="22"/>
  <c r="P39" i="22"/>
  <c r="C27" i="3"/>
  <c r="W29" i="22"/>
  <c r="P231" i="22"/>
  <c r="P238" i="22"/>
  <c r="C69" i="3"/>
  <c r="F47" i="3"/>
  <c r="H211" i="22"/>
  <c r="P38" i="22"/>
  <c r="P41" i="22"/>
  <c r="AH251" i="22"/>
  <c r="M267" i="22" s="1"/>
  <c r="U267" i="22" s="1"/>
  <c r="V268" i="22" s="1"/>
  <c r="C53" i="3"/>
  <c r="P225" i="22"/>
  <c r="C57" i="3"/>
  <c r="P229" i="22"/>
  <c r="C61" i="3"/>
  <c r="P242" i="22"/>
  <c r="W242" i="22"/>
  <c r="P244" i="22"/>
  <c r="AD291" i="22"/>
  <c r="P291" i="22"/>
  <c r="P359" i="22"/>
  <c r="P246" i="22"/>
  <c r="W246" i="22"/>
  <c r="P289" i="22"/>
  <c r="C85" i="3"/>
  <c r="P234" i="22"/>
  <c r="W234" i="22"/>
  <c r="P236" i="22"/>
  <c r="P292" i="22"/>
  <c r="P288" i="22"/>
  <c r="P290" i="22"/>
  <c r="P303" i="22"/>
  <c r="P307" i="22"/>
  <c r="P297" i="22"/>
  <c r="P309" i="22"/>
  <c r="W309" i="22"/>
  <c r="P311" i="22"/>
  <c r="W311" i="22"/>
  <c r="P298" i="22"/>
  <c r="C95" i="3"/>
  <c r="P301" i="22"/>
  <c r="AD305" i="22"/>
  <c r="C105" i="3"/>
  <c r="P367" i="22"/>
  <c r="P313" i="22"/>
  <c r="P360" i="22"/>
  <c r="AD380" i="22"/>
  <c r="P380" i="22"/>
  <c r="P368" i="22"/>
  <c r="AD374" i="22"/>
  <c r="P374" i="22"/>
  <c r="P376" i="22"/>
  <c r="AD376" i="22"/>
  <c r="C137" i="3"/>
  <c r="P317" i="22"/>
  <c r="P361" i="22"/>
  <c r="P366" i="22"/>
  <c r="C127" i="3"/>
  <c r="P378" i="22"/>
  <c r="C139" i="3"/>
  <c r="P363" i="22"/>
  <c r="AD372" i="22"/>
  <c r="AD375" i="22"/>
  <c r="P362" i="22"/>
  <c r="P375" i="22"/>
  <c r="P385" i="22"/>
  <c r="C147" i="3"/>
  <c r="C110" i="3"/>
  <c r="C145" i="3"/>
  <c r="C109" i="3"/>
  <c r="C108" i="3"/>
  <c r="C107" i="3"/>
  <c r="C141" i="3"/>
  <c r="C101" i="3"/>
  <c r="C135" i="3"/>
  <c r="C99" i="3"/>
  <c r="C98" i="3"/>
  <c r="C133" i="3"/>
  <c r="C131" i="3"/>
  <c r="C129" i="3"/>
  <c r="C128" i="3"/>
  <c r="C92" i="3"/>
  <c r="C91" i="3"/>
  <c r="C90" i="3"/>
  <c r="C125" i="3"/>
  <c r="C89" i="3"/>
  <c r="C88" i="3"/>
  <c r="C123" i="3"/>
  <c r="C87" i="3"/>
  <c r="C86" i="3"/>
  <c r="F119" i="3"/>
  <c r="E119" i="3"/>
  <c r="D119" i="3"/>
  <c r="C119" i="3"/>
  <c r="F83" i="3"/>
  <c r="E83" i="3"/>
  <c r="D83" i="3"/>
  <c r="C83" i="3"/>
  <c r="C41" i="3"/>
  <c r="C76" i="3"/>
  <c r="C40" i="3"/>
  <c r="C75" i="3"/>
  <c r="C39" i="3"/>
  <c r="C74" i="3"/>
  <c r="C38" i="3"/>
  <c r="C73" i="3"/>
  <c r="C37" i="3"/>
  <c r="C72" i="3"/>
  <c r="C70" i="3"/>
  <c r="C34" i="3"/>
  <c r="C33" i="3"/>
  <c r="C68" i="3"/>
  <c r="C67" i="3"/>
  <c r="C31" i="3"/>
  <c r="C66" i="3"/>
  <c r="C30" i="3"/>
  <c r="C65" i="3"/>
  <c r="C29" i="3"/>
  <c r="C64" i="3"/>
  <c r="C63" i="3"/>
  <c r="C25" i="3"/>
  <c r="C60" i="3"/>
  <c r="C24" i="3"/>
  <c r="C58" i="3"/>
  <c r="C22" i="3"/>
  <c r="C56" i="3"/>
  <c r="C19" i="3"/>
  <c r="C54" i="3"/>
  <c r="C18" i="3"/>
  <c r="C17" i="3"/>
  <c r="C52" i="3"/>
  <c r="C16" i="3"/>
  <c r="C51" i="3"/>
  <c r="C15" i="3"/>
  <c r="C50" i="3"/>
  <c r="C49" i="3"/>
  <c r="C13" i="3"/>
  <c r="C48" i="3"/>
  <c r="D47" i="3"/>
  <c r="C47" i="3"/>
  <c r="F11" i="3"/>
  <c r="E11" i="3"/>
  <c r="D11" i="3"/>
  <c r="C11" i="3"/>
  <c r="H4" i="3"/>
  <c r="E4" i="3"/>
  <c r="C4" i="3"/>
  <c r="H3" i="3"/>
  <c r="E3" i="3"/>
  <c r="C3" i="3"/>
  <c r="D112" i="3"/>
  <c r="F59" i="3"/>
  <c r="D32" i="3"/>
  <c r="AM78" i="22" l="1"/>
  <c r="W109" i="22"/>
  <c r="AE104" i="22"/>
  <c r="T211" i="21"/>
  <c r="T148" i="21"/>
  <c r="S214" i="21"/>
  <c r="R214" i="21"/>
  <c r="U86" i="21"/>
  <c r="R213" i="21"/>
  <c r="S213" i="21"/>
  <c r="T213" i="21" s="1"/>
  <c r="L150" i="21"/>
  <c r="L151" i="21" s="1"/>
  <c r="S149" i="21"/>
  <c r="T149" i="21" s="1"/>
  <c r="R149" i="21"/>
  <c r="U22" i="21"/>
  <c r="S88" i="21"/>
  <c r="R88" i="21"/>
  <c r="R23" i="21"/>
  <c r="S23" i="21"/>
  <c r="T23" i="21" s="1"/>
  <c r="L215" i="21"/>
  <c r="U212" i="21"/>
  <c r="T212" i="21"/>
  <c r="U87" i="21"/>
  <c r="T87" i="21"/>
  <c r="L89" i="21"/>
  <c r="L24" i="21"/>
  <c r="E59" i="37"/>
  <c r="K59" i="37" s="1"/>
  <c r="Q59" i="37" s="1"/>
  <c r="R59" i="37" s="1"/>
  <c r="E59" i="20"/>
  <c r="K59" i="20" s="1"/>
  <c r="Q59" i="20" s="1"/>
  <c r="R59" i="20" s="1"/>
  <c r="O135" i="22"/>
  <c r="H353" i="22"/>
  <c r="C12" i="3"/>
  <c r="C23" i="3"/>
  <c r="C93" i="3"/>
  <c r="AD287" i="22"/>
  <c r="AB322" i="22" s="1"/>
  <c r="AD329" i="22" s="1"/>
  <c r="AD233" i="22"/>
  <c r="W375" i="22"/>
  <c r="AD229" i="22"/>
  <c r="W239" i="22"/>
  <c r="W39" i="22"/>
  <c r="C20" i="3"/>
  <c r="C32" i="3"/>
  <c r="C148" i="3"/>
  <c r="AD33" i="22"/>
  <c r="AD231" i="22"/>
  <c r="AD21" i="22"/>
  <c r="AD238" i="22"/>
  <c r="AD35" i="22"/>
  <c r="AD28" i="22"/>
  <c r="W28" i="22"/>
  <c r="AD378" i="22"/>
  <c r="W37" i="22"/>
  <c r="AD309" i="22"/>
  <c r="C35" i="3"/>
  <c r="C130" i="3"/>
  <c r="AD308" i="22"/>
  <c r="W238" i="22"/>
  <c r="AD41" i="22"/>
  <c r="W35" i="22"/>
  <c r="AD361" i="22"/>
  <c r="AD39" i="22"/>
  <c r="W304" i="22"/>
  <c r="C71" i="3"/>
  <c r="C143" i="3"/>
  <c r="AD239" i="22"/>
  <c r="AD22" i="22"/>
  <c r="AD299" i="22"/>
  <c r="W31" i="22"/>
  <c r="P294" i="22"/>
  <c r="W21" i="22"/>
  <c r="P21" i="22"/>
  <c r="W362" i="22"/>
  <c r="W229" i="22"/>
  <c r="AK258" i="22"/>
  <c r="AD11" i="22"/>
  <c r="AB63" i="22" s="1"/>
  <c r="AD70" i="22" s="1"/>
  <c r="W33" i="22"/>
  <c r="C55" i="3"/>
  <c r="C121" i="3"/>
  <c r="C103" i="3"/>
  <c r="C142" i="3"/>
  <c r="C144" i="3"/>
  <c r="C111" i="3"/>
  <c r="C113" i="3"/>
  <c r="W299" i="22"/>
  <c r="P299" i="22"/>
  <c r="W293" i="22"/>
  <c r="P293" i="22"/>
  <c r="W295" i="22"/>
  <c r="P295" i="22"/>
  <c r="P17" i="22"/>
  <c r="W384" i="22"/>
  <c r="W376" i="22"/>
  <c r="W317" i="22"/>
  <c r="AD242" i="22"/>
  <c r="W315" i="22"/>
  <c r="N211" i="22"/>
  <c r="AD36" i="22"/>
  <c r="W236" i="22"/>
  <c r="AD217" i="22"/>
  <c r="W316" i="22"/>
  <c r="AD27" i="22"/>
  <c r="W216" i="22"/>
  <c r="V251" i="22" s="1"/>
  <c r="W258" i="22" s="1"/>
  <c r="W305" i="22"/>
  <c r="W32" i="22"/>
  <c r="B282" i="22"/>
  <c r="A24" i="11"/>
  <c r="A24" i="26"/>
  <c r="A24" i="27"/>
  <c r="A18" i="27"/>
  <c r="A18" i="26"/>
  <c r="A18" i="11"/>
  <c r="A23" i="27"/>
  <c r="A23" i="26"/>
  <c r="A23" i="11"/>
  <c r="B353" i="22"/>
  <c r="B211" i="22"/>
  <c r="E47" i="3"/>
  <c r="C124" i="3"/>
  <c r="C126" i="3"/>
  <c r="C97" i="3"/>
  <c r="C104" i="3"/>
  <c r="C149" i="3"/>
  <c r="W370" i="22"/>
  <c r="P370" i="22"/>
  <c r="W358" i="22"/>
  <c r="V393" i="22" s="1"/>
  <c r="W400" i="22" s="1"/>
  <c r="P11" i="22"/>
  <c r="P63" i="22" s="1"/>
  <c r="P70" i="22" s="1"/>
  <c r="W217" i="22"/>
  <c r="P217" i="22"/>
  <c r="W374" i="22"/>
  <c r="W313" i="22"/>
  <c r="W241" i="22"/>
  <c r="AD315" i="22"/>
  <c r="W240" i="22"/>
  <c r="AD236" i="22"/>
  <c r="C14" i="3"/>
  <c r="I14" i="22"/>
  <c r="AD37" i="22"/>
  <c r="AD234" i="22"/>
  <c r="C36" i="3"/>
  <c r="I36" i="22"/>
  <c r="W26" i="22"/>
  <c r="AD38" i="22"/>
  <c r="AD237" i="22"/>
  <c r="B6" i="22"/>
  <c r="C28" i="3"/>
  <c r="I28" i="22"/>
  <c r="AM267" i="22"/>
  <c r="I258" i="22"/>
  <c r="W371" i="22"/>
  <c r="W387" i="22"/>
  <c r="AD387" i="22"/>
  <c r="W301" i="22"/>
  <c r="AD362" i="22"/>
  <c r="W307" i="22"/>
  <c r="A25" i="11"/>
  <c r="A25" i="27"/>
  <c r="A25" i="26"/>
  <c r="P216" i="22"/>
  <c r="P251" i="22" s="1"/>
  <c r="P258" i="22" s="1"/>
  <c r="A27" i="27"/>
  <c r="A27" i="26"/>
  <c r="A27" i="11"/>
  <c r="W363" i="22"/>
  <c r="AD244" i="22"/>
  <c r="C59" i="3"/>
  <c r="C26" i="3"/>
  <c r="C100" i="3"/>
  <c r="C140" i="3"/>
  <c r="C112" i="3"/>
  <c r="AD364" i="22"/>
  <c r="P364" i="22"/>
  <c r="AD358" i="22"/>
  <c r="AB393" i="22" s="1"/>
  <c r="AD400" i="22" s="1"/>
  <c r="P287" i="22"/>
  <c r="P322" i="22" s="1"/>
  <c r="P329" i="22" s="1"/>
  <c r="C77" i="3"/>
  <c r="N6" i="22"/>
  <c r="I133" i="22" s="1"/>
  <c r="W13" i="22"/>
  <c r="P13" i="22"/>
  <c r="W388" i="22"/>
  <c r="W372" i="22"/>
  <c r="W364" i="22"/>
  <c r="AD311" i="22"/>
  <c r="W385" i="22"/>
  <c r="AD383" i="22"/>
  <c r="W302" i="22"/>
  <c r="W294" i="22"/>
  <c r="W36" i="22"/>
  <c r="AD367" i="22"/>
  <c r="W383" i="22"/>
  <c r="W361" i="22"/>
  <c r="W308" i="22"/>
  <c r="W300" i="22"/>
  <c r="AD225" i="22"/>
  <c r="AD31" i="22"/>
  <c r="AD15" i="22"/>
  <c r="AD13" i="22"/>
  <c r="AD316" i="22"/>
  <c r="W27" i="22"/>
  <c r="AD246" i="22"/>
  <c r="W244" i="22"/>
  <c r="W41" i="22"/>
  <c r="AD307" i="22"/>
  <c r="C122" i="3"/>
  <c r="C102" i="3"/>
  <c r="C132" i="3"/>
  <c r="I371" i="22"/>
  <c r="C134" i="3"/>
  <c r="I373" i="22"/>
  <c r="C136" i="3"/>
  <c r="I375" i="22"/>
  <c r="C120" i="3"/>
  <c r="I359" i="22"/>
  <c r="C84" i="3"/>
  <c r="I288" i="22"/>
  <c r="C106" i="3"/>
  <c r="I310" i="22"/>
  <c r="C96" i="3"/>
  <c r="I300" i="22"/>
  <c r="C138" i="3"/>
  <c r="C94" i="3"/>
  <c r="C146" i="3"/>
  <c r="C62" i="3"/>
  <c r="I231" i="22"/>
  <c r="V269" i="22"/>
  <c r="AN268" i="22"/>
  <c r="R96" i="22"/>
  <c r="AI92" i="22"/>
  <c r="P114" i="22" s="1"/>
  <c r="X114" i="22" s="1"/>
  <c r="AD295" i="22"/>
  <c r="AD370" i="22"/>
  <c r="P222" i="22"/>
  <c r="P223" i="22"/>
  <c r="W22" i="22"/>
  <c r="AD363" i="22"/>
  <c r="AD366" i="22"/>
  <c r="AD368" i="22"/>
  <c r="W367" i="22"/>
  <c r="AD369" i="22"/>
  <c r="AH322" i="22"/>
  <c r="AD289" i="22"/>
  <c r="W15" i="22"/>
  <c r="AD222" i="22"/>
  <c r="AN251" i="22"/>
  <c r="M272" i="22" s="1"/>
  <c r="AM272" i="22" s="1"/>
  <c r="N276" i="22" s="1"/>
  <c r="V276" i="22" s="1"/>
  <c r="W296" i="22"/>
  <c r="AD294" i="22"/>
  <c r="W225" i="22"/>
  <c r="W291" i="22"/>
  <c r="AH63" i="22"/>
  <c r="AD220" i="22"/>
  <c r="AD360" i="22"/>
  <c r="AD288" i="22"/>
  <c r="AD298" i="22"/>
  <c r="AH393" i="22"/>
  <c r="AD293" i="22"/>
  <c r="AD359" i="22"/>
  <c r="W220" i="22"/>
  <c r="P220" i="22"/>
  <c r="E28" i="3"/>
  <c r="E12" i="3"/>
  <c r="E20" i="3"/>
  <c r="E17" i="3"/>
  <c r="E25" i="3"/>
  <c r="D91" i="3"/>
  <c r="D107" i="3"/>
  <c r="E16" i="3"/>
  <c r="E24" i="3"/>
  <c r="D95" i="3"/>
  <c r="D111" i="3"/>
  <c r="D87" i="3"/>
  <c r="D103" i="3"/>
  <c r="E13" i="3"/>
  <c r="E21" i="3"/>
  <c r="E29" i="3"/>
  <c r="D99" i="3"/>
  <c r="D90" i="3"/>
  <c r="D98" i="3"/>
  <c r="D106" i="3"/>
  <c r="E15" i="3"/>
  <c r="E19" i="3"/>
  <c r="E23" i="3"/>
  <c r="E27" i="3"/>
  <c r="D85" i="3"/>
  <c r="D89" i="3"/>
  <c r="D93" i="3"/>
  <c r="D97" i="3"/>
  <c r="D101" i="3"/>
  <c r="D105" i="3"/>
  <c r="D109" i="3"/>
  <c r="D113" i="3"/>
  <c r="D86" i="3"/>
  <c r="D94" i="3"/>
  <c r="D102" i="3"/>
  <c r="D110" i="3"/>
  <c r="E14" i="3"/>
  <c r="E18" i="3"/>
  <c r="E22" i="3"/>
  <c r="E26" i="3"/>
  <c r="D84" i="3"/>
  <c r="D88" i="3"/>
  <c r="D92" i="3"/>
  <c r="D96" i="3"/>
  <c r="D100" i="3"/>
  <c r="D104" i="3"/>
  <c r="D108" i="3"/>
  <c r="E54" i="3"/>
  <c r="E55" i="3"/>
  <c r="E60" i="3"/>
  <c r="E61" i="3"/>
  <c r="E62" i="3"/>
  <c r="F12" i="3"/>
  <c r="F49" i="3"/>
  <c r="F51" i="3"/>
  <c r="F53" i="3"/>
  <c r="F55" i="3"/>
  <c r="F21" i="3"/>
  <c r="F23" i="3"/>
  <c r="F60" i="3"/>
  <c r="F62" i="3"/>
  <c r="F64" i="3"/>
  <c r="D30" i="3"/>
  <c r="D34" i="3"/>
  <c r="D36" i="3"/>
  <c r="D39" i="3"/>
  <c r="E50" i="3"/>
  <c r="E57" i="3"/>
  <c r="E58" i="3"/>
  <c r="E59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F13" i="3"/>
  <c r="F15" i="3"/>
  <c r="F52" i="3"/>
  <c r="F18" i="3"/>
  <c r="F19" i="3"/>
  <c r="F56" i="3"/>
  <c r="F22" i="3"/>
  <c r="F25" i="3"/>
  <c r="F27" i="3"/>
  <c r="F2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48" i="3"/>
  <c r="E49" i="3"/>
  <c r="E51" i="3"/>
  <c r="E52" i="3"/>
  <c r="E53" i="3"/>
  <c r="E56" i="3"/>
  <c r="E63" i="3"/>
  <c r="E64" i="3"/>
  <c r="F41" i="3"/>
  <c r="F40" i="3"/>
  <c r="F39" i="3"/>
  <c r="F38" i="3"/>
  <c r="F37" i="3"/>
  <c r="F36" i="3"/>
  <c r="F35" i="3"/>
  <c r="F34" i="3"/>
  <c r="F33" i="3"/>
  <c r="F32" i="3"/>
  <c r="F31" i="3"/>
  <c r="F30" i="3"/>
  <c r="E41" i="3"/>
  <c r="E40" i="3"/>
  <c r="E39" i="3"/>
  <c r="E38" i="3"/>
  <c r="E37" i="3"/>
  <c r="E36" i="3"/>
  <c r="E35" i="3"/>
  <c r="E34" i="3"/>
  <c r="E33" i="3"/>
  <c r="E32" i="3"/>
  <c r="E31" i="3"/>
  <c r="E30" i="3"/>
  <c r="F48" i="3"/>
  <c r="F14" i="3"/>
  <c r="F50" i="3"/>
  <c r="F16" i="3"/>
  <c r="F17" i="3"/>
  <c r="F54" i="3"/>
  <c r="F20" i="3"/>
  <c r="F57" i="3"/>
  <c r="F58" i="3"/>
  <c r="F24" i="3"/>
  <c r="F61" i="3"/>
  <c r="F26" i="3"/>
  <c r="F63" i="3"/>
  <c r="F29" i="3"/>
  <c r="D31" i="3"/>
  <c r="D33" i="3"/>
  <c r="D35" i="3"/>
  <c r="D37" i="3"/>
  <c r="D38" i="3"/>
  <c r="D40" i="3"/>
  <c r="D41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D12" i="3"/>
  <c r="D48" i="3"/>
  <c r="D13" i="3"/>
  <c r="D49" i="3"/>
  <c r="D14" i="3"/>
  <c r="D50" i="3"/>
  <c r="D15" i="3"/>
  <c r="D51" i="3"/>
  <c r="D16" i="3"/>
  <c r="D52" i="3"/>
  <c r="D17" i="3"/>
  <c r="D53" i="3"/>
  <c r="D18" i="3"/>
  <c r="D54" i="3"/>
  <c r="D19" i="3"/>
  <c r="D55" i="3"/>
  <c r="D20" i="3"/>
  <c r="D56" i="3"/>
  <c r="D21" i="3"/>
  <c r="D57" i="3"/>
  <c r="D22" i="3"/>
  <c r="D58" i="3"/>
  <c r="D23" i="3"/>
  <c r="D59" i="3"/>
  <c r="D24" i="3"/>
  <c r="D60" i="3"/>
  <c r="D25" i="3"/>
  <c r="D61" i="3"/>
  <c r="D26" i="3"/>
  <c r="D62" i="3"/>
  <c r="D27" i="3"/>
  <c r="D63" i="3"/>
  <c r="D28" i="3"/>
  <c r="D64" i="3"/>
  <c r="D29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A6" i="26"/>
  <c r="A32" i="26" s="1"/>
  <c r="A49" i="26"/>
  <c r="A75" i="26" s="1"/>
  <c r="A92" i="26"/>
  <c r="A118" i="26" s="1"/>
  <c r="A135" i="26"/>
  <c r="A161" i="26" s="1"/>
  <c r="U213" i="21" l="1"/>
  <c r="U149" i="21"/>
  <c r="S215" i="21"/>
  <c r="R215" i="21"/>
  <c r="S151" i="21"/>
  <c r="R151" i="21"/>
  <c r="S150" i="21"/>
  <c r="U150" i="21" s="1"/>
  <c r="R150" i="21"/>
  <c r="S89" i="21"/>
  <c r="R89" i="21"/>
  <c r="S24" i="21"/>
  <c r="R24" i="21"/>
  <c r="L216" i="21"/>
  <c r="T214" i="21"/>
  <c r="U214" i="21"/>
  <c r="L152" i="21"/>
  <c r="L90" i="21"/>
  <c r="U88" i="21"/>
  <c r="T88" i="21"/>
  <c r="U23" i="21"/>
  <c r="L25" i="21"/>
  <c r="T59" i="20"/>
  <c r="W59" i="20" s="1"/>
  <c r="K3" i="20" s="1"/>
  <c r="C43" i="13" s="1"/>
  <c r="T59" i="37"/>
  <c r="W59" i="37" s="1"/>
  <c r="K3" i="37" s="1"/>
  <c r="A78" i="26"/>
  <c r="A120" i="26"/>
  <c r="A50" i="26"/>
  <c r="A77" i="26"/>
  <c r="A121" i="26"/>
  <c r="A122" i="26" s="1"/>
  <c r="A123" i="26" s="1"/>
  <c r="A124" i="26" s="1"/>
  <c r="A125" i="26" s="1"/>
  <c r="A126" i="26" s="1"/>
  <c r="A127" i="26" s="1"/>
  <c r="A163" i="26"/>
  <c r="A8" i="26"/>
  <c r="A34" i="26"/>
  <c r="A79" i="26"/>
  <c r="A80" i="26" s="1"/>
  <c r="A81" i="26" s="1"/>
  <c r="A82" i="26" s="1"/>
  <c r="A83" i="26" s="1"/>
  <c r="A84" i="26" s="1"/>
  <c r="A85" i="26" s="1"/>
  <c r="A248" i="22"/>
  <c r="AX6" i="22"/>
  <c r="AX282" i="22"/>
  <c r="AX353" i="22"/>
  <c r="AX211" i="22"/>
  <c r="AD20" i="22"/>
  <c r="AD223" i="22"/>
  <c r="W223" i="22"/>
  <c r="A109" i="11"/>
  <c r="A109" i="27"/>
  <c r="A109" i="26"/>
  <c r="A104" i="11"/>
  <c r="A104" i="27"/>
  <c r="A104" i="26"/>
  <c r="M409" i="22"/>
  <c r="U409" i="22" s="1"/>
  <c r="AK400" i="22"/>
  <c r="A67" i="27"/>
  <c r="A67" i="26"/>
  <c r="A67" i="11"/>
  <c r="A60" i="11"/>
  <c r="A60" i="27"/>
  <c r="A60" i="26"/>
  <c r="A73" i="11"/>
  <c r="A73" i="27"/>
  <c r="A73" i="26"/>
  <c r="A62" i="11"/>
  <c r="A62" i="27"/>
  <c r="A62" i="26"/>
  <c r="AD290" i="22"/>
  <c r="W290" i="22"/>
  <c r="A147" i="27"/>
  <c r="A147" i="26"/>
  <c r="A147" i="11"/>
  <c r="A158" i="11"/>
  <c r="A158" i="27"/>
  <c r="A158" i="26"/>
  <c r="A149" i="11"/>
  <c r="A149" i="27"/>
  <c r="A149" i="26"/>
  <c r="P219" i="22"/>
  <c r="W25" i="22"/>
  <c r="A30" i="27"/>
  <c r="A30" i="26"/>
  <c r="A30" i="11"/>
  <c r="W222" i="22"/>
  <c r="W20" i="22"/>
  <c r="W369" i="22"/>
  <c r="W359" i="22"/>
  <c r="A19" i="27"/>
  <c r="A19" i="26"/>
  <c r="A19" i="11"/>
  <c r="A22" i="27"/>
  <c r="A22" i="26"/>
  <c r="A22" i="11"/>
  <c r="A28" i="11"/>
  <c r="A28" i="26"/>
  <c r="A28" i="27"/>
  <c r="W18" i="22"/>
  <c r="P221" i="22"/>
  <c r="A106" i="27"/>
  <c r="A106" i="26"/>
  <c r="A106" i="11"/>
  <c r="A107" i="27"/>
  <c r="A107" i="26"/>
  <c r="A107" i="11"/>
  <c r="A111" i="27"/>
  <c r="A111" i="26"/>
  <c r="A111" i="11"/>
  <c r="A102" i="27"/>
  <c r="A102" i="26"/>
  <c r="A102" i="11"/>
  <c r="A108" i="11"/>
  <c r="A108" i="27"/>
  <c r="A108" i="26"/>
  <c r="A71" i="27"/>
  <c r="A71" i="26"/>
  <c r="A71" i="11"/>
  <c r="A61" i="11"/>
  <c r="A61" i="27"/>
  <c r="A61" i="26"/>
  <c r="A64" i="11"/>
  <c r="A64" i="27"/>
  <c r="A64" i="26"/>
  <c r="A66" i="11"/>
  <c r="A66" i="27"/>
  <c r="A66" i="26"/>
  <c r="AD292" i="22"/>
  <c r="W292" i="22"/>
  <c r="A150" i="11"/>
  <c r="A150" i="27"/>
  <c r="A150" i="26"/>
  <c r="A146" i="11"/>
  <c r="A146" i="27"/>
  <c r="A146" i="26"/>
  <c r="A148" i="26"/>
  <c r="A148" i="11"/>
  <c r="A148" i="27"/>
  <c r="A153" i="27"/>
  <c r="A153" i="26"/>
  <c r="A153" i="11"/>
  <c r="M338" i="22"/>
  <c r="U338" i="22" s="1"/>
  <c r="AK329" i="22"/>
  <c r="AD365" i="22"/>
  <c r="W365" i="22"/>
  <c r="P218" i="22"/>
  <c r="AD18" i="22"/>
  <c r="A17" i="11"/>
  <c r="A17" i="27"/>
  <c r="A17" i="26"/>
  <c r="A20" i="11"/>
  <c r="A20" i="27"/>
  <c r="A20" i="26"/>
  <c r="AD25" i="22"/>
  <c r="W288" i="22"/>
  <c r="W366" i="22"/>
  <c r="W289" i="22"/>
  <c r="A255" i="22"/>
  <c r="A117" i="26"/>
  <c r="A160" i="26"/>
  <c r="A100" i="26"/>
  <c r="A103" i="27"/>
  <c r="A103" i="26"/>
  <c r="A103" i="11"/>
  <c r="A110" i="27"/>
  <c r="A110" i="26"/>
  <c r="A110" i="11"/>
  <c r="A114" i="27"/>
  <c r="A114" i="26"/>
  <c r="A114" i="11"/>
  <c r="A105" i="11"/>
  <c r="A105" i="27"/>
  <c r="A105" i="26"/>
  <c r="A112" i="11"/>
  <c r="A112" i="26"/>
  <c r="A112" i="27"/>
  <c r="M79" i="22"/>
  <c r="AK70" i="22"/>
  <c r="A63" i="27"/>
  <c r="A63" i="26"/>
  <c r="A63" i="11"/>
  <c r="A68" i="26"/>
  <c r="A68" i="11"/>
  <c r="A68" i="27"/>
  <c r="A70" i="11"/>
  <c r="A70" i="27"/>
  <c r="A70" i="26"/>
  <c r="W16" i="22"/>
  <c r="P226" i="22"/>
  <c r="A152" i="11"/>
  <c r="A152" i="27"/>
  <c r="A152" i="26"/>
  <c r="A156" i="11"/>
  <c r="A156" i="27"/>
  <c r="A156" i="26"/>
  <c r="A151" i="27"/>
  <c r="A151" i="26"/>
  <c r="A151" i="11"/>
  <c r="A157" i="11"/>
  <c r="A157" i="27"/>
  <c r="A157" i="26"/>
  <c r="AD297" i="22"/>
  <c r="W297" i="22"/>
  <c r="P224" i="22"/>
  <c r="W19" i="22"/>
  <c r="AB145" i="22"/>
  <c r="X135" i="22"/>
  <c r="P140" i="22" s="1"/>
  <c r="X140" i="22" s="1"/>
  <c r="A26" i="27"/>
  <c r="A26" i="26"/>
  <c r="A26" i="11"/>
  <c r="W12" i="22"/>
  <c r="W360" i="22"/>
  <c r="AD17" i="22"/>
  <c r="W17" i="22"/>
  <c r="A29" i="11"/>
  <c r="A29" i="27"/>
  <c r="A29" i="26"/>
  <c r="AD12" i="22"/>
  <c r="A113" i="11"/>
  <c r="A113" i="27"/>
  <c r="A113" i="26"/>
  <c r="A115" i="27"/>
  <c r="A115" i="26"/>
  <c r="A115" i="11"/>
  <c r="A116" i="11"/>
  <c r="A116" i="27"/>
  <c r="A116" i="26"/>
  <c r="P227" i="22"/>
  <c r="A65" i="11"/>
  <c r="A65" i="27"/>
  <c r="A65" i="26"/>
  <c r="A59" i="27"/>
  <c r="A59" i="26"/>
  <c r="A59" i="11"/>
  <c r="A72" i="26"/>
  <c r="A72" i="11"/>
  <c r="A72" i="27"/>
  <c r="A69" i="27"/>
  <c r="A69" i="26"/>
  <c r="A69" i="11"/>
  <c r="AD14" i="22"/>
  <c r="W14" i="22"/>
  <c r="A155" i="27"/>
  <c r="A155" i="26"/>
  <c r="A155" i="11"/>
  <c r="A159" i="27"/>
  <c r="A159" i="26"/>
  <c r="A159" i="11"/>
  <c r="A154" i="11"/>
  <c r="A154" i="27"/>
  <c r="A154" i="26"/>
  <c r="A145" i="27"/>
  <c r="A145" i="26"/>
  <c r="A145" i="11"/>
  <c r="P228" i="22"/>
  <c r="W24" i="22"/>
  <c r="AD24" i="22"/>
  <c r="A21" i="11"/>
  <c r="A21" i="27"/>
  <c r="A21" i="26"/>
  <c r="A60" i="22"/>
  <c r="A67" i="22"/>
  <c r="A16" i="26"/>
  <c r="A16" i="11"/>
  <c r="A16" i="27"/>
  <c r="A397" i="22"/>
  <c r="A390" i="22"/>
  <c r="A319" i="22"/>
  <c r="A326" i="22"/>
  <c r="W298" i="22"/>
  <c r="W368" i="22"/>
  <c r="W23" i="22"/>
  <c r="V270" i="22"/>
  <c r="AN269" i="22"/>
  <c r="AN63" i="22"/>
  <c r="M84" i="22" s="1"/>
  <c r="AM84" i="22" s="1"/>
  <c r="I196" i="22" s="1"/>
  <c r="N205" i="22" s="1"/>
  <c r="V205" i="22" s="1"/>
  <c r="T6" i="22"/>
  <c r="AN322" i="22"/>
  <c r="M343" i="22" s="1"/>
  <c r="AM343" i="22" s="1"/>
  <c r="N347" i="22" s="1"/>
  <c r="V347" i="22" s="1"/>
  <c r="A98" i="26"/>
  <c r="A119" i="26"/>
  <c r="A97" i="26"/>
  <c r="A31" i="26"/>
  <c r="A10" i="26"/>
  <c r="AN393" i="22"/>
  <c r="M414" i="22" s="1"/>
  <c r="AM414" i="22" s="1"/>
  <c r="N418" i="22" s="1"/>
  <c r="V418" i="22" s="1"/>
  <c r="A101" i="26"/>
  <c r="A96" i="26"/>
  <c r="A76" i="26"/>
  <c r="A15" i="26"/>
  <c r="A94" i="26"/>
  <c r="A11" i="26"/>
  <c r="A93" i="26"/>
  <c r="A141" i="26"/>
  <c r="A139" i="26"/>
  <c r="A33" i="26"/>
  <c r="A14" i="26"/>
  <c r="A9" i="26"/>
  <c r="A143" i="26"/>
  <c r="A162" i="26"/>
  <c r="A137" i="26"/>
  <c r="A99" i="26"/>
  <c r="A95" i="26"/>
  <c r="A13" i="26"/>
  <c r="A7" i="26"/>
  <c r="A144" i="26"/>
  <c r="A140" i="26"/>
  <c r="A136" i="26"/>
  <c r="A56" i="26"/>
  <c r="A52" i="26"/>
  <c r="A35" i="26"/>
  <c r="A36" i="26" s="1"/>
  <c r="A12" i="26"/>
  <c r="A55" i="26"/>
  <c r="A51" i="26"/>
  <c r="A57" i="26"/>
  <c r="A53" i="26"/>
  <c r="A142" i="26"/>
  <c r="A138" i="26"/>
  <c r="A74" i="26"/>
  <c r="A58" i="26"/>
  <c r="A54" i="26"/>
  <c r="A92" i="27"/>
  <c r="A74" i="27" s="1"/>
  <c r="A75" i="27" s="1"/>
  <c r="A135" i="27"/>
  <c r="A49" i="27"/>
  <c r="A31" i="27" s="1"/>
  <c r="A32" i="27" s="1"/>
  <c r="A6" i="27"/>
  <c r="AF6" i="22" l="1"/>
  <c r="T150" i="21"/>
  <c r="S216" i="21"/>
  <c r="R216" i="21"/>
  <c r="R152" i="21"/>
  <c r="S152" i="21"/>
  <c r="S90" i="21"/>
  <c r="R90" i="21"/>
  <c r="R25" i="21"/>
  <c r="S25" i="21"/>
  <c r="L217" i="21"/>
  <c r="T215" i="21"/>
  <c r="U215" i="21"/>
  <c r="L153" i="21"/>
  <c r="U151" i="21"/>
  <c r="T151" i="21"/>
  <c r="U89" i="21"/>
  <c r="T89" i="21"/>
  <c r="L91" i="21"/>
  <c r="U24" i="21"/>
  <c r="T24" i="21"/>
  <c r="L26" i="21"/>
  <c r="M79" i="37"/>
  <c r="M64" i="37" s="1"/>
  <c r="M79" i="20"/>
  <c r="M64" i="20" s="1"/>
  <c r="A128" i="26"/>
  <c r="A129" i="26" s="1"/>
  <c r="A130" i="26" s="1"/>
  <c r="A131" i="26" s="1"/>
  <c r="A132" i="26" s="1"/>
  <c r="A133" i="26" s="1"/>
  <c r="A134" i="26" s="1"/>
  <c r="A86" i="26"/>
  <c r="A87" i="26" s="1"/>
  <c r="A88" i="26" s="1"/>
  <c r="A89" i="26" s="1"/>
  <c r="A90" i="26" s="1"/>
  <c r="A91" i="26" s="1"/>
  <c r="A37" i="26"/>
  <c r="A38" i="26" s="1"/>
  <c r="B394" i="22"/>
  <c r="P394" i="22" s="1"/>
  <c r="AF353" i="22"/>
  <c r="P408" i="22" s="1"/>
  <c r="B323" i="22"/>
  <c r="V323" i="22" s="1"/>
  <c r="AF282" i="22"/>
  <c r="P337" i="22" s="1"/>
  <c r="B252" i="22"/>
  <c r="B259" i="22" s="1"/>
  <c r="P259" i="22" s="1"/>
  <c r="AF211" i="22"/>
  <c r="P266" i="22" s="1"/>
  <c r="B64" i="22"/>
  <c r="AH64" i="22" s="1"/>
  <c r="K98" i="22"/>
  <c r="K99" i="22"/>
  <c r="A117" i="27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D224" i="22"/>
  <c r="W224" i="22"/>
  <c r="AD226" i="22"/>
  <c r="W226" i="22"/>
  <c r="K164" i="22"/>
  <c r="K161" i="22"/>
  <c r="R166" i="22" s="1"/>
  <c r="AD218" i="22"/>
  <c r="W218" i="22"/>
  <c r="AM338" i="22"/>
  <c r="V339" i="22"/>
  <c r="AD219" i="22"/>
  <c r="W219" i="22"/>
  <c r="AD19" i="22"/>
  <c r="AD23" i="22"/>
  <c r="AD228" i="22"/>
  <c r="W228" i="22"/>
  <c r="AD227" i="22"/>
  <c r="W227" i="22"/>
  <c r="L119" i="22"/>
  <c r="U79" i="22"/>
  <c r="V410" i="22"/>
  <c r="AM409" i="22"/>
  <c r="AD16" i="22"/>
  <c r="AD221" i="22"/>
  <c r="W221" i="22"/>
  <c r="T353" i="22"/>
  <c r="T282" i="22"/>
  <c r="T211" i="22"/>
  <c r="AN270" i="22"/>
  <c r="V271" i="22"/>
  <c r="AN271" i="22" s="1"/>
  <c r="A11" i="27"/>
  <c r="A8" i="27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56" i="27"/>
  <c r="A12" i="27"/>
  <c r="A52" i="27"/>
  <c r="A51" i="27"/>
  <c r="A7" i="27"/>
  <c r="A15" i="27"/>
  <c r="A55" i="27"/>
  <c r="A33" i="27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139" i="27"/>
  <c r="A143" i="27"/>
  <c r="A9" i="27"/>
  <c r="A13" i="27"/>
  <c r="A53" i="27"/>
  <c r="A57" i="27"/>
  <c r="A137" i="27"/>
  <c r="A141" i="27"/>
  <c r="A136" i="27"/>
  <c r="A140" i="27"/>
  <c r="A144" i="27"/>
  <c r="A10" i="27"/>
  <c r="A14" i="27"/>
  <c r="A50" i="27"/>
  <c r="A54" i="27"/>
  <c r="A58" i="27"/>
  <c r="A138" i="27"/>
  <c r="A142" i="27"/>
  <c r="I107" i="22" l="1"/>
  <c r="M109" i="22"/>
  <c r="P78" i="22"/>
  <c r="S109" i="22" s="1"/>
  <c r="I102" i="22"/>
  <c r="R217" i="21"/>
  <c r="S217" i="21"/>
  <c r="S153" i="21"/>
  <c r="R153" i="21"/>
  <c r="S91" i="21"/>
  <c r="R91" i="21"/>
  <c r="S26" i="21"/>
  <c r="R26" i="21"/>
  <c r="L218" i="21"/>
  <c r="T216" i="21"/>
  <c r="U216" i="21"/>
  <c r="U152" i="21"/>
  <c r="T152" i="21"/>
  <c r="L154" i="21"/>
  <c r="L92" i="21"/>
  <c r="U90" i="21"/>
  <c r="T90" i="21"/>
  <c r="U25" i="21"/>
  <c r="T25" i="21"/>
  <c r="L27" i="21"/>
  <c r="U59" i="20"/>
  <c r="H59" i="20"/>
  <c r="V59" i="37"/>
  <c r="H59" i="37"/>
  <c r="N64" i="20"/>
  <c r="R64" i="20"/>
  <c r="R79" i="20" s="1"/>
  <c r="H79" i="20"/>
  <c r="I79" i="20"/>
  <c r="N64" i="37"/>
  <c r="R64" i="37"/>
  <c r="R79" i="37" s="1"/>
  <c r="H79" i="37"/>
  <c r="I79" i="37"/>
  <c r="V59" i="20"/>
  <c r="U59" i="37"/>
  <c r="AK259" i="22"/>
  <c r="AB394" i="22"/>
  <c r="W259" i="22"/>
  <c r="V394" i="22"/>
  <c r="AH252" i="22"/>
  <c r="AN394" i="22"/>
  <c r="V252" i="22"/>
  <c r="P323" i="22"/>
  <c r="AB323" i="22"/>
  <c r="AH323" i="22"/>
  <c r="I323" i="22"/>
  <c r="I324" i="22" s="1"/>
  <c r="I331" i="22" s="1"/>
  <c r="B324" i="22"/>
  <c r="AB324" i="22" s="1"/>
  <c r="AN323" i="22"/>
  <c r="B330" i="22"/>
  <c r="P330" i="22" s="1"/>
  <c r="A39" i="26"/>
  <c r="A40" i="26" s="1"/>
  <c r="A41" i="26" s="1"/>
  <c r="A42" i="26" s="1"/>
  <c r="AB252" i="22"/>
  <c r="AN252" i="22"/>
  <c r="I64" i="22"/>
  <c r="I78" i="22" s="1"/>
  <c r="AD259" i="22"/>
  <c r="I394" i="22"/>
  <c r="I408" i="22" s="1"/>
  <c r="B253" i="22"/>
  <c r="V253" i="22" s="1"/>
  <c r="B401" i="22"/>
  <c r="P401" i="22" s="1"/>
  <c r="AH394" i="22"/>
  <c r="I252" i="22"/>
  <c r="I259" i="22" s="1"/>
  <c r="B395" i="22"/>
  <c r="AB395" i="22" s="1"/>
  <c r="P252" i="22"/>
  <c r="AH408" i="22"/>
  <c r="B71" i="22"/>
  <c r="AD71" i="22" s="1"/>
  <c r="P64" i="22"/>
  <c r="AN64" i="22"/>
  <c r="V64" i="22"/>
  <c r="B65" i="22"/>
  <c r="AB64" i="22"/>
  <c r="AA179" i="22"/>
  <c r="V411" i="22"/>
  <c r="AN410" i="22"/>
  <c r="AN339" i="22"/>
  <c r="V340" i="22"/>
  <c r="AJ122" i="22"/>
  <c r="R126" i="22" s="1"/>
  <c r="Z126" i="22" s="1"/>
  <c r="AM79" i="22"/>
  <c r="V80" i="22"/>
  <c r="A135" i="11"/>
  <c r="A163" i="11" s="1"/>
  <c r="A92" i="11"/>
  <c r="G88" i="22" l="1"/>
  <c r="S218" i="21"/>
  <c r="R218" i="21"/>
  <c r="S154" i="21"/>
  <c r="R154" i="21"/>
  <c r="S92" i="21"/>
  <c r="R92" i="21"/>
  <c r="R27" i="21"/>
  <c r="S27" i="21"/>
  <c r="L219" i="21"/>
  <c r="T217" i="21"/>
  <c r="U217" i="21"/>
  <c r="L155" i="21"/>
  <c r="U153" i="21"/>
  <c r="T153" i="21"/>
  <c r="U91" i="21"/>
  <c r="T91" i="21"/>
  <c r="L93" i="21"/>
  <c r="U26" i="21"/>
  <c r="T26" i="21"/>
  <c r="L28" i="21"/>
  <c r="J79" i="37"/>
  <c r="K79" i="20"/>
  <c r="L29" i="33" s="1"/>
  <c r="O64" i="37"/>
  <c r="P64" i="37" s="1"/>
  <c r="Q64" i="37" s="1"/>
  <c r="Q79" i="37" s="1"/>
  <c r="F79" i="37" s="1"/>
  <c r="N79" i="37"/>
  <c r="C79" i="37" s="1"/>
  <c r="J79" i="20"/>
  <c r="K64" i="20"/>
  <c r="L3" i="20" s="1"/>
  <c r="A50" i="13" s="1"/>
  <c r="K79" i="37"/>
  <c r="U79" i="20"/>
  <c r="U78" i="20"/>
  <c r="U79" i="37"/>
  <c r="U78" i="37"/>
  <c r="O64" i="20"/>
  <c r="P64" i="20" s="1"/>
  <c r="Q64" i="20" s="1"/>
  <c r="Q79" i="20" s="1"/>
  <c r="F79" i="20" s="1"/>
  <c r="N79" i="20"/>
  <c r="C79" i="20" s="1"/>
  <c r="A43" i="26"/>
  <c r="A44" i="26" s="1"/>
  <c r="A45" i="26" s="1"/>
  <c r="A46" i="26" s="1"/>
  <c r="A47" i="26" s="1"/>
  <c r="A48" i="26" s="1"/>
  <c r="A56" i="11"/>
  <c r="A77" i="11"/>
  <c r="A78" i="11" s="1"/>
  <c r="A94" i="11"/>
  <c r="A120" i="11"/>
  <c r="A121" i="11" s="1"/>
  <c r="B331" i="22"/>
  <c r="W331" i="22" s="1"/>
  <c r="AK330" i="22"/>
  <c r="AK71" i="22"/>
  <c r="P324" i="22"/>
  <c r="I330" i="22"/>
  <c r="I337" i="22"/>
  <c r="AH337" i="22" s="1"/>
  <c r="V324" i="22"/>
  <c r="AD330" i="22"/>
  <c r="W330" i="22"/>
  <c r="B402" i="22"/>
  <c r="W402" i="22" s="1"/>
  <c r="P71" i="22"/>
  <c r="AB253" i="22"/>
  <c r="I395" i="22"/>
  <c r="I402" i="22" s="1"/>
  <c r="I401" i="22"/>
  <c r="I71" i="22"/>
  <c r="I65" i="22"/>
  <c r="I72" i="22" s="1"/>
  <c r="I266" i="22"/>
  <c r="AH266" i="22" s="1"/>
  <c r="I253" i="22"/>
  <c r="I260" i="22" s="1"/>
  <c r="V395" i="22"/>
  <c r="P395" i="22"/>
  <c r="B260" i="22"/>
  <c r="P253" i="22"/>
  <c r="W401" i="22"/>
  <c r="AD401" i="22"/>
  <c r="AK401" i="22"/>
  <c r="W71" i="22"/>
  <c r="P65" i="22"/>
  <c r="B72" i="22"/>
  <c r="AB65" i="22"/>
  <c r="V65" i="22"/>
  <c r="AN340" i="22"/>
  <c r="V341" i="22"/>
  <c r="AN80" i="22"/>
  <c r="V81" i="22"/>
  <c r="AE92" i="22"/>
  <c r="O104" i="22" s="1"/>
  <c r="I103" i="22" s="1"/>
  <c r="N96" i="22"/>
  <c r="AN411" i="22"/>
  <c r="V412" i="22"/>
  <c r="A52" i="11"/>
  <c r="A41" i="11"/>
  <c r="A42" i="11" s="1"/>
  <c r="A43" i="11" s="1"/>
  <c r="A98" i="11"/>
  <c r="A84" i="11"/>
  <c r="A85" i="11" s="1"/>
  <c r="A122" i="11"/>
  <c r="A123" i="11" s="1"/>
  <c r="A124" i="11" s="1"/>
  <c r="A125" i="11" s="1"/>
  <c r="A126" i="11" s="1"/>
  <c r="A160" i="11"/>
  <c r="A161" i="11" s="1"/>
  <c r="A162" i="11" s="1"/>
  <c r="A127" i="11"/>
  <c r="A164" i="11"/>
  <c r="A95" i="11"/>
  <c r="A79" i="11"/>
  <c r="A80" i="11" s="1"/>
  <c r="A81" i="11" s="1"/>
  <c r="A82" i="11" s="1"/>
  <c r="A83" i="11" s="1"/>
  <c r="A142" i="11"/>
  <c r="A137" i="11"/>
  <c r="A138" i="11"/>
  <c r="A99" i="11"/>
  <c r="A141" i="11"/>
  <c r="A165" i="11"/>
  <c r="A166" i="11" s="1"/>
  <c r="A167" i="11" s="1"/>
  <c r="A168" i="11" s="1"/>
  <c r="A169" i="11" s="1"/>
  <c r="A139" i="11"/>
  <c r="A143" i="11"/>
  <c r="A136" i="11"/>
  <c r="A140" i="11"/>
  <c r="A144" i="11"/>
  <c r="A96" i="11"/>
  <c r="A100" i="11"/>
  <c r="A93" i="11"/>
  <c r="A97" i="11"/>
  <c r="A101" i="11"/>
  <c r="A117" i="11"/>
  <c r="A118" i="11" s="1"/>
  <c r="A119" i="11" s="1"/>
  <c r="A57" i="11"/>
  <c r="A50" i="11"/>
  <c r="A54" i="11"/>
  <c r="A58" i="11"/>
  <c r="A74" i="11"/>
  <c r="A75" i="11" s="1"/>
  <c r="A76" i="11" s="1"/>
  <c r="A53" i="11"/>
  <c r="A51" i="11"/>
  <c r="A55" i="11"/>
  <c r="R219" i="21" l="1"/>
  <c r="S219" i="21"/>
  <c r="S155" i="21"/>
  <c r="R155" i="21"/>
  <c r="S93" i="21"/>
  <c r="R93" i="21"/>
  <c r="S28" i="21"/>
  <c r="R28" i="21"/>
  <c r="L220" i="21"/>
  <c r="T218" i="21"/>
  <c r="U218" i="21"/>
  <c r="U154" i="21"/>
  <c r="T154" i="21"/>
  <c r="L156" i="21"/>
  <c r="L94" i="21"/>
  <c r="U92" i="21"/>
  <c r="T92" i="21"/>
  <c r="U27" i="21"/>
  <c r="T27" i="21"/>
  <c r="L29" i="21"/>
  <c r="O79" i="37"/>
  <c r="D79" i="37" s="1"/>
  <c r="M29" i="33" s="1"/>
  <c r="H29" i="33"/>
  <c r="Q29" i="33"/>
  <c r="P79" i="37"/>
  <c r="E79" i="37" s="1"/>
  <c r="N29" i="33" s="1"/>
  <c r="O79" i="20"/>
  <c r="D79" i="20" s="1"/>
  <c r="J29" i="33" s="1"/>
  <c r="O29" i="33"/>
  <c r="K64" i="37"/>
  <c r="L3" i="37" s="1"/>
  <c r="P79" i="20"/>
  <c r="E79" i="20" s="1"/>
  <c r="K29" i="33" s="1"/>
  <c r="F29" i="33"/>
  <c r="A44" i="11"/>
  <c r="A45" i="11" s="1"/>
  <c r="A46" i="11" s="1"/>
  <c r="A47" i="11" s="1"/>
  <c r="A48" i="11" s="1"/>
  <c r="P331" i="22"/>
  <c r="AK331" i="22"/>
  <c r="AD331" i="22"/>
  <c r="A86" i="11"/>
  <c r="A87" i="11" s="1"/>
  <c r="AD402" i="22"/>
  <c r="P402" i="22"/>
  <c r="AK402" i="22"/>
  <c r="AD260" i="22"/>
  <c r="AK260" i="22"/>
  <c r="W260" i="22"/>
  <c r="P260" i="22"/>
  <c r="A128" i="11"/>
  <c r="AK72" i="22"/>
  <c r="W72" i="22"/>
  <c r="P72" i="22"/>
  <c r="AD72" i="22"/>
  <c r="AN412" i="22"/>
  <c r="V413" i="22"/>
  <c r="AN413" i="22" s="1"/>
  <c r="AN81" i="22"/>
  <c r="X147" i="22"/>
  <c r="P152" i="22" s="1"/>
  <c r="X152" i="22" s="1"/>
  <c r="V82" i="22"/>
  <c r="AN341" i="22"/>
  <c r="V342" i="22"/>
  <c r="AN342" i="22" s="1"/>
  <c r="A6" i="11"/>
  <c r="A34" i="11" s="1"/>
  <c r="S220" i="21" l="1"/>
  <c r="R220" i="21"/>
  <c r="S156" i="21"/>
  <c r="R156" i="21"/>
  <c r="S94" i="21"/>
  <c r="R94" i="21"/>
  <c r="R29" i="21"/>
  <c r="S29" i="21"/>
  <c r="L221" i="21"/>
  <c r="T219" i="21"/>
  <c r="U219" i="21"/>
  <c r="L157" i="21"/>
  <c r="U155" i="21"/>
  <c r="T155" i="21"/>
  <c r="U93" i="21"/>
  <c r="T93" i="21"/>
  <c r="L95" i="21"/>
  <c r="U28" i="21"/>
  <c r="T28" i="21"/>
  <c r="L30" i="21"/>
  <c r="A88" i="11"/>
  <c r="A89" i="11" s="1"/>
  <c r="A90" i="11" s="1"/>
  <c r="A91" i="11" s="1"/>
  <c r="A129" i="11"/>
  <c r="A130" i="11" s="1"/>
  <c r="V83" i="22"/>
  <c r="X168" i="22"/>
  <c r="P173" i="22" s="1"/>
  <c r="X173" i="22" s="1"/>
  <c r="AN82" i="22"/>
  <c r="A13" i="11"/>
  <c r="A9" i="11"/>
  <c r="A31" i="11"/>
  <c r="A32" i="11" s="1"/>
  <c r="A33" i="11" s="1"/>
  <c r="A12" i="11"/>
  <c r="A8" i="11"/>
  <c r="A11" i="11"/>
  <c r="A14" i="11"/>
  <c r="A35" i="11"/>
  <c r="A36" i="11"/>
  <c r="A37" i="11" s="1"/>
  <c r="A38" i="11" s="1"/>
  <c r="A39" i="11" s="1"/>
  <c r="A40" i="11" s="1"/>
  <c r="A15" i="11"/>
  <c r="A7" i="11"/>
  <c r="A10" i="11"/>
  <c r="S221" i="21" l="1"/>
  <c r="R221" i="21"/>
  <c r="S157" i="21"/>
  <c r="R157" i="21"/>
  <c r="S95" i="21"/>
  <c r="R95" i="21"/>
  <c r="S30" i="21"/>
  <c r="T30" i="21" s="1"/>
  <c r="R30" i="21"/>
  <c r="L222" i="21"/>
  <c r="T220" i="21"/>
  <c r="U220" i="21"/>
  <c r="U156" i="21"/>
  <c r="T156" i="21"/>
  <c r="L158" i="21"/>
  <c r="L96" i="21"/>
  <c r="U94" i="21"/>
  <c r="T94" i="21"/>
  <c r="U29" i="21"/>
  <c r="T29" i="21"/>
  <c r="L31" i="21"/>
  <c r="A131" i="11"/>
  <c r="A132" i="11" s="1"/>
  <c r="A133" i="11" s="1"/>
  <c r="A134" i="11" s="1"/>
  <c r="X182" i="22"/>
  <c r="P187" i="22" s="1"/>
  <c r="X187" i="22" s="1"/>
  <c r="AN83" i="22"/>
  <c r="A4" i="26"/>
  <c r="D120" i="11"/>
  <c r="D77" i="11"/>
  <c r="D34" i="11"/>
  <c r="S222" i="21" l="1"/>
  <c r="R222" i="21"/>
  <c r="S158" i="21"/>
  <c r="R158" i="21"/>
  <c r="S96" i="21"/>
  <c r="R96" i="21"/>
  <c r="R31" i="21"/>
  <c r="S31" i="21"/>
  <c r="T31" i="21" s="1"/>
  <c r="L223" i="21"/>
  <c r="T221" i="21"/>
  <c r="U221" i="21"/>
  <c r="L159" i="21"/>
  <c r="U157" i="21"/>
  <c r="T157" i="21"/>
  <c r="U95" i="21"/>
  <c r="T95" i="21"/>
  <c r="L97" i="21"/>
  <c r="U30" i="21"/>
  <c r="L32" i="21"/>
  <c r="D163" i="11"/>
  <c r="E15" i="26"/>
  <c r="E101" i="26"/>
  <c r="E144" i="27"/>
  <c r="D159" i="27"/>
  <c r="D158" i="27"/>
  <c r="D157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E144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E144" i="11"/>
  <c r="D138" i="11"/>
  <c r="D137" i="11"/>
  <c r="D136" i="11"/>
  <c r="D135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95" i="11"/>
  <c r="D94" i="11"/>
  <c r="D93" i="11"/>
  <c r="D92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2" i="11"/>
  <c r="D51" i="11"/>
  <c r="D50" i="11"/>
  <c r="D49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9" i="11"/>
  <c r="D8" i="11"/>
  <c r="D7" i="11"/>
  <c r="D6" i="11"/>
  <c r="R223" i="21" l="1"/>
  <c r="S223" i="21"/>
  <c r="S159" i="21"/>
  <c r="R159" i="21"/>
  <c r="S97" i="21"/>
  <c r="R97" i="21"/>
  <c r="S32" i="21"/>
  <c r="T32" i="21" s="1"/>
  <c r="R32" i="21"/>
  <c r="L224" i="21"/>
  <c r="T222" i="21"/>
  <c r="U222" i="21"/>
  <c r="U158" i="21"/>
  <c r="T158" i="21"/>
  <c r="L160" i="21"/>
  <c r="L98" i="21"/>
  <c r="U96" i="21"/>
  <c r="T96" i="21"/>
  <c r="U31" i="21"/>
  <c r="L33" i="21"/>
  <c r="E15" i="11"/>
  <c r="E101" i="27"/>
  <c r="E101" i="11"/>
  <c r="E15" i="27"/>
  <c r="D75" i="26"/>
  <c r="D32" i="26"/>
  <c r="D161" i="26"/>
  <c r="S224" i="21" l="1"/>
  <c r="R224" i="21"/>
  <c r="S160" i="21"/>
  <c r="R160" i="21"/>
  <c r="S98" i="21"/>
  <c r="R98" i="21"/>
  <c r="R33" i="21"/>
  <c r="S33" i="21"/>
  <c r="T33" i="21" s="1"/>
  <c r="L225" i="21"/>
  <c r="T223" i="21"/>
  <c r="U223" i="21"/>
  <c r="L161" i="21"/>
  <c r="U159" i="21"/>
  <c r="T159" i="21"/>
  <c r="U97" i="21"/>
  <c r="T97" i="21"/>
  <c r="L99" i="21"/>
  <c r="U32" i="21"/>
  <c r="L34" i="21"/>
  <c r="H152" i="27"/>
  <c r="G152" i="27"/>
  <c r="G15" i="27"/>
  <c r="F15" i="26"/>
  <c r="F15" i="27"/>
  <c r="F15" i="11"/>
  <c r="D39" i="11" s="1"/>
  <c r="H153" i="27"/>
  <c r="G153" i="27"/>
  <c r="H151" i="27"/>
  <c r="G151" i="27"/>
  <c r="G144" i="27"/>
  <c r="F144" i="27"/>
  <c r="F144" i="26"/>
  <c r="F144" i="11"/>
  <c r="D168" i="11" s="1"/>
  <c r="H65" i="27"/>
  <c r="G65" i="27"/>
  <c r="H69" i="27"/>
  <c r="G69" i="27"/>
  <c r="G73" i="27"/>
  <c r="H73" i="27"/>
  <c r="H110" i="27"/>
  <c r="G110" i="27"/>
  <c r="H114" i="27"/>
  <c r="G114" i="27"/>
  <c r="G24" i="27"/>
  <c r="H24" i="27"/>
  <c r="G28" i="27"/>
  <c r="H28" i="27"/>
  <c r="H159" i="27"/>
  <c r="G159" i="27"/>
  <c r="H157" i="27"/>
  <c r="G157" i="27"/>
  <c r="H154" i="27"/>
  <c r="G154" i="27"/>
  <c r="H155" i="27"/>
  <c r="G155" i="27"/>
  <c r="G66" i="27"/>
  <c r="H66" i="27"/>
  <c r="G70" i="27"/>
  <c r="H70" i="27"/>
  <c r="E58" i="27"/>
  <c r="E58" i="11"/>
  <c r="E58" i="26"/>
  <c r="H111" i="27"/>
  <c r="G111" i="27"/>
  <c r="G115" i="27"/>
  <c r="H115" i="27"/>
  <c r="G25" i="27"/>
  <c r="H25" i="27"/>
  <c r="H29" i="27"/>
  <c r="G29" i="27"/>
  <c r="H158" i="27"/>
  <c r="G158" i="27"/>
  <c r="H67" i="27"/>
  <c r="G67" i="27"/>
  <c r="H71" i="27"/>
  <c r="G71" i="27"/>
  <c r="G108" i="27"/>
  <c r="H108" i="27"/>
  <c r="H112" i="27"/>
  <c r="G112" i="27"/>
  <c r="H116" i="27"/>
  <c r="G116" i="27"/>
  <c r="G26" i="27"/>
  <c r="H26" i="27"/>
  <c r="H30" i="27"/>
  <c r="G30" i="27"/>
  <c r="H156" i="27"/>
  <c r="G156" i="27"/>
  <c r="G68" i="27"/>
  <c r="H68" i="27"/>
  <c r="H72" i="27"/>
  <c r="G72" i="27"/>
  <c r="G101" i="27"/>
  <c r="F101" i="27"/>
  <c r="F101" i="26"/>
  <c r="F101" i="11"/>
  <c r="D125" i="11" s="1"/>
  <c r="H109" i="27"/>
  <c r="G109" i="27"/>
  <c r="H113" i="27"/>
  <c r="G113" i="27"/>
  <c r="H23" i="27"/>
  <c r="G23" i="27"/>
  <c r="H27" i="27"/>
  <c r="G27" i="27"/>
  <c r="D118" i="26"/>
  <c r="R225" i="21" l="1"/>
  <c r="S225" i="21"/>
  <c r="S161" i="21"/>
  <c r="R161" i="21"/>
  <c r="S99" i="21"/>
  <c r="R99" i="21"/>
  <c r="S34" i="21"/>
  <c r="R34" i="21"/>
  <c r="L226" i="21"/>
  <c r="T224" i="21"/>
  <c r="U224" i="21"/>
  <c r="U160" i="21"/>
  <c r="T160" i="21"/>
  <c r="L162" i="21"/>
  <c r="L100" i="21"/>
  <c r="U98" i="21"/>
  <c r="T98" i="21"/>
  <c r="U33" i="21"/>
  <c r="L35" i="21"/>
  <c r="F27" i="27"/>
  <c r="F27" i="11"/>
  <c r="F27" i="26"/>
  <c r="E27" i="11"/>
  <c r="E27" i="27"/>
  <c r="E27" i="26"/>
  <c r="H23" i="26"/>
  <c r="H23" i="11"/>
  <c r="F23" i="27"/>
  <c r="F23" i="26"/>
  <c r="F23" i="11"/>
  <c r="G23" i="26"/>
  <c r="G23" i="11"/>
  <c r="G113" i="26"/>
  <c r="G113" i="11"/>
  <c r="H113" i="11"/>
  <c r="H113" i="26"/>
  <c r="G109" i="26"/>
  <c r="G109" i="11"/>
  <c r="E72" i="27"/>
  <c r="E72" i="26"/>
  <c r="E72" i="11"/>
  <c r="G72" i="11"/>
  <c r="G72" i="26"/>
  <c r="F68" i="27"/>
  <c r="F68" i="11"/>
  <c r="F68" i="26"/>
  <c r="F113" i="27"/>
  <c r="F113" i="26"/>
  <c r="F113" i="11"/>
  <c r="E113" i="27"/>
  <c r="E113" i="11"/>
  <c r="E113" i="26"/>
  <c r="F109" i="27"/>
  <c r="F109" i="26"/>
  <c r="F109" i="11"/>
  <c r="G156" i="26"/>
  <c r="G156" i="11"/>
  <c r="G15" i="11"/>
  <c r="G15" i="26"/>
  <c r="E23" i="27"/>
  <c r="E23" i="26"/>
  <c r="E23" i="11"/>
  <c r="G27" i="26"/>
  <c r="G27" i="11"/>
  <c r="H27" i="26"/>
  <c r="H27" i="11"/>
  <c r="H72" i="26"/>
  <c r="H72" i="11"/>
  <c r="F30" i="27"/>
  <c r="F30" i="11"/>
  <c r="F30" i="26"/>
  <c r="E26" i="27"/>
  <c r="E26" i="26"/>
  <c r="E26" i="11"/>
  <c r="H116" i="26"/>
  <c r="H116" i="11"/>
  <c r="E112" i="27"/>
  <c r="E112" i="11"/>
  <c r="E112" i="26"/>
  <c r="H112" i="26"/>
  <c r="H112" i="11"/>
  <c r="F108" i="27"/>
  <c r="F108" i="26"/>
  <c r="F108" i="11"/>
  <c r="F71" i="27"/>
  <c r="F71" i="11"/>
  <c r="F71" i="26"/>
  <c r="F67" i="27"/>
  <c r="F67" i="26"/>
  <c r="F67" i="11"/>
  <c r="G67" i="26"/>
  <c r="G67" i="11"/>
  <c r="G158" i="26"/>
  <c r="G158" i="11"/>
  <c r="H158" i="26"/>
  <c r="H158" i="11"/>
  <c r="E158" i="27"/>
  <c r="E158" i="26"/>
  <c r="E158" i="11"/>
  <c r="F29" i="27"/>
  <c r="F29" i="26"/>
  <c r="F29" i="11"/>
  <c r="H25" i="11"/>
  <c r="H25" i="26"/>
  <c r="E25" i="27"/>
  <c r="E25" i="26"/>
  <c r="E25" i="11"/>
  <c r="G111" i="11"/>
  <c r="G111" i="26"/>
  <c r="G66" i="26"/>
  <c r="G66" i="11"/>
  <c r="H155" i="26"/>
  <c r="H155" i="11"/>
  <c r="H154" i="26"/>
  <c r="H154" i="11"/>
  <c r="F24" i="27"/>
  <c r="F24" i="26"/>
  <c r="F24" i="11"/>
  <c r="G110" i="11"/>
  <c r="G110" i="26"/>
  <c r="F69" i="27"/>
  <c r="F69" i="11"/>
  <c r="F69" i="26"/>
  <c r="G69" i="26"/>
  <c r="G69" i="11"/>
  <c r="E69" i="27"/>
  <c r="E69" i="11"/>
  <c r="E69" i="26"/>
  <c r="E65" i="27"/>
  <c r="E65" i="26"/>
  <c r="E65" i="11"/>
  <c r="G151" i="26"/>
  <c r="G151" i="11"/>
  <c r="E109" i="27"/>
  <c r="E109" i="11"/>
  <c r="E109" i="26"/>
  <c r="H109" i="11"/>
  <c r="H109" i="26"/>
  <c r="F72" i="27"/>
  <c r="F72" i="26"/>
  <c r="F72" i="11"/>
  <c r="H68" i="26"/>
  <c r="H68" i="11"/>
  <c r="E68" i="11"/>
  <c r="E68" i="26"/>
  <c r="E68" i="27"/>
  <c r="G30" i="26"/>
  <c r="G30" i="11"/>
  <c r="H26" i="26"/>
  <c r="H26" i="11"/>
  <c r="G26" i="26"/>
  <c r="G26" i="11"/>
  <c r="E116" i="27"/>
  <c r="E116" i="11"/>
  <c r="E116" i="26"/>
  <c r="G112" i="26"/>
  <c r="G112" i="11"/>
  <c r="H108" i="26"/>
  <c r="H108" i="11"/>
  <c r="E108" i="27"/>
  <c r="E108" i="11"/>
  <c r="E108" i="26"/>
  <c r="H71" i="11"/>
  <c r="H71" i="26"/>
  <c r="E71" i="27"/>
  <c r="E71" i="26"/>
  <c r="E71" i="11"/>
  <c r="F158" i="27"/>
  <c r="F158" i="26"/>
  <c r="F158" i="11"/>
  <c r="G25" i="26"/>
  <c r="G25" i="11"/>
  <c r="F25" i="26"/>
  <c r="F25" i="27"/>
  <c r="F25" i="11"/>
  <c r="H115" i="26"/>
  <c r="H115" i="11"/>
  <c r="H111" i="26"/>
  <c r="H111" i="11"/>
  <c r="H66" i="26"/>
  <c r="H66" i="11"/>
  <c r="E66" i="27"/>
  <c r="E66" i="11"/>
  <c r="E66" i="26"/>
  <c r="F66" i="27"/>
  <c r="F66" i="11"/>
  <c r="F66" i="26"/>
  <c r="F155" i="27"/>
  <c r="F155" i="26"/>
  <c r="F155" i="11"/>
  <c r="G155" i="26"/>
  <c r="G155" i="11"/>
  <c r="G154" i="26"/>
  <c r="G154" i="11"/>
  <c r="G159" i="26"/>
  <c r="G159" i="11"/>
  <c r="H159" i="26"/>
  <c r="H159" i="11"/>
  <c r="E159" i="27"/>
  <c r="E159" i="26"/>
  <c r="E159" i="11"/>
  <c r="H28" i="11"/>
  <c r="H28" i="26"/>
  <c r="F28" i="26"/>
  <c r="F28" i="11"/>
  <c r="F28" i="27"/>
  <c r="G28" i="26"/>
  <c r="G28" i="11"/>
  <c r="E24" i="27"/>
  <c r="E24" i="11"/>
  <c r="E24" i="26"/>
  <c r="F114" i="27"/>
  <c r="F114" i="26"/>
  <c r="F114" i="11"/>
  <c r="E110" i="27"/>
  <c r="E110" i="26"/>
  <c r="E110" i="11"/>
  <c r="H65" i="11"/>
  <c r="H65" i="26"/>
  <c r="F151" i="27"/>
  <c r="F151" i="26"/>
  <c r="F151" i="11"/>
  <c r="H153" i="26"/>
  <c r="H153" i="11"/>
  <c r="E152" i="27"/>
  <c r="E152" i="26"/>
  <c r="E152" i="11"/>
  <c r="F152" i="27"/>
  <c r="F152" i="26"/>
  <c r="F152" i="11"/>
  <c r="E30" i="27"/>
  <c r="E30" i="26"/>
  <c r="E30" i="11"/>
  <c r="F26" i="27"/>
  <c r="F26" i="26"/>
  <c r="F26" i="11"/>
  <c r="F116" i="27"/>
  <c r="F116" i="11"/>
  <c r="F116" i="26"/>
  <c r="F112" i="27"/>
  <c r="F112" i="26"/>
  <c r="F112" i="11"/>
  <c r="G108" i="26"/>
  <c r="G108" i="11"/>
  <c r="G101" i="26"/>
  <c r="G101" i="11"/>
  <c r="E115" i="27"/>
  <c r="E115" i="26"/>
  <c r="E115" i="11"/>
  <c r="F115" i="27"/>
  <c r="F115" i="11"/>
  <c r="F115" i="26"/>
  <c r="F111" i="27"/>
  <c r="F111" i="11"/>
  <c r="F111" i="26"/>
  <c r="H70" i="26"/>
  <c r="H70" i="11"/>
  <c r="G70" i="11"/>
  <c r="G70" i="26"/>
  <c r="E154" i="27"/>
  <c r="E154" i="11"/>
  <c r="E154" i="26"/>
  <c r="F154" i="27"/>
  <c r="F154" i="26"/>
  <c r="F154" i="11"/>
  <c r="H157" i="26"/>
  <c r="H157" i="11"/>
  <c r="F159" i="27"/>
  <c r="F159" i="26"/>
  <c r="F159" i="11"/>
  <c r="E28" i="27"/>
  <c r="E28" i="26"/>
  <c r="E28" i="11"/>
  <c r="H24" i="26"/>
  <c r="H24" i="11"/>
  <c r="G114" i="11"/>
  <c r="G114" i="26"/>
  <c r="H69" i="26"/>
  <c r="H69" i="11"/>
  <c r="F65" i="11"/>
  <c r="F65" i="27"/>
  <c r="F65" i="26"/>
  <c r="G65" i="26"/>
  <c r="G65" i="11"/>
  <c r="E151" i="27"/>
  <c r="E151" i="26"/>
  <c r="E151" i="11"/>
  <c r="E153" i="27"/>
  <c r="E153" i="26"/>
  <c r="E153" i="11"/>
  <c r="G153" i="26"/>
  <c r="G153" i="11"/>
  <c r="H152" i="26"/>
  <c r="H152" i="11"/>
  <c r="G68" i="11"/>
  <c r="G68" i="26"/>
  <c r="G144" i="26"/>
  <c r="G144" i="11"/>
  <c r="H156" i="26"/>
  <c r="H156" i="11"/>
  <c r="E156" i="27"/>
  <c r="E156" i="26"/>
  <c r="E156" i="11"/>
  <c r="F156" i="27"/>
  <c r="F156" i="26"/>
  <c r="F156" i="11"/>
  <c r="H30" i="26"/>
  <c r="H30" i="11"/>
  <c r="G116" i="26"/>
  <c r="G116" i="11"/>
  <c r="G71" i="26"/>
  <c r="G71" i="11"/>
  <c r="H67" i="11"/>
  <c r="H67" i="26"/>
  <c r="E67" i="27"/>
  <c r="E67" i="26"/>
  <c r="E67" i="11"/>
  <c r="E29" i="27"/>
  <c r="E29" i="26"/>
  <c r="E29" i="11"/>
  <c r="G29" i="26"/>
  <c r="G29" i="11"/>
  <c r="H29" i="11"/>
  <c r="H29" i="26"/>
  <c r="G115" i="26"/>
  <c r="G115" i="11"/>
  <c r="E111" i="27"/>
  <c r="E111" i="26"/>
  <c r="E111" i="11"/>
  <c r="F70" i="27"/>
  <c r="F70" i="11"/>
  <c r="F70" i="26"/>
  <c r="E70" i="27"/>
  <c r="E70" i="11"/>
  <c r="E70" i="26"/>
  <c r="E155" i="27"/>
  <c r="E155" i="26"/>
  <c r="E155" i="11"/>
  <c r="E157" i="27"/>
  <c r="E157" i="26"/>
  <c r="E157" i="11"/>
  <c r="F157" i="27"/>
  <c r="F157" i="11"/>
  <c r="F157" i="26"/>
  <c r="G157" i="26"/>
  <c r="G157" i="11"/>
  <c r="G24" i="26"/>
  <c r="G24" i="11"/>
  <c r="H114" i="11"/>
  <c r="H114" i="26"/>
  <c r="E114" i="27"/>
  <c r="E114" i="26"/>
  <c r="E114" i="11"/>
  <c r="H110" i="26"/>
  <c r="H110" i="11"/>
  <c r="F110" i="27"/>
  <c r="F110" i="26"/>
  <c r="F110" i="11"/>
  <c r="G58" i="27"/>
  <c r="F58" i="27"/>
  <c r="F58" i="26"/>
  <c r="F58" i="11"/>
  <c r="D82" i="11" s="1"/>
  <c r="E73" i="27"/>
  <c r="E73" i="26"/>
  <c r="E73" i="11"/>
  <c r="F73" i="27"/>
  <c r="F73" i="11"/>
  <c r="F73" i="26"/>
  <c r="H73" i="11"/>
  <c r="H73" i="26"/>
  <c r="G73" i="26"/>
  <c r="G73" i="11"/>
  <c r="H151" i="11"/>
  <c r="H151" i="26"/>
  <c r="F153" i="27"/>
  <c r="F153" i="11"/>
  <c r="F153" i="26"/>
  <c r="G152" i="11"/>
  <c r="G152" i="26"/>
  <c r="S226" i="21" l="1"/>
  <c r="R226" i="21"/>
  <c r="S162" i="21"/>
  <c r="R162" i="21"/>
  <c r="S100" i="21"/>
  <c r="R100" i="21"/>
  <c r="R35" i="21"/>
  <c r="S35" i="21"/>
  <c r="T35" i="21" s="1"/>
  <c r="U225" i="21"/>
  <c r="T225" i="21"/>
  <c r="L227" i="21"/>
  <c r="L163" i="21"/>
  <c r="U161" i="21"/>
  <c r="T161" i="21"/>
  <c r="U99" i="21"/>
  <c r="T99" i="21"/>
  <c r="L101" i="21"/>
  <c r="U34" i="21"/>
  <c r="T34" i="21"/>
  <c r="L36" i="21"/>
  <c r="H15" i="26"/>
  <c r="H15" i="11"/>
  <c r="G58" i="26"/>
  <c r="G58" i="11"/>
  <c r="H144" i="26"/>
  <c r="H144" i="11"/>
  <c r="H101" i="26"/>
  <c r="H101" i="11"/>
  <c r="S227" i="21" l="1"/>
  <c r="R227" i="21"/>
  <c r="S163" i="21"/>
  <c r="R163" i="21"/>
  <c r="R101" i="21"/>
  <c r="S101" i="21"/>
  <c r="S36" i="21"/>
  <c r="R36" i="21"/>
  <c r="L228" i="21"/>
  <c r="U226" i="21"/>
  <c r="T226" i="21"/>
  <c r="L164" i="21"/>
  <c r="U162" i="21"/>
  <c r="T162" i="21"/>
  <c r="L102" i="21"/>
  <c r="U100" i="21"/>
  <c r="T100" i="21"/>
  <c r="U35" i="21"/>
  <c r="L37" i="21"/>
  <c r="H58" i="26"/>
  <c r="H58" i="11"/>
  <c r="S228" i="21" l="1"/>
  <c r="R228" i="21"/>
  <c r="S164" i="21"/>
  <c r="R164" i="21"/>
  <c r="S102" i="21"/>
  <c r="R102" i="21"/>
  <c r="R37" i="21"/>
  <c r="S37" i="21"/>
  <c r="T37" i="21" s="1"/>
  <c r="U227" i="21"/>
  <c r="T227" i="21"/>
  <c r="L229" i="21"/>
  <c r="U163" i="21"/>
  <c r="T163" i="21"/>
  <c r="L165" i="21"/>
  <c r="U101" i="21"/>
  <c r="T101" i="21"/>
  <c r="L103" i="21"/>
  <c r="U36" i="21"/>
  <c r="T36" i="21"/>
  <c r="L38" i="21"/>
  <c r="D138" i="27"/>
  <c r="D137" i="27"/>
  <c r="D136" i="27"/>
  <c r="D135" i="27"/>
  <c r="D95" i="27"/>
  <c r="D94" i="27"/>
  <c r="D93" i="27"/>
  <c r="D92" i="27"/>
  <c r="D52" i="27"/>
  <c r="D51" i="27"/>
  <c r="D50" i="27"/>
  <c r="D49" i="27"/>
  <c r="D9" i="27"/>
  <c r="D8" i="27"/>
  <c r="D7" i="27"/>
  <c r="D6" i="27"/>
  <c r="D138" i="26"/>
  <c r="D137" i="26"/>
  <c r="D136" i="26"/>
  <c r="D135" i="26"/>
  <c r="D95" i="26"/>
  <c r="D94" i="26"/>
  <c r="D93" i="26"/>
  <c r="D92" i="26"/>
  <c r="D52" i="26"/>
  <c r="D51" i="26"/>
  <c r="D50" i="26"/>
  <c r="D49" i="26"/>
  <c r="D9" i="26"/>
  <c r="D8" i="26"/>
  <c r="D7" i="26"/>
  <c r="D6" i="26"/>
  <c r="R229" i="21" l="1"/>
  <c r="S229" i="21"/>
  <c r="S165" i="21"/>
  <c r="R165" i="21"/>
  <c r="S103" i="21"/>
  <c r="R103" i="21"/>
  <c r="S38" i="21"/>
  <c r="T38" i="21" s="1"/>
  <c r="R38" i="21"/>
  <c r="L230" i="21"/>
  <c r="U228" i="21"/>
  <c r="T228" i="21"/>
  <c r="L166" i="21"/>
  <c r="U164" i="21"/>
  <c r="T164" i="21"/>
  <c r="L104" i="21"/>
  <c r="U102" i="21"/>
  <c r="T102" i="21"/>
  <c r="U37" i="21"/>
  <c r="L39" i="21"/>
  <c r="H148" i="27"/>
  <c r="H105" i="27"/>
  <c r="S230" i="21" l="1"/>
  <c r="R230" i="21"/>
  <c r="S166" i="21"/>
  <c r="R166" i="21"/>
  <c r="S104" i="21"/>
  <c r="R104" i="21"/>
  <c r="R39" i="21"/>
  <c r="S39" i="21"/>
  <c r="T39" i="21" s="1"/>
  <c r="U229" i="21"/>
  <c r="T229" i="21"/>
  <c r="L231" i="21"/>
  <c r="U165" i="21"/>
  <c r="T165" i="21"/>
  <c r="L167" i="21"/>
  <c r="U103" i="21"/>
  <c r="T103" i="21"/>
  <c r="L105" i="21"/>
  <c r="U38" i="21"/>
  <c r="L40" i="21"/>
  <c r="H63" i="27"/>
  <c r="H60" i="27"/>
  <c r="H61" i="27"/>
  <c r="H62" i="27"/>
  <c r="H19" i="27"/>
  <c r="H64" i="27"/>
  <c r="H150" i="27"/>
  <c r="H103" i="27"/>
  <c r="H59" i="27"/>
  <c r="F81" i="11"/>
  <c r="F80" i="11"/>
  <c r="R231" i="21" l="1"/>
  <c r="S231" i="21"/>
  <c r="S167" i="21"/>
  <c r="R167" i="21"/>
  <c r="R105" i="21"/>
  <c r="S105" i="21"/>
  <c r="S40" i="21"/>
  <c r="T40" i="21" s="1"/>
  <c r="R40" i="21"/>
  <c r="L232" i="21"/>
  <c r="U230" i="21"/>
  <c r="T230" i="21"/>
  <c r="L168" i="21"/>
  <c r="U166" i="21"/>
  <c r="T166" i="21"/>
  <c r="L106" i="21"/>
  <c r="U104" i="21"/>
  <c r="T104" i="21"/>
  <c r="U39" i="21"/>
  <c r="L41" i="21"/>
  <c r="H102" i="27"/>
  <c r="F124" i="11"/>
  <c r="F123" i="11"/>
  <c r="H146" i="27"/>
  <c r="H18" i="27"/>
  <c r="H20" i="27"/>
  <c r="H16" i="27"/>
  <c r="F38" i="11"/>
  <c r="F37" i="11"/>
  <c r="H21" i="27"/>
  <c r="H106" i="27"/>
  <c r="H17" i="27"/>
  <c r="H107" i="27"/>
  <c r="H104" i="27"/>
  <c r="H147" i="27"/>
  <c r="F167" i="11"/>
  <c r="H145" i="27"/>
  <c r="F166" i="11"/>
  <c r="H149" i="27"/>
  <c r="H22" i="27"/>
  <c r="S232" i="21" l="1"/>
  <c r="R232" i="21"/>
  <c r="S168" i="21"/>
  <c r="R168" i="21"/>
  <c r="S106" i="21"/>
  <c r="R106" i="21"/>
  <c r="R41" i="21"/>
  <c r="S41" i="21"/>
  <c r="T41" i="21" s="1"/>
  <c r="U231" i="21"/>
  <c r="T231" i="21"/>
  <c r="L233" i="21"/>
  <c r="U167" i="21"/>
  <c r="T167" i="21"/>
  <c r="L169" i="21"/>
  <c r="U105" i="21"/>
  <c r="T105" i="21"/>
  <c r="L107" i="21"/>
  <c r="U40" i="21"/>
  <c r="L42" i="21"/>
  <c r="E63" i="27"/>
  <c r="E63" i="26"/>
  <c r="E63" i="11"/>
  <c r="E59" i="27"/>
  <c r="E59" i="11"/>
  <c r="E59" i="26"/>
  <c r="E62" i="27"/>
  <c r="E62" i="11"/>
  <c r="E62" i="26"/>
  <c r="E64" i="27"/>
  <c r="E64" i="26"/>
  <c r="E64" i="11"/>
  <c r="E61" i="27"/>
  <c r="E61" i="26"/>
  <c r="E61" i="11"/>
  <c r="E60" i="26"/>
  <c r="E60" i="11"/>
  <c r="E60" i="27"/>
  <c r="S233" i="21" l="1"/>
  <c r="R233" i="21"/>
  <c r="S169" i="21"/>
  <c r="R169" i="21"/>
  <c r="S107" i="21"/>
  <c r="R107" i="21"/>
  <c r="S42" i="21"/>
  <c r="R42" i="21"/>
  <c r="L234" i="21"/>
  <c r="U232" i="21"/>
  <c r="T232" i="21"/>
  <c r="L170" i="21"/>
  <c r="U168" i="21"/>
  <c r="T168" i="21"/>
  <c r="L108" i="21"/>
  <c r="U106" i="21"/>
  <c r="T106" i="21"/>
  <c r="U41" i="21"/>
  <c r="L43" i="21"/>
  <c r="G62" i="27"/>
  <c r="G64" i="27"/>
  <c r="G60" i="27"/>
  <c r="E22" i="26"/>
  <c r="E22" i="27"/>
  <c r="E22" i="11"/>
  <c r="E107" i="27"/>
  <c r="E107" i="26"/>
  <c r="E107" i="11"/>
  <c r="E146" i="27"/>
  <c r="E146" i="11"/>
  <c r="E146" i="26"/>
  <c r="E149" i="27"/>
  <c r="E149" i="26"/>
  <c r="E149" i="11"/>
  <c r="G63" i="27"/>
  <c r="E21" i="27"/>
  <c r="E21" i="26"/>
  <c r="E21" i="11"/>
  <c r="E17" i="27"/>
  <c r="E17" i="26"/>
  <c r="E17" i="11"/>
  <c r="E103" i="27"/>
  <c r="E103" i="26"/>
  <c r="E103" i="11"/>
  <c r="E106" i="27"/>
  <c r="E106" i="26"/>
  <c r="E106" i="11"/>
  <c r="E148" i="27"/>
  <c r="E148" i="26"/>
  <c r="E148" i="11"/>
  <c r="G59" i="27"/>
  <c r="G61" i="27"/>
  <c r="E20" i="27"/>
  <c r="E20" i="26"/>
  <c r="E20" i="11"/>
  <c r="E16" i="27"/>
  <c r="E16" i="11"/>
  <c r="E16" i="26"/>
  <c r="E102" i="27"/>
  <c r="E102" i="26"/>
  <c r="E102" i="11"/>
  <c r="E105" i="27"/>
  <c r="E105" i="11"/>
  <c r="E105" i="26"/>
  <c r="E145" i="27"/>
  <c r="E145" i="26"/>
  <c r="E145" i="11"/>
  <c r="E18" i="27"/>
  <c r="E18" i="26"/>
  <c r="E18" i="11"/>
  <c r="E19" i="11"/>
  <c r="E19" i="27"/>
  <c r="E19" i="26"/>
  <c r="E104" i="27"/>
  <c r="E104" i="11"/>
  <c r="E104" i="26"/>
  <c r="E150" i="27"/>
  <c r="E150" i="11"/>
  <c r="E150" i="26"/>
  <c r="E147" i="27"/>
  <c r="E147" i="26"/>
  <c r="E147" i="11"/>
  <c r="S234" i="21" l="1"/>
  <c r="R234" i="21"/>
  <c r="S170" i="21"/>
  <c r="R170" i="21"/>
  <c r="S108" i="21"/>
  <c r="R108" i="21"/>
  <c r="R43" i="21"/>
  <c r="S43" i="21"/>
  <c r="U233" i="21"/>
  <c r="T233" i="21"/>
  <c r="L235" i="21"/>
  <c r="U169" i="21"/>
  <c r="T169" i="21"/>
  <c r="L171" i="21"/>
  <c r="U107" i="21"/>
  <c r="T107" i="21"/>
  <c r="L109" i="21"/>
  <c r="U42" i="21"/>
  <c r="T42" i="21"/>
  <c r="L44" i="21"/>
  <c r="G107" i="27"/>
  <c r="G62" i="26"/>
  <c r="G62" i="11"/>
  <c r="G106" i="27"/>
  <c r="G64" i="11"/>
  <c r="G64" i="26"/>
  <c r="F61" i="27"/>
  <c r="F61" i="11"/>
  <c r="F61" i="26"/>
  <c r="G149" i="27"/>
  <c r="G150" i="27"/>
  <c r="G17" i="27"/>
  <c r="G16" i="27"/>
  <c r="F64" i="27"/>
  <c r="F64" i="11"/>
  <c r="F64" i="26"/>
  <c r="G103" i="27"/>
  <c r="G102" i="27"/>
  <c r="G63" i="11"/>
  <c r="G63" i="26"/>
  <c r="G60" i="11"/>
  <c r="G60" i="26"/>
  <c r="G145" i="27"/>
  <c r="G148" i="27"/>
  <c r="G20" i="27"/>
  <c r="G19" i="27"/>
  <c r="G61" i="11"/>
  <c r="G61" i="26"/>
  <c r="G59" i="11"/>
  <c r="G59" i="26"/>
  <c r="F59" i="27"/>
  <c r="F59" i="11"/>
  <c r="F59" i="26"/>
  <c r="G147" i="27"/>
  <c r="F63" i="27"/>
  <c r="F63" i="11"/>
  <c r="F63" i="26"/>
  <c r="G18" i="27"/>
  <c r="F60" i="27"/>
  <c r="F60" i="26"/>
  <c r="F60" i="11"/>
  <c r="F62" i="27"/>
  <c r="F62" i="26"/>
  <c r="F62" i="11"/>
  <c r="G104" i="27"/>
  <c r="G105" i="27"/>
  <c r="G146" i="27"/>
  <c r="G22" i="27"/>
  <c r="G21" i="27"/>
  <c r="R235" i="21" l="1"/>
  <c r="S235" i="21"/>
  <c r="S171" i="21"/>
  <c r="R171" i="21"/>
  <c r="S109" i="21"/>
  <c r="R109" i="21"/>
  <c r="S44" i="21"/>
  <c r="T44" i="21" s="1"/>
  <c r="R44" i="21"/>
  <c r="U234" i="21"/>
  <c r="T234" i="21"/>
  <c r="L236" i="21"/>
  <c r="L172" i="21"/>
  <c r="U170" i="21"/>
  <c r="T170" i="21"/>
  <c r="U108" i="21"/>
  <c r="T108" i="21"/>
  <c r="L110" i="21"/>
  <c r="U43" i="21"/>
  <c r="T43" i="21"/>
  <c r="L45" i="21"/>
  <c r="F21" i="27"/>
  <c r="F21" i="26"/>
  <c r="F21" i="11"/>
  <c r="F146" i="27"/>
  <c r="F146" i="26"/>
  <c r="F146" i="11"/>
  <c r="F104" i="27"/>
  <c r="F104" i="26"/>
  <c r="F104" i="11"/>
  <c r="G20" i="26"/>
  <c r="G20" i="11"/>
  <c r="G16" i="11"/>
  <c r="G16" i="26"/>
  <c r="F18" i="27"/>
  <c r="F18" i="26"/>
  <c r="F18" i="11"/>
  <c r="G145" i="26"/>
  <c r="G145" i="11"/>
  <c r="F147" i="27"/>
  <c r="F147" i="26"/>
  <c r="F147" i="11"/>
  <c r="F16" i="27"/>
  <c r="F16" i="26"/>
  <c r="F16" i="11"/>
  <c r="F150" i="27"/>
  <c r="F150" i="26"/>
  <c r="F150" i="11"/>
  <c r="G104" i="26"/>
  <c r="G104" i="11"/>
  <c r="F106" i="27"/>
  <c r="F106" i="26"/>
  <c r="F106" i="11"/>
  <c r="H59" i="11"/>
  <c r="H59" i="26"/>
  <c r="G18" i="26"/>
  <c r="G18" i="11"/>
  <c r="G22" i="11"/>
  <c r="G22" i="26"/>
  <c r="G146" i="26"/>
  <c r="G146" i="11"/>
  <c r="G150" i="26"/>
  <c r="G150" i="11"/>
  <c r="F19" i="27"/>
  <c r="F19" i="11"/>
  <c r="F19" i="26"/>
  <c r="F148" i="27"/>
  <c r="F148" i="26"/>
  <c r="F148" i="11"/>
  <c r="F102" i="27"/>
  <c r="F102" i="26"/>
  <c r="F102" i="11"/>
  <c r="G107" i="11"/>
  <c r="G107" i="26"/>
  <c r="G103" i="26"/>
  <c r="G103" i="11"/>
  <c r="H60" i="26"/>
  <c r="H60" i="11"/>
  <c r="F22" i="27"/>
  <c r="F22" i="26"/>
  <c r="F22" i="11"/>
  <c r="F105" i="27"/>
  <c r="F105" i="26"/>
  <c r="F105" i="11"/>
  <c r="G17" i="26"/>
  <c r="G17" i="11"/>
  <c r="G19" i="26"/>
  <c r="G19" i="11"/>
  <c r="G147" i="26"/>
  <c r="G147" i="11"/>
  <c r="G148" i="11"/>
  <c r="G148" i="26"/>
  <c r="F17" i="26"/>
  <c r="F17" i="27"/>
  <c r="F17" i="11"/>
  <c r="F149" i="27"/>
  <c r="F149" i="11"/>
  <c r="F149" i="26"/>
  <c r="G102" i="26"/>
  <c r="G102" i="11"/>
  <c r="G105" i="26"/>
  <c r="G105" i="11"/>
  <c r="H64" i="26"/>
  <c r="H64" i="11"/>
  <c r="H62" i="11"/>
  <c r="H62" i="26"/>
  <c r="F107" i="27"/>
  <c r="F107" i="11"/>
  <c r="F107" i="26"/>
  <c r="G21" i="26"/>
  <c r="G21" i="11"/>
  <c r="G149" i="26"/>
  <c r="G149" i="11"/>
  <c r="F20" i="27"/>
  <c r="F20" i="26"/>
  <c r="F20" i="11"/>
  <c r="F145" i="27"/>
  <c r="F145" i="11"/>
  <c r="F145" i="26"/>
  <c r="F103" i="27"/>
  <c r="F103" i="11"/>
  <c r="F103" i="26"/>
  <c r="G106" i="26"/>
  <c r="G106" i="11"/>
  <c r="H63" i="11"/>
  <c r="H63" i="26"/>
  <c r="H61" i="26"/>
  <c r="H61" i="11"/>
  <c r="S236" i="21" l="1"/>
  <c r="R236" i="21"/>
  <c r="S172" i="21"/>
  <c r="R172" i="21"/>
  <c r="S110" i="21"/>
  <c r="R110" i="21"/>
  <c r="R45" i="21"/>
  <c r="S45" i="21"/>
  <c r="U235" i="21"/>
  <c r="T235" i="21"/>
  <c r="L237" i="21"/>
  <c r="U171" i="21"/>
  <c r="T171" i="21"/>
  <c r="L173" i="21"/>
  <c r="L111" i="21"/>
  <c r="U109" i="21"/>
  <c r="T109" i="21"/>
  <c r="U44" i="21"/>
  <c r="L46" i="21"/>
  <c r="H104" i="26"/>
  <c r="H104" i="11"/>
  <c r="H147" i="11"/>
  <c r="H147" i="26"/>
  <c r="H150" i="26"/>
  <c r="H150" i="11"/>
  <c r="H22" i="26"/>
  <c r="H22" i="11"/>
  <c r="H19" i="11"/>
  <c r="H19" i="26"/>
  <c r="H107" i="26"/>
  <c r="H107" i="11"/>
  <c r="H149" i="26"/>
  <c r="H149" i="11"/>
  <c r="H20" i="11"/>
  <c r="H20" i="26"/>
  <c r="H18" i="26"/>
  <c r="H18" i="11"/>
  <c r="H106" i="11"/>
  <c r="H106" i="26"/>
  <c r="H105" i="11"/>
  <c r="H105" i="26"/>
  <c r="H103" i="26"/>
  <c r="H103" i="11"/>
  <c r="H146" i="26"/>
  <c r="H146" i="11"/>
  <c r="H16" i="11"/>
  <c r="H16" i="26"/>
  <c r="H102" i="11"/>
  <c r="H102" i="26"/>
  <c r="H148" i="26"/>
  <c r="H148" i="11"/>
  <c r="H145" i="26"/>
  <c r="H145" i="11"/>
  <c r="H17" i="11"/>
  <c r="H17" i="26"/>
  <c r="H21" i="26"/>
  <c r="H21" i="11"/>
  <c r="R237" i="21" l="1"/>
  <c r="S237" i="21"/>
  <c r="S173" i="21"/>
  <c r="R173" i="21"/>
  <c r="S111" i="21"/>
  <c r="R111" i="21"/>
  <c r="S46" i="21"/>
  <c r="R46" i="21"/>
  <c r="U236" i="21"/>
  <c r="T236" i="21"/>
  <c r="L238" i="21"/>
  <c r="L174" i="21"/>
  <c r="U172" i="21"/>
  <c r="T172" i="21"/>
  <c r="U110" i="21"/>
  <c r="T110" i="21"/>
  <c r="L112" i="21"/>
  <c r="U45" i="21"/>
  <c r="T45" i="21"/>
  <c r="L47" i="21"/>
  <c r="A4" i="11"/>
  <c r="S238" i="21" l="1"/>
  <c r="R238" i="21"/>
  <c r="S174" i="21"/>
  <c r="R174" i="21"/>
  <c r="S112" i="21"/>
  <c r="R112" i="21"/>
  <c r="R47" i="21"/>
  <c r="S47" i="21"/>
  <c r="U237" i="21"/>
  <c r="T237" i="21"/>
  <c r="L239" i="21"/>
  <c r="U173" i="21"/>
  <c r="T173" i="21"/>
  <c r="L175" i="21"/>
  <c r="L113" i="21"/>
  <c r="U111" i="21"/>
  <c r="T111" i="21"/>
  <c r="U46" i="21"/>
  <c r="T46" i="21"/>
  <c r="L48" i="21"/>
  <c r="A98" i="27"/>
  <c r="A94" i="27"/>
  <c r="A99" i="27"/>
  <c r="A97" i="27"/>
  <c r="A96" i="27"/>
  <c r="A100" i="27"/>
  <c r="A95" i="27"/>
  <c r="A101" i="27"/>
  <c r="A93" i="27"/>
  <c r="S239" i="21" l="1"/>
  <c r="R239" i="21"/>
  <c r="S175" i="21"/>
  <c r="R175" i="21"/>
  <c r="S113" i="21"/>
  <c r="R113" i="21"/>
  <c r="S48" i="21"/>
  <c r="R48" i="21"/>
  <c r="U238" i="21"/>
  <c r="T238" i="21"/>
  <c r="L240" i="21"/>
  <c r="L176" i="21"/>
  <c r="U174" i="21"/>
  <c r="T174" i="21"/>
  <c r="U112" i="21"/>
  <c r="T112" i="21"/>
  <c r="L114" i="21"/>
  <c r="U47" i="21"/>
  <c r="T47" i="21"/>
  <c r="L49" i="21"/>
  <c r="P339" i="22"/>
  <c r="P410" i="22"/>
  <c r="S240" i="21" l="1"/>
  <c r="R240" i="21"/>
  <c r="S176" i="21"/>
  <c r="R176" i="21"/>
  <c r="S114" i="21"/>
  <c r="R114" i="21"/>
  <c r="R49" i="21"/>
  <c r="S49" i="21"/>
  <c r="T49" i="21" s="1"/>
  <c r="U239" i="21"/>
  <c r="T239" i="21"/>
  <c r="U175" i="21"/>
  <c r="T175" i="21"/>
  <c r="L177" i="21"/>
  <c r="U113" i="21"/>
  <c r="T113" i="21"/>
  <c r="U48" i="21"/>
  <c r="T48" i="21"/>
  <c r="L50" i="21"/>
  <c r="P268" i="22"/>
  <c r="AH339" i="22"/>
  <c r="AH410" i="22"/>
  <c r="P80" i="22"/>
  <c r="S177" i="21" l="1"/>
  <c r="R177" i="21"/>
  <c r="S50" i="21"/>
  <c r="R50" i="21"/>
  <c r="U240" i="21"/>
  <c r="T240" i="21"/>
  <c r="U176" i="21"/>
  <c r="T176" i="21"/>
  <c r="U114" i="21"/>
  <c r="T114" i="21"/>
  <c r="U49" i="21"/>
  <c r="L51" i="21"/>
  <c r="AH268" i="22"/>
  <c r="AH80" i="22"/>
  <c r="T135" i="22"/>
  <c r="L140" i="22" s="1"/>
  <c r="T140" i="22" s="1"/>
  <c r="L122" i="22" s="1"/>
  <c r="O128" i="22" s="1"/>
  <c r="R51" i="21" l="1"/>
  <c r="S51" i="21"/>
  <c r="T51" i="21" s="1"/>
  <c r="U177" i="21"/>
  <c r="T177" i="21"/>
  <c r="U50" i="21"/>
  <c r="T50" i="21"/>
  <c r="Z282" i="22"/>
  <c r="P342" i="22" s="1"/>
  <c r="AH342" i="22" s="1"/>
  <c r="P340" i="22"/>
  <c r="P411" i="22"/>
  <c r="U51" i="21" l="1"/>
  <c r="AH340" i="22"/>
  <c r="Z6" i="22"/>
  <c r="AH411" i="22"/>
  <c r="Z353" i="22"/>
  <c r="P413" i="22" s="1"/>
  <c r="AH413" i="22" s="1"/>
  <c r="Z211" i="22"/>
  <c r="P271" i="22" s="1"/>
  <c r="AH271" i="22" s="1"/>
  <c r="P269" i="22"/>
  <c r="W179" i="22" l="1"/>
  <c r="O182" i="22" s="1"/>
  <c r="P83" i="22"/>
  <c r="AH83" i="22" s="1"/>
  <c r="P81" i="22"/>
  <c r="AH81" i="22" s="1"/>
  <c r="X145" i="22"/>
  <c r="O147" i="22" s="1"/>
  <c r="P341" i="22"/>
  <c r="P412" i="22"/>
  <c r="AH269" i="22"/>
  <c r="T182" i="22" l="1"/>
  <c r="L187" i="22" s="1"/>
  <c r="T187" i="22" s="1"/>
  <c r="AA122" i="22" s="1"/>
  <c r="AG128" i="22" s="1"/>
  <c r="P270" i="22"/>
  <c r="T147" i="22"/>
  <c r="L152" i="22" s="1"/>
  <c r="T152" i="22" s="1"/>
  <c r="Q122" i="22" s="1"/>
  <c r="U128" i="22" s="1"/>
  <c r="G164" i="22"/>
  <c r="AH412" i="22"/>
  <c r="P409" i="22"/>
  <c r="AH409" i="22" s="1"/>
  <c r="AH341" i="22"/>
  <c r="P338" i="22"/>
  <c r="AH338" i="22" s="1"/>
  <c r="AP414" i="22" l="1"/>
  <c r="AP409" i="22"/>
  <c r="AP343" i="22"/>
  <c r="AP338" i="22"/>
  <c r="I338" i="22"/>
  <c r="AH270" i="22"/>
  <c r="P267" i="22"/>
  <c r="AH267" i="22" s="1"/>
  <c r="AH343" i="22"/>
  <c r="AH414" i="22"/>
  <c r="P82" i="22"/>
  <c r="AH82" i="22" s="1"/>
  <c r="G161" i="22"/>
  <c r="N166" i="22" s="1"/>
  <c r="O168" i="22" s="1"/>
  <c r="I267" i="22"/>
  <c r="AP272" i="22" l="1"/>
  <c r="AP267" i="22"/>
  <c r="AH272" i="22"/>
  <c r="I79" i="22"/>
  <c r="G119" i="22" s="1"/>
  <c r="J347" i="22"/>
  <c r="R347" i="22" s="1"/>
  <c r="J418" i="22"/>
  <c r="R418" i="22" s="1"/>
  <c r="I409" i="22"/>
  <c r="I343" i="22"/>
  <c r="T168" i="22"/>
  <c r="L173" i="22" s="1"/>
  <c r="T173" i="22" s="1"/>
  <c r="V122" i="22" s="1"/>
  <c r="AA128" i="22" s="1"/>
  <c r="P79" i="22"/>
  <c r="AH79" i="22" s="1"/>
  <c r="AP84" i="22" l="1"/>
  <c r="X199" i="22" s="1"/>
  <c r="I414" i="22"/>
  <c r="I272" i="22"/>
  <c r="J276" i="22"/>
  <c r="R276" i="22" s="1"/>
  <c r="I84" i="22"/>
  <c r="AP79" i="22"/>
  <c r="AF122" i="22"/>
  <c r="N126" i="22" s="1"/>
  <c r="AM127" i="22" l="1"/>
  <c r="R201" i="22"/>
  <c r="V126" i="22"/>
  <c r="N193" i="22" l="1"/>
  <c r="R200" i="22" s="1"/>
  <c r="O127" i="22"/>
  <c r="U104" i="22"/>
  <c r="AH78" i="22" l="1"/>
  <c r="AH84" i="22" s="1"/>
  <c r="AA104" i="22"/>
  <c r="L114" i="22" s="1"/>
  <c r="T114" i="22" s="1"/>
  <c r="F193" i="22" l="1"/>
  <c r="L200" i="22" l="1"/>
  <c r="F194" i="22"/>
  <c r="E196" i="22" s="1"/>
  <c r="J205" i="22" s="1"/>
  <c r="R205" i="22" s="1"/>
  <c r="L199" i="22" l="1"/>
</calcChain>
</file>

<file path=xl/comments1.xml><?xml version="1.0" encoding="utf-8"?>
<comments xmlns="http://schemas.openxmlformats.org/spreadsheetml/2006/main">
  <authors>
    <author>Jey Jey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G4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I4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J4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M4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N45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W60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K64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U78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U79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Jey Jey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</commentList>
</comments>
</file>

<file path=xl/sharedStrings.xml><?xml version="1.0" encoding="utf-8"?>
<sst xmlns="http://schemas.openxmlformats.org/spreadsheetml/2006/main" count="3802" uniqueCount="1078">
  <si>
    <r>
      <t>3회</t>
    </r>
    <r>
      <rPr>
        <b/>
        <sz val="9"/>
        <color indexed="9"/>
        <rFont val="굴림"/>
        <family val="3"/>
        <charset val="129"/>
      </rPr>
      <t/>
    </r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</si>
  <si>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5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</si>
  <si>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5" type="noConversion"/>
  </si>
  <si>
    <t>등록번호</t>
    <phoneticPr fontId="5" type="noConversion"/>
  </si>
  <si>
    <r>
      <rPr>
        <sz val="8"/>
        <rFont val="맑은 고딕"/>
        <family val="3"/>
        <charset val="129"/>
      </rPr>
      <t>접수번호</t>
    </r>
    <phoneticPr fontId="5" type="noConversion"/>
  </si>
  <si>
    <r>
      <rPr>
        <sz val="8"/>
        <rFont val="맑은 고딕"/>
        <family val="3"/>
        <charset val="129"/>
      </rPr>
      <t>의뢰기관</t>
    </r>
    <phoneticPr fontId="5" type="noConversion"/>
  </si>
  <si>
    <r>
      <rPr>
        <sz val="8"/>
        <rFont val="맑은 고딕"/>
        <family val="3"/>
        <charset val="129"/>
      </rPr>
      <t>교정일자</t>
    </r>
    <phoneticPr fontId="5" type="noConversion"/>
  </si>
  <si>
    <r>
      <rPr>
        <sz val="8"/>
        <rFont val="맑은 고딕"/>
        <family val="3"/>
        <charset val="129"/>
      </rPr>
      <t>기기명</t>
    </r>
    <phoneticPr fontId="5" type="noConversion"/>
  </si>
  <si>
    <t>교정절차서1</t>
    <phoneticPr fontId="5" type="noConversion"/>
  </si>
  <si>
    <r>
      <rPr>
        <sz val="8"/>
        <rFont val="맑은 고딕"/>
        <family val="3"/>
        <charset val="129"/>
      </rPr>
      <t>제작회사</t>
    </r>
    <phoneticPr fontId="5" type="noConversion"/>
  </si>
  <si>
    <t>교정절차서2</t>
    <phoneticPr fontId="5" type="noConversion"/>
  </si>
  <si>
    <r>
      <rPr>
        <sz val="8"/>
        <rFont val="맑은 고딕"/>
        <family val="3"/>
        <charset val="129"/>
      </rPr>
      <t>형식</t>
    </r>
    <phoneticPr fontId="5" type="noConversion"/>
  </si>
  <si>
    <t>접수확인자</t>
    <phoneticPr fontId="5" type="noConversion"/>
  </si>
  <si>
    <r>
      <rPr>
        <sz val="8"/>
        <rFont val="맑은 고딕"/>
        <family val="3"/>
        <charset val="129"/>
      </rPr>
      <t>기기번호</t>
    </r>
    <phoneticPr fontId="5" type="noConversion"/>
  </si>
  <si>
    <t>인증교정자</t>
    <phoneticPr fontId="5" type="noConversion"/>
  </si>
  <si>
    <t>기술책임자</t>
    <phoneticPr fontId="5" type="noConversion"/>
  </si>
  <si>
    <r>
      <rPr>
        <sz val="8"/>
        <rFont val="맑은 고딕"/>
        <family val="3"/>
        <charset val="129"/>
      </rPr>
      <t>교정주기</t>
    </r>
    <phoneticPr fontId="5" type="noConversion"/>
  </si>
  <si>
    <r>
      <t>KOLAS</t>
    </r>
    <r>
      <rPr>
        <sz val="8"/>
        <rFont val="맑은 고딕"/>
        <family val="3"/>
        <charset val="129"/>
      </rPr>
      <t>유무</t>
    </r>
    <phoneticPr fontId="5" type="noConversion"/>
  </si>
  <si>
    <t>1: KOLAS 성적서
0: 비공인성적서</t>
    <phoneticPr fontId="5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</si>
  <si>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</si>
  <si>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최저온도</t>
    </r>
    <phoneticPr fontId="5" type="noConversion"/>
  </si>
  <si>
    <t>최저습도</t>
    <phoneticPr fontId="5" type="noConversion"/>
  </si>
  <si>
    <t>최저기압</t>
    <phoneticPr fontId="5" type="noConversion"/>
  </si>
  <si>
    <t>교정장소</t>
    <phoneticPr fontId="5" type="noConversion"/>
  </si>
  <si>
    <t>0: KC00-011 고정표준실
1: 현장교정
4: KC10-244 고정표준실</t>
    <phoneticPr fontId="5" type="noConversion"/>
  </si>
  <si>
    <r>
      <rPr>
        <sz val="8"/>
        <rFont val="맑은 고딕"/>
        <family val="3"/>
        <charset val="129"/>
      </rPr>
      <t>최고온도</t>
    </r>
    <phoneticPr fontId="5" type="noConversion"/>
  </si>
  <si>
    <r>
      <rPr>
        <sz val="8"/>
        <rFont val="맑은 고딕"/>
        <family val="3"/>
        <charset val="129"/>
      </rPr>
      <t>최고습도</t>
    </r>
    <phoneticPr fontId="5" type="noConversion"/>
  </si>
  <si>
    <t>최고기압</t>
    <phoneticPr fontId="5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</si>
  <si>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5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</si>
  <si>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</si>
  <si>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등록번호</t>
    </r>
    <phoneticPr fontId="5" type="noConversion"/>
  </si>
  <si>
    <t>기기명</t>
    <phoneticPr fontId="5" type="noConversion"/>
  </si>
  <si>
    <t>제작회사</t>
    <phoneticPr fontId="5" type="noConversion"/>
  </si>
  <si>
    <t>기기번호</t>
    <phoneticPr fontId="5" type="noConversion"/>
  </si>
  <si>
    <t>차기교정예정일자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</si>
  <si>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</si>
  <si>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세부분류코드</t>
    <phoneticPr fontId="5" type="noConversion"/>
  </si>
  <si>
    <t xml:space="preserve"> 성적서발급번호(Certificate No) :</t>
    <phoneticPr fontId="5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</si>
  <si>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5" type="noConversion"/>
  </si>
  <si>
    <t>전체</t>
    <phoneticPr fontId="5" type="noConversion"/>
  </si>
  <si>
    <t>특이사항</t>
    <phoneticPr fontId="5" type="noConversion"/>
  </si>
  <si>
    <t>PASS</t>
    <phoneticPr fontId="5" type="noConversion"/>
  </si>
  <si>
    <t>FIAL</t>
    <phoneticPr fontId="5" type="noConversion"/>
  </si>
  <si>
    <t>교정자 확인</t>
    <phoneticPr fontId="5" type="noConversion"/>
  </si>
  <si>
    <t>확인전</t>
  </si>
  <si>
    <t>CONDITION</t>
    <phoneticPr fontId="5" type="noConversion"/>
  </si>
  <si>
    <t>MEASURED VALUE</t>
    <phoneticPr fontId="5" type="noConversion"/>
  </si>
  <si>
    <t>번호</t>
    <phoneticPr fontId="5" type="noConversion"/>
  </si>
  <si>
    <t>명목압력
(SI단위)</t>
    <phoneticPr fontId="5" type="noConversion"/>
  </si>
  <si>
    <t>표준기압력
(SI단위)</t>
    <phoneticPr fontId="5" type="noConversion"/>
  </si>
  <si>
    <t>SI단위</t>
    <phoneticPr fontId="5" type="noConversion"/>
  </si>
  <si>
    <t>표준기압력
(DUT단위)</t>
    <phoneticPr fontId="5" type="noConversion"/>
  </si>
  <si>
    <t>DUT단위</t>
    <phoneticPr fontId="5" type="noConversion"/>
  </si>
  <si>
    <t>CMC</t>
    <phoneticPr fontId="5" type="noConversion"/>
  </si>
  <si>
    <t>분해능</t>
    <phoneticPr fontId="5" type="noConversion"/>
  </si>
  <si>
    <t>표준압력
Pr</t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</si>
  <si>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</si>
  <si>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지시값
평균</t>
    <phoneticPr fontId="5" type="noConversion"/>
  </si>
  <si>
    <t>[Pressure Calibration]</t>
    <phoneticPr fontId="5" type="noConversion"/>
  </si>
  <si>
    <t>CMC 검토</t>
    <phoneticPr fontId="5" type="noConversion"/>
  </si>
  <si>
    <t>측정점
번호</t>
    <phoneticPr fontId="5" type="noConversion"/>
  </si>
  <si>
    <t>번호</t>
  </si>
  <si>
    <t>등록번호</t>
  </si>
  <si>
    <t>단위</t>
  </si>
  <si>
    <t>확장불확도</t>
  </si>
  <si>
    <t>k</t>
  </si>
  <si>
    <t>기준기교정일</t>
  </si>
  <si>
    <t>표준압력</t>
    <phoneticPr fontId="5" type="noConversion"/>
  </si>
  <si>
    <t>■ 반복측정 결과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</si>
  <si>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</si>
  <si>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</si>
  <si>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</si>
  <si>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</t>
    <phoneticPr fontId="5" type="noConversion"/>
  </si>
  <si>
    <t>보정값</t>
    <phoneticPr fontId="5" type="noConversion"/>
  </si>
  <si>
    <t>■ 불확도 총괄표</t>
    <phoneticPr fontId="5" type="noConversion"/>
  </si>
  <si>
    <t>불확도 성분</t>
    <phoneticPr fontId="5" type="noConversion"/>
  </si>
  <si>
    <t>추정값</t>
    <phoneticPr fontId="5" type="noConversion"/>
  </si>
  <si>
    <t>불확도 기여량</t>
    <phoneticPr fontId="5" type="noConversion"/>
  </si>
  <si>
    <t>자유도</t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</si>
  <si>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</si>
  <si>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</si>
  <si>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t>정규</t>
    <phoneticPr fontId="5" type="noConversion"/>
  </si>
  <si>
    <t>∞</t>
    <phoneticPr fontId="5" type="noConversion"/>
  </si>
  <si>
    <t>직사각형</t>
    <phoneticPr fontId="5" type="noConversion"/>
  </si>
  <si>
    <t>E</t>
    <phoneticPr fontId="5" type="noConversion"/>
  </si>
  <si>
    <t>=</t>
    <phoneticPr fontId="5" type="noConversion"/>
  </si>
  <si>
    <t>계산하면</t>
  </si>
  <si>
    <t>D5. 불확도 기여량 :</t>
    <phoneticPr fontId="5" type="noConversion"/>
  </si>
  <si>
    <t>■ 유효자유도</t>
    <phoneticPr fontId="5" type="noConversion"/>
  </si>
  <si>
    <t>표준기</t>
    <phoneticPr fontId="5" type="noConversion"/>
  </si>
  <si>
    <t>히스테리시스</t>
    <phoneticPr fontId="5" type="noConversion"/>
  </si>
  <si>
    <t>■ 측정기본정보</t>
    <phoneticPr fontId="5" type="noConversion"/>
  </si>
  <si>
    <t>최대용량</t>
    <phoneticPr fontId="5" type="noConversion"/>
  </si>
  <si>
    <t>단위</t>
    <phoneticPr fontId="5" type="noConversion"/>
  </si>
  <si>
    <t>영점오차</t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</si>
  <si>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</si>
  <si>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최소눈금</t>
    <phoneticPr fontId="5" type="noConversion"/>
  </si>
  <si>
    <t>부록</t>
    <phoneticPr fontId="5" type="noConversion"/>
  </si>
  <si>
    <t>- 다음 -</t>
    <phoneticPr fontId="5" type="noConversion"/>
  </si>
  <si>
    <t>Indication</t>
    <phoneticPr fontId="5" type="noConversion"/>
  </si>
  <si>
    <t>Correction</t>
    <phoneticPr fontId="5" type="noConversion"/>
  </si>
  <si>
    <t>- continue -</t>
    <phoneticPr fontId="5" type="noConversion"/>
  </si>
  <si>
    <t>Spec</t>
    <phoneticPr fontId="5" type="noConversion"/>
  </si>
  <si>
    <t>● 교정결과</t>
    <phoneticPr fontId="5" type="noConversion"/>
  </si>
  <si>
    <t>기준기명(종류)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</si>
  <si>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</si>
  <si>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</si>
  <si>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</si>
  <si>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</si>
  <si>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</si>
  <si>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</si>
  <si>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</si>
  <si>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최소눈금</t>
  </si>
  <si>
    <t>적용단위</t>
  </si>
  <si>
    <t>a</t>
  </si>
  <si>
    <t>b</t>
  </si>
  <si>
    <t>교정일자</t>
  </si>
  <si>
    <t>Resolution</t>
    <phoneticPr fontId="5" type="noConversion"/>
  </si>
  <si>
    <t>Display</t>
    <phoneticPr fontId="5" type="noConversion"/>
  </si>
  <si>
    <t>분해능단위</t>
    <phoneticPr fontId="5" type="noConversion"/>
  </si>
  <si>
    <t>SPEC</t>
    <phoneticPr fontId="5" type="noConversion"/>
  </si>
  <si>
    <t>MIN</t>
    <phoneticPr fontId="5" type="noConversion"/>
  </si>
  <si>
    <t>MAX</t>
    <phoneticPr fontId="5" type="noConversion"/>
  </si>
  <si>
    <t>UNIT</t>
    <phoneticPr fontId="5" type="noConversion"/>
  </si>
  <si>
    <t>3회</t>
    <phoneticPr fontId="5" type="noConversion"/>
  </si>
  <si>
    <t>STD Name</t>
    <phoneticPr fontId="5" type="noConversion"/>
  </si>
  <si>
    <t>최대압력</t>
    <phoneticPr fontId="5" type="noConversion"/>
  </si>
  <si>
    <t>DUT단위</t>
    <phoneticPr fontId="5" type="noConversion"/>
  </si>
  <si>
    <t>Nominal</t>
    <phoneticPr fontId="5" type="noConversion"/>
  </si>
  <si>
    <t>Standard</t>
    <phoneticPr fontId="5" type="noConversion"/>
  </si>
  <si>
    <t>Measured</t>
    <phoneticPr fontId="5" type="noConversion"/>
  </si>
  <si>
    <t>Unit</t>
    <phoneticPr fontId="5" type="noConversion"/>
  </si>
  <si>
    <t>Correction</t>
    <phoneticPr fontId="5" type="noConversion"/>
  </si>
  <si>
    <t>● Calibration Result</t>
    <phoneticPr fontId="5" type="noConversion"/>
  </si>
  <si>
    <t>No.</t>
    <phoneticPr fontId="5" type="noConversion"/>
  </si>
  <si>
    <t>Pressure</t>
    <phoneticPr fontId="5" type="noConversion"/>
  </si>
  <si>
    <t>측정불확도</t>
    <phoneticPr fontId="5" type="noConversion"/>
  </si>
  <si>
    <t>판정결과</t>
  </si>
  <si>
    <t>교정번호</t>
    <phoneticPr fontId="5" type="noConversion"/>
  </si>
  <si>
    <t>t</t>
    <phoneticPr fontId="69" type="noConversion"/>
  </si>
  <si>
    <t>℃</t>
    <phoneticPr fontId="69" type="noConversion"/>
  </si>
  <si>
    <t>공기밀도</t>
    <phoneticPr fontId="69" type="noConversion"/>
  </si>
  <si>
    <t>kg/㎥</t>
    <phoneticPr fontId="69" type="noConversion"/>
  </si>
  <si>
    <t>압력변형계수</t>
    <phoneticPr fontId="5" type="noConversion"/>
  </si>
  <si>
    <t>kgf/㎡</t>
  </si>
  <si>
    <t>Format</t>
  </si>
  <si>
    <t>#</t>
  </si>
  <si>
    <t>##</t>
  </si>
  <si>
    <t># ##</t>
  </si>
  <si>
    <t>## ##</t>
  </si>
  <si>
    <t>### ##</t>
  </si>
  <si>
    <t># ### ##</t>
  </si>
  <si>
    <t>## ### ##</t>
  </si>
  <si>
    <t>○ Range 1</t>
    <phoneticPr fontId="5" type="noConversion"/>
  </si>
  <si>
    <t>보정값</t>
    <phoneticPr fontId="5" type="noConversion"/>
  </si>
  <si>
    <t>Pi,dn-Pi,up</t>
    <phoneticPr fontId="5" type="noConversion"/>
  </si>
  <si>
    <t>표준압력</t>
    <phoneticPr fontId="5" type="noConversion"/>
  </si>
  <si>
    <t>지시값 평균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</si>
  <si>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</si>
  <si>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t>보정값</t>
    <phoneticPr fontId="5" type="noConversion"/>
  </si>
  <si>
    <t>보정값</t>
    <phoneticPr fontId="5" type="noConversion"/>
  </si>
  <si>
    <t>표준압력</t>
    <phoneticPr fontId="5" type="noConversion"/>
  </si>
  <si>
    <t>● 교정결과</t>
    <phoneticPr fontId="5" type="noConversion"/>
  </si>
  <si>
    <t>측정점
번호</t>
    <phoneticPr fontId="5" type="noConversion"/>
  </si>
  <si>
    <t>표준기</t>
    <phoneticPr fontId="5" type="noConversion"/>
  </si>
  <si>
    <t>지시값
평균</t>
    <phoneticPr fontId="5" type="noConversion"/>
  </si>
  <si>
    <t>a =</t>
    <phoneticPr fontId="5" type="noConversion"/>
  </si>
  <si>
    <t>b =</t>
    <phoneticPr fontId="5" type="noConversion"/>
  </si>
  <si>
    <t>- 다음 -</t>
    <phoneticPr fontId="5" type="noConversion"/>
  </si>
  <si>
    <t>● 교정결과</t>
    <phoneticPr fontId="5" type="noConversion"/>
  </si>
  <si>
    <t>측정점
번호</t>
    <phoneticPr fontId="5" type="noConversion"/>
  </si>
  <si>
    <t>표준기</t>
    <phoneticPr fontId="5" type="noConversion"/>
  </si>
  <si>
    <t>지시값
평균</t>
    <phoneticPr fontId="5" type="noConversion"/>
  </si>
  <si>
    <t>측정불확도</t>
    <phoneticPr fontId="5" type="noConversion"/>
  </si>
  <si>
    <t>a =</t>
    <phoneticPr fontId="5" type="noConversion"/>
  </si>
  <si>
    <t>b =</t>
    <phoneticPr fontId="5" type="noConversion"/>
  </si>
  <si>
    <t>- 다음 -</t>
    <phoneticPr fontId="5" type="noConversion"/>
  </si>
  <si>
    <t>● 교정결과</t>
    <phoneticPr fontId="5" type="noConversion"/>
  </si>
  <si>
    <t>표준기</t>
    <phoneticPr fontId="5" type="noConversion"/>
  </si>
  <si>
    <t>표준압력</t>
    <phoneticPr fontId="5" type="noConversion"/>
  </si>
  <si>
    <t>지시값
평균</t>
    <phoneticPr fontId="5" type="noConversion"/>
  </si>
  <si>
    <t>측정불확도</t>
    <phoneticPr fontId="5" type="noConversion"/>
  </si>
  <si>
    <t>b =</t>
    <phoneticPr fontId="5" type="noConversion"/>
  </si>
  <si>
    <t>명목압력</t>
    <phoneticPr fontId="5" type="noConversion"/>
  </si>
  <si>
    <t>1. 교정결과</t>
    <phoneticPr fontId="5" type="noConversion"/>
  </si>
  <si>
    <t>※ 참고 : 선형 보정식 y = aX + b</t>
    <phoneticPr fontId="5" type="noConversion"/>
  </si>
  <si>
    <t>측정점 번호</t>
    <phoneticPr fontId="5" type="noConversion"/>
  </si>
  <si>
    <t>표준압력
Pr</t>
    <phoneticPr fontId="5" type="noConversion"/>
  </si>
  <si>
    <t>Pa</t>
    <phoneticPr fontId="5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</si>
  <si>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5" type="noConversion"/>
  </si>
  <si>
    <t>교정자</t>
    <phoneticPr fontId="5" type="noConversion"/>
  </si>
  <si>
    <t>기기번호</t>
    <phoneticPr fontId="5" type="noConversion"/>
  </si>
  <si>
    <t>교정일자</t>
    <phoneticPr fontId="5" type="noConversion"/>
  </si>
  <si>
    <t>기술책임자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</si>
  <si>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</si>
  <si>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2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</si>
  <si>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</si>
  <si>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</si>
  <si>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t>표준압력
Pr</t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</si>
  <si>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</si>
  <si>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</si>
  <si>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3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</si>
  <si>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4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</si>
  <si>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</si>
  <si>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</si>
  <si>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</si>
  <si>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</si>
  <si>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</si>
  <si>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</si>
  <si>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2. 결과계산</t>
    <phoneticPr fontId="5" type="noConversion"/>
  </si>
  <si>
    <t>MPa</t>
    <phoneticPr fontId="5" type="noConversion"/>
  </si>
  <si>
    <t>자리수맞춤</t>
    <phoneticPr fontId="5" type="noConversion"/>
  </si>
  <si>
    <t>Pi</t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</si>
  <si>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</si>
  <si>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히스테리시스</t>
    <phoneticPr fontId="5" type="noConversion"/>
  </si>
  <si>
    <t>반복측정?</t>
    <phoneticPr fontId="5" type="noConversion"/>
  </si>
  <si>
    <t>반복도</t>
    <phoneticPr fontId="5" type="noConversion"/>
  </si>
  <si>
    <t>b'</t>
    <phoneticPr fontId="5" type="noConversion"/>
  </si>
  <si>
    <t>◆ 측정불확도 추정보고서 ◆</t>
    <phoneticPr fontId="5" type="noConversion"/>
  </si>
  <si>
    <t>○ Range 1</t>
    <phoneticPr fontId="5" type="noConversion"/>
  </si>
  <si>
    <t>k</t>
    <phoneticPr fontId="5" type="noConversion"/>
  </si>
  <si>
    <t>번호</t>
    <phoneticPr fontId="5" type="noConversion"/>
  </si>
  <si>
    <t>■ 반복측정 결과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</si>
  <si>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</si>
  <si>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</si>
  <si>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</si>
  <si>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</si>
  <si>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■ 수학적 모델</t>
    <phoneticPr fontId="5" type="noConversion"/>
  </si>
  <si>
    <t>c</t>
    <phoneticPr fontId="5" type="noConversion"/>
  </si>
  <si>
    <t>■ 합성표준불확도 관계식</t>
    <phoneticPr fontId="5" type="noConversion"/>
  </si>
  <si>
    <t>※ 감도계수</t>
    <phoneticPr fontId="5" type="noConversion"/>
  </si>
  <si>
    <t>측정점 번호</t>
    <phoneticPr fontId="5" type="noConversion"/>
  </si>
  <si>
    <t>평균값</t>
    <phoneticPr fontId="5" type="noConversion"/>
  </si>
  <si>
    <t>보정값</t>
    <phoneticPr fontId="5" type="noConversion"/>
  </si>
  <si>
    <t>변화구간 (반복성)</t>
    <phoneticPr fontId="5" type="noConversion"/>
  </si>
  <si>
    <t>변화구간 (반복성)</t>
    <phoneticPr fontId="5" type="noConversion"/>
  </si>
  <si>
    <t>■ 불확도 총괄표</t>
    <phoneticPr fontId="5" type="noConversion"/>
  </si>
  <si>
    <t>불확도 성분</t>
    <phoneticPr fontId="5" type="noConversion"/>
  </si>
  <si>
    <t>추정값</t>
    <phoneticPr fontId="5" type="noConversion"/>
  </si>
  <si>
    <t>표준불확도</t>
    <phoneticPr fontId="5" type="noConversion"/>
  </si>
  <si>
    <t>표준불확도</t>
    <phoneticPr fontId="5" type="noConversion"/>
  </si>
  <si>
    <t>확률분포</t>
    <phoneticPr fontId="5" type="noConversion"/>
  </si>
  <si>
    <t>확률분포</t>
    <phoneticPr fontId="5" type="noConversion"/>
  </si>
  <si>
    <t>감도계수</t>
    <phoneticPr fontId="5" type="noConversion"/>
  </si>
  <si>
    <t>불확도 기여량</t>
    <phoneticPr fontId="5" type="noConversion"/>
  </si>
  <si>
    <t>자유도</t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</si>
  <si>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</si>
  <si>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</si>
  <si>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</si>
  <si>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</si>
  <si>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A</t>
    <phoneticPr fontId="5" type="noConversion"/>
  </si>
  <si>
    <t>정규</t>
    <phoneticPr fontId="5" type="noConversion"/>
  </si>
  <si>
    <t>∞</t>
    <phoneticPr fontId="5" type="noConversion"/>
  </si>
  <si>
    <t>B</t>
    <phoneticPr fontId="5" type="noConversion"/>
  </si>
  <si>
    <t>직사각형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</si>
  <si>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</si>
  <si>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</si>
  <si>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</si>
  <si>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∞</t>
    <phoneticPr fontId="5" type="noConversion"/>
  </si>
  <si>
    <t>F</t>
    <phoneticPr fontId="5" type="noConversion"/>
  </si>
  <si>
    <t>G</t>
    <phoneticPr fontId="5" type="noConversion"/>
  </si>
  <si>
    <t>-</t>
    <phoneticPr fontId="5" type="noConversion"/>
  </si>
  <si>
    <t>■ 표준불확도 성분의 계산</t>
    <phoneticPr fontId="5" type="noConversion"/>
  </si>
  <si>
    <t>A1. 추정값 :</t>
    <phoneticPr fontId="5" type="noConversion"/>
  </si>
  <si>
    <t>※ 분동식 압력계 사용시</t>
    <phoneticPr fontId="5" type="noConversion"/>
  </si>
  <si>
    <t>※ 아래의 공식에 의해 구해진 표준압력값은</t>
    <phoneticPr fontId="5" type="noConversion"/>
  </si>
  <si>
    <t>※ 압력교정기 사용시</t>
    <phoneticPr fontId="5" type="noConversion"/>
  </si>
  <si>
    <t>=</t>
    <phoneticPr fontId="5" type="noConversion"/>
  </si>
  <si>
    <t>Y</t>
    <phoneticPr fontId="5" type="noConversion"/>
  </si>
  <si>
    <t>표준압력</t>
    <phoneticPr fontId="5" type="noConversion"/>
  </si>
  <si>
    <t>a</t>
    <phoneticPr fontId="5" type="noConversion"/>
  </si>
  <si>
    <t>=</t>
    <phoneticPr fontId="5" type="noConversion"/>
  </si>
  <si>
    <t>b</t>
    <phoneticPr fontId="5" type="noConversion"/>
  </si>
  <si>
    <t>X</t>
    <phoneticPr fontId="5" type="noConversion"/>
  </si>
  <si>
    <t>표준기 지시값</t>
    <phoneticPr fontId="5" type="noConversion"/>
  </si>
  <si>
    <t>A2. 표준불확도 :</t>
    <phoneticPr fontId="5" type="noConversion"/>
  </si>
  <si>
    <t>×</t>
    <phoneticPr fontId="5" type="noConversion"/>
  </si>
  <si>
    <t>=</t>
    <phoneticPr fontId="5" type="noConversion"/>
  </si>
  <si>
    <t>A3. 확률분포 :</t>
    <phoneticPr fontId="5" type="noConversion"/>
  </si>
  <si>
    <t>A4. 감도계수 :</t>
    <phoneticPr fontId="5" type="noConversion"/>
  </si>
  <si>
    <t>A5. 불확도 기여량 :</t>
    <phoneticPr fontId="5" type="noConversion"/>
  </si>
  <si>
    <t>1 ×</t>
    <phoneticPr fontId="5" type="noConversion"/>
  </si>
  <si>
    <t>=</t>
    <phoneticPr fontId="5" type="noConversion"/>
  </si>
  <si>
    <t>A6. 자유도 :</t>
    <phoneticPr fontId="5" type="noConversion"/>
  </si>
  <si>
    <t>B1. 추정값 :</t>
    <phoneticPr fontId="5" type="noConversion"/>
  </si>
  <si>
    <t>B2. 표준불확도 :</t>
    <phoneticPr fontId="5" type="noConversion"/>
  </si>
  <si>
    <t>+</t>
    <phoneticPr fontId="5" type="noConversion"/>
  </si>
  <si>
    <t>B3. 확률분포 :</t>
    <phoneticPr fontId="5" type="noConversion"/>
  </si>
  <si>
    <t>B4. 감도계수 :</t>
    <phoneticPr fontId="5" type="noConversion"/>
  </si>
  <si>
    <t>B5. 불확도 기여량 :</t>
    <phoneticPr fontId="5" type="noConversion"/>
  </si>
  <si>
    <t>B6. 자유도 :</t>
    <phoneticPr fontId="5" type="noConversion"/>
  </si>
  <si>
    <t>C1. 추정값 :</t>
    <phoneticPr fontId="5" type="noConversion"/>
  </si>
  <si>
    <t>C2. 표준불확도 :</t>
    <phoneticPr fontId="5" type="noConversion"/>
  </si>
  <si>
    <t>C3. 확률분포 :</t>
    <phoneticPr fontId="5" type="noConversion"/>
  </si>
  <si>
    <t>C4. 감도계수 :</t>
    <phoneticPr fontId="5" type="noConversion"/>
  </si>
  <si>
    <t>C5. 불확도 기여량 :</t>
    <phoneticPr fontId="5" type="noConversion"/>
  </si>
  <si>
    <t>C6. 자유도 :</t>
    <phoneticPr fontId="5" type="noConversion"/>
  </si>
  <si>
    <t>D1. 추정값 :</t>
    <phoneticPr fontId="5" type="noConversion"/>
  </si>
  <si>
    <t>D2. 표준불확도 :</t>
    <phoneticPr fontId="5" type="noConversion"/>
  </si>
  <si>
    <t>D3. 확률분포 :</t>
    <phoneticPr fontId="5" type="noConversion"/>
  </si>
  <si>
    <t>D4. 감도계수 :</t>
    <phoneticPr fontId="5" type="noConversion"/>
  </si>
  <si>
    <t>D6. 자유도 :</t>
    <phoneticPr fontId="5" type="noConversion"/>
  </si>
  <si>
    <t>E1. 추정값 :</t>
    <phoneticPr fontId="5" type="noConversion"/>
  </si>
  <si>
    <t>E2. 표준불확도 :</t>
    <phoneticPr fontId="5" type="noConversion"/>
  </si>
  <si>
    <t>결정되며 영점에 의해 보정된 값들로부터 구한다.</t>
    <phoneticPr fontId="5" type="noConversion"/>
  </si>
  <si>
    <t>※ 가압측정에서의 반복성</t>
    <phoneticPr fontId="5" type="noConversion"/>
  </si>
  <si>
    <t>※ 감압측정에서의 반복성</t>
    <phoneticPr fontId="5" type="noConversion"/>
  </si>
  <si>
    <t>=</t>
    <phoneticPr fontId="5" type="noConversion"/>
  </si>
  <si>
    <t>E3. 확률분포 :</t>
    <phoneticPr fontId="5" type="noConversion"/>
  </si>
  <si>
    <t>E4. 감도계수 :</t>
    <phoneticPr fontId="5" type="noConversion"/>
  </si>
  <si>
    <t>E5. 불확도 기여량 :</t>
    <phoneticPr fontId="5" type="noConversion"/>
  </si>
  <si>
    <t>E6. 자유도 :</t>
    <phoneticPr fontId="5" type="noConversion"/>
  </si>
  <si>
    <t>F1. 추정값 :</t>
    <phoneticPr fontId="5" type="noConversion"/>
  </si>
  <si>
    <t>F2. 표준불확도 :</t>
    <phoneticPr fontId="5" type="noConversion"/>
  </si>
  <si>
    <t>※ 히스테리시스는 가압과 감압시에 측정되는 지시값의 출력차로부터 결정된다.</t>
    <phoneticPr fontId="5" type="noConversion"/>
  </si>
  <si>
    <t>F3. 확률분포 :</t>
    <phoneticPr fontId="5" type="noConversion"/>
  </si>
  <si>
    <t>F4. 감도계수 :</t>
    <phoneticPr fontId="5" type="noConversion"/>
  </si>
  <si>
    <t>F5. 불확도 기여량 :</t>
    <phoneticPr fontId="5" type="noConversion"/>
  </si>
  <si>
    <t>F6. 자유도 :</t>
    <phoneticPr fontId="5" type="noConversion"/>
  </si>
  <si>
    <t>■ 합성표준불확도 계산</t>
    <phoneticPr fontId="5" type="noConversion"/>
  </si>
  <si>
    <t>2 ×</t>
    <phoneticPr fontId="5" type="noConversion"/>
  </si>
  <si>
    <t>≒</t>
    <phoneticPr fontId="5" type="noConversion"/>
  </si>
  <si>
    <t>○ Range 2</t>
    <phoneticPr fontId="5" type="noConversion"/>
  </si>
  <si>
    <t>■ 측정기본정보</t>
    <phoneticPr fontId="5" type="noConversion"/>
  </si>
  <si>
    <t>최대용량</t>
    <phoneticPr fontId="5" type="noConversion"/>
  </si>
  <si>
    <t>분해능</t>
    <phoneticPr fontId="5" type="noConversion"/>
  </si>
  <si>
    <t>단위</t>
    <phoneticPr fontId="5" type="noConversion"/>
  </si>
  <si>
    <t>영점오차</t>
    <phoneticPr fontId="5" type="noConversion"/>
  </si>
  <si>
    <t>히스테리시스</t>
    <phoneticPr fontId="5" type="noConversion"/>
  </si>
  <si>
    <t>k</t>
    <phoneticPr fontId="5" type="noConversion"/>
  </si>
  <si>
    <t>번호</t>
    <phoneticPr fontId="5" type="noConversion"/>
  </si>
  <si>
    <t>감도계수</t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</si>
  <si>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</si>
  <si>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A</t>
    <phoneticPr fontId="5" type="noConversion"/>
  </si>
  <si>
    <t>D</t>
    <phoneticPr fontId="5" type="noConversion"/>
  </si>
  <si>
    <t>직사각형</t>
    <phoneticPr fontId="5" type="noConversion"/>
  </si>
  <si>
    <t>E</t>
    <phoneticPr fontId="5" type="noConversion"/>
  </si>
  <si>
    <t>F</t>
    <phoneticPr fontId="5" type="noConversion"/>
  </si>
  <si>
    <t>○ Range 3</t>
    <phoneticPr fontId="5" type="noConversion"/>
  </si>
  <si>
    <t>추정값</t>
    <phoneticPr fontId="5" type="noConversion"/>
  </si>
  <si>
    <t>표준불확도</t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</si>
  <si>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</si>
  <si>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</si>
  <si>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○ Range 4</t>
    <phoneticPr fontId="5" type="noConversion"/>
  </si>
  <si>
    <t>측정점 번호</t>
    <phoneticPr fontId="5" type="noConversion"/>
  </si>
  <si>
    <t>1회</t>
    <phoneticPr fontId="5" type="noConversion"/>
  </si>
  <si>
    <t>3회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</si>
  <si>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</si>
  <si>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</si>
  <si>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</si>
  <si>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</si>
  <si>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</t>
    <phoneticPr fontId="5" type="noConversion"/>
  </si>
  <si>
    <t>보정값</t>
    <phoneticPr fontId="5" type="noConversion"/>
  </si>
  <si>
    <t>표준불확도</t>
    <phoneticPr fontId="5" type="noConversion"/>
  </si>
  <si>
    <t>불확도 기여량</t>
    <phoneticPr fontId="5" type="noConversion"/>
  </si>
  <si>
    <t>자유도</t>
    <phoneticPr fontId="5" type="noConversion"/>
  </si>
  <si>
    <t>∞</t>
    <phoneticPr fontId="5" type="noConversion"/>
  </si>
  <si>
    <t>B</t>
    <phoneticPr fontId="5" type="noConversion"/>
  </si>
  <si>
    <t>직사각형</t>
    <phoneticPr fontId="5" type="noConversion"/>
  </si>
  <si>
    <t>C</t>
    <phoneticPr fontId="5" type="noConversion"/>
  </si>
  <si>
    <t>D</t>
    <phoneticPr fontId="5" type="noConversion"/>
  </si>
  <si>
    <t>-</t>
    <phoneticPr fontId="5" type="noConversion"/>
  </si>
  <si>
    <t>≒</t>
    <phoneticPr fontId="5" type="noConversion"/>
  </si>
  <si>
    <t>STANDARD CALIBRATION DATA (Dead Weight Set)</t>
    <phoneticPr fontId="5" type="noConversion"/>
  </si>
  <si>
    <t>STANDARD CALIBRATION DATA (Dead Weight Uncertainty)</t>
    <phoneticPr fontId="5" type="noConversion"/>
  </si>
  <si>
    <t>확장불확도</t>
    <phoneticPr fontId="5" type="noConversion"/>
  </si>
  <si>
    <t>확장불확도</t>
    <phoneticPr fontId="5" type="noConversion"/>
  </si>
  <si>
    <t>단위</t>
    <phoneticPr fontId="5" type="noConversion"/>
  </si>
  <si>
    <t>단위</t>
    <phoneticPr fontId="5" type="noConversion"/>
  </si>
  <si>
    <t>hPa</t>
    <phoneticPr fontId="69" type="noConversion"/>
  </si>
  <si>
    <t>대기온도</t>
    <phoneticPr fontId="69" type="noConversion"/>
  </si>
  <si>
    <t>상대습도</t>
    <phoneticPr fontId="69" type="noConversion"/>
  </si>
  <si>
    <t>H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</si>
  <si>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</rPr>
      <t>a</t>
    </r>
    <phoneticPr fontId="69" type="noConversion"/>
  </si>
  <si>
    <t>STANDARD CALIBRATION DATA</t>
    <phoneticPr fontId="5" type="noConversion"/>
  </si>
  <si>
    <t>STANDARD CALIBRATION DATA</t>
    <phoneticPr fontId="5" type="noConversion"/>
  </si>
  <si>
    <t>교정점 수</t>
    <phoneticPr fontId="5" type="noConversion"/>
  </si>
  <si>
    <t>환산계수</t>
    <phoneticPr fontId="5" type="noConversion"/>
  </si>
  <si>
    <t>표준압력2
Pr</t>
  </si>
  <si>
    <t>표준압력2</t>
  </si>
  <si>
    <t>표준압력3
Pr</t>
  </si>
  <si>
    <t>표준압력3</t>
  </si>
  <si>
    <t>N.F</t>
    <phoneticPr fontId="5" type="noConversion"/>
  </si>
  <si>
    <t>사용?</t>
    <phoneticPr fontId="5" type="noConversion"/>
  </si>
  <si>
    <t>명목압력</t>
    <phoneticPr fontId="5" type="noConversion"/>
  </si>
  <si>
    <t>표준압력4
Pr</t>
  </si>
  <si>
    <t>표준압력4</t>
  </si>
  <si>
    <t>○ Range 1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</si>
  <si>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공기밀도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</si>
  <si>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대기압</t>
    <phoneticPr fontId="69" type="noConversion"/>
  </si>
  <si>
    <t>P</t>
    <phoneticPr fontId="69" type="noConversion"/>
  </si>
  <si>
    <t>기준온도</t>
    <phoneticPr fontId="5" type="noConversion"/>
  </si>
  <si>
    <t>% R.H.</t>
    <phoneticPr fontId="69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</si>
  <si>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사용분동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세트</t>
    </r>
    <phoneticPr fontId="5" type="noConversion"/>
  </si>
  <si>
    <t>분모항</t>
    <phoneticPr fontId="5" type="noConversion"/>
  </si>
  <si>
    <t>발생압력</t>
    <phoneticPr fontId="5" type="noConversion"/>
  </si>
  <si>
    <t>보정항</t>
    <phoneticPr fontId="5" type="noConversion"/>
  </si>
  <si>
    <t>표준압력</t>
    <phoneticPr fontId="5" type="noConversion"/>
  </si>
  <si>
    <t>분동합 (kg)</t>
    <phoneticPr fontId="5" type="noConversion"/>
  </si>
  <si>
    <t>중력가속도</t>
    <phoneticPr fontId="5" type="noConversion"/>
  </si>
  <si>
    <t>공기밀도</t>
    <phoneticPr fontId="5" type="noConversion"/>
  </si>
  <si>
    <t>분동밀도</t>
    <phoneticPr fontId="5" type="noConversion"/>
  </si>
  <si>
    <t>Tilt Angle</t>
    <phoneticPr fontId="5" type="noConversion"/>
  </si>
  <si>
    <t>표면장력</t>
    <phoneticPr fontId="5" type="noConversion"/>
  </si>
  <si>
    <t>피스톤원둘레</t>
    <phoneticPr fontId="5" type="noConversion"/>
  </si>
  <si>
    <t>[ 힘 ]</t>
    <phoneticPr fontId="5" type="noConversion"/>
  </si>
  <si>
    <t>유효단면적</t>
    <phoneticPr fontId="5" type="noConversion"/>
  </si>
  <si>
    <t>압력변형계수</t>
    <phoneticPr fontId="5" type="noConversion"/>
  </si>
  <si>
    <t>P/C열팽창
계수합</t>
    <phoneticPr fontId="5" type="noConversion"/>
  </si>
  <si>
    <t>온도차</t>
    <phoneticPr fontId="5" type="noConversion"/>
  </si>
  <si>
    <t>[ 단면적 ]</t>
    <phoneticPr fontId="5" type="noConversion"/>
  </si>
  <si>
    <t>유체밀도</t>
    <phoneticPr fontId="5" type="noConversion"/>
  </si>
  <si>
    <t>높이차</t>
    <phoneticPr fontId="5" type="noConversion"/>
  </si>
  <si>
    <t>[ 수두보정 ]</t>
    <phoneticPr fontId="5" type="noConversion"/>
  </si>
  <si>
    <t>[ 표준압력 ]</t>
    <phoneticPr fontId="5" type="noConversion"/>
  </si>
  <si>
    <t>a</t>
    <phoneticPr fontId="5" type="noConversion"/>
  </si>
  <si>
    <t>b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</si>
  <si>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분동식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압력계</t>
    </r>
    <r>
      <rPr>
        <b/>
        <sz val="10"/>
        <rFont val="Tahoma"/>
        <family val="2"/>
      </rPr>
      <t xml:space="preserve"> BMC 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총괄표</t>
    </r>
    <phoneticPr fontId="5" type="noConversion"/>
  </si>
  <si>
    <t>항목</t>
    <phoneticPr fontId="69" type="noConversion"/>
  </si>
  <si>
    <t>기호</t>
    <phoneticPr fontId="69" type="noConversion"/>
  </si>
  <si>
    <t>값</t>
    <phoneticPr fontId="69" type="noConversion"/>
  </si>
  <si>
    <t>Unit</t>
    <phoneticPr fontId="69" type="noConversion"/>
  </si>
  <si>
    <t>요인</t>
    <phoneticPr fontId="69" type="noConversion"/>
  </si>
  <si>
    <t>나눔수</t>
    <phoneticPr fontId="69" type="noConversion"/>
  </si>
  <si>
    <t>표준불확도</t>
    <phoneticPr fontId="69" type="noConversion"/>
  </si>
  <si>
    <t>감도계수</t>
    <phoneticPr fontId="69" type="noConversion"/>
  </si>
  <si>
    <t>상대불확도 기여량</t>
    <phoneticPr fontId="69" type="noConversion"/>
  </si>
  <si>
    <t>신뢰도</t>
    <phoneticPr fontId="69" type="noConversion"/>
  </si>
  <si>
    <t>자유도</t>
    <phoneticPr fontId="69" type="noConversion"/>
  </si>
  <si>
    <r>
      <t>u</t>
    </r>
    <r>
      <rPr>
        <b/>
        <i/>
        <vertAlign val="subscript"/>
        <sz val="10"/>
        <color theme="0"/>
        <rFont val="맑은 고딕"/>
        <family val="3"/>
        <charset val="129"/>
        <scheme val="minor"/>
      </rPr>
      <t>i</t>
    </r>
    <r>
      <rPr>
        <b/>
        <vertAlign val="superscript"/>
        <sz val="10"/>
        <color theme="0"/>
        <rFont val="맑은 고딕"/>
        <family val="3"/>
        <charset val="129"/>
        <scheme val="minor"/>
      </rPr>
      <t>4</t>
    </r>
    <r>
      <rPr>
        <b/>
        <sz val="10"/>
        <color theme="0"/>
        <rFont val="맑은 고딕"/>
        <family val="3"/>
        <charset val="129"/>
        <scheme val="minor"/>
      </rPr>
      <t>/</t>
    </r>
    <r>
      <rPr>
        <b/>
        <i/>
        <sz val="10"/>
        <color theme="0"/>
        <rFont val="맑은 고딕"/>
        <family val="3"/>
        <charset val="129"/>
        <scheme val="minor"/>
      </rPr>
      <t>ν</t>
    </r>
    <r>
      <rPr>
        <b/>
        <i/>
        <vertAlign val="subscript"/>
        <sz val="10"/>
        <color theme="0"/>
        <rFont val="맑은 고딕"/>
        <family val="3"/>
        <charset val="129"/>
        <scheme val="minor"/>
      </rPr>
      <t>i</t>
    </r>
    <phoneticPr fontId="69" type="noConversion"/>
  </si>
  <si>
    <t>P/C 유효단면적</t>
    <phoneticPr fontId="69" type="noConversion"/>
  </si>
  <si>
    <r>
      <t>A</t>
    </r>
    <r>
      <rPr>
        <i/>
        <vertAlign val="subscript"/>
        <sz val="10"/>
        <color theme="1"/>
        <rFont val="맑은 고딕"/>
        <family val="3"/>
        <charset val="129"/>
        <scheme val="minor"/>
      </rPr>
      <t>0</t>
    </r>
    <phoneticPr fontId="69" type="noConversion"/>
  </si>
  <si>
    <t>㎡</t>
    <phoneticPr fontId="69" type="noConversion"/>
  </si>
  <si>
    <t>U</t>
    <phoneticPr fontId="69" type="noConversion"/>
  </si>
  <si>
    <t>k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</si>
  <si>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A</t>
    </r>
    <r>
      <rPr>
        <i/>
        <vertAlign val="subscript"/>
        <sz val="10"/>
        <color theme="1"/>
        <rFont val="맑은 고딕"/>
        <family val="3"/>
        <charset val="129"/>
        <scheme val="minor"/>
      </rPr>
      <t>0</t>
    </r>
    <phoneticPr fontId="69" type="noConversion"/>
  </si>
  <si>
    <t>/㎡</t>
    <phoneticPr fontId="69" type="noConversion"/>
  </si>
  <si>
    <t>P/C 온도</t>
    <phoneticPr fontId="69" type="noConversion"/>
  </si>
  <si>
    <r>
      <t>T - T</t>
    </r>
    <r>
      <rPr>
        <i/>
        <vertAlign val="subscript"/>
        <sz val="10"/>
        <color theme="1"/>
        <rFont val="맑은 고딕"/>
        <family val="3"/>
        <charset val="129"/>
        <scheme val="minor"/>
      </rPr>
      <t>r</t>
    </r>
    <phoneticPr fontId="69" type="noConversion"/>
  </si>
  <si>
    <t>℃</t>
    <phoneticPr fontId="69" type="noConversion"/>
  </si>
  <si>
    <t>온도변화</t>
    <phoneticPr fontId="69" type="noConversion"/>
  </si>
  <si>
    <t>√3</t>
    <phoneticPr fontId="69" type="noConversion"/>
  </si>
  <si>
    <r>
      <t>α</t>
    </r>
    <r>
      <rPr>
        <i/>
        <vertAlign val="subscript"/>
        <sz val="10"/>
        <color theme="1"/>
        <rFont val="맑은 고딕"/>
        <family val="3"/>
        <charset val="129"/>
        <scheme val="minor"/>
      </rPr>
      <t>p</t>
    </r>
    <r>
      <rPr>
        <i/>
        <sz val="10"/>
        <color theme="1"/>
        <rFont val="맑은 고딕"/>
        <family val="3"/>
        <charset val="129"/>
        <scheme val="minor"/>
      </rPr>
      <t xml:space="preserve"> + α</t>
    </r>
    <r>
      <rPr>
        <i/>
        <vertAlign val="subscript"/>
        <sz val="10"/>
        <color theme="1"/>
        <rFont val="맑은 고딕"/>
        <family val="3"/>
        <charset val="129"/>
        <scheme val="minor"/>
      </rPr>
      <t>c</t>
    </r>
    <phoneticPr fontId="69" type="noConversion"/>
  </si>
  <si>
    <t>/℃</t>
    <phoneticPr fontId="69" type="noConversion"/>
  </si>
  <si>
    <t>P/C 열팽창계수</t>
    <phoneticPr fontId="69" type="noConversion"/>
  </si>
  <si>
    <t>중력가속도</t>
    <phoneticPr fontId="69" type="noConversion"/>
  </si>
  <si>
    <t>g</t>
    <phoneticPr fontId="69" type="noConversion"/>
  </si>
  <si>
    <r>
      <t>m/s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</si>
  <si>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g</t>
    </r>
    <phoneticPr fontId="69" type="noConversion"/>
  </si>
  <si>
    <r>
      <t>s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맑은 고딕"/>
        <family val="3"/>
        <charset val="129"/>
        <scheme val="minor"/>
      </rPr>
      <t>/m</t>
    </r>
    <phoneticPr fontId="69" type="noConversion"/>
  </si>
  <si>
    <t>P/C 수직성</t>
    <phoneticPr fontId="69" type="noConversion"/>
  </si>
  <si>
    <t>θ</t>
    <phoneticPr fontId="69" type="noConversion"/>
  </si>
  <si>
    <t>min</t>
    <phoneticPr fontId="69" type="noConversion"/>
  </si>
  <si>
    <t>radian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</si>
  <si>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tan</t>
    </r>
    <r>
      <rPr>
        <i/>
        <sz val="10"/>
        <color theme="1"/>
        <rFont val="맑은 고딕"/>
        <family val="3"/>
        <charset val="129"/>
        <scheme val="minor"/>
      </rPr>
      <t>θ</t>
    </r>
    <phoneticPr fontId="69" type="noConversion"/>
  </si>
  <si>
    <t>재현성</t>
    <phoneticPr fontId="69" type="noConversion"/>
  </si>
  <si>
    <t>R</t>
    <phoneticPr fontId="69" type="noConversion"/>
  </si>
  <si>
    <t>ppm</t>
    <phoneticPr fontId="69" type="noConversion"/>
  </si>
  <si>
    <t>명목압력</t>
    <phoneticPr fontId="69" type="noConversion"/>
  </si>
  <si>
    <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</si>
  <si>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Pa</t>
    <phoneticPr fontId="69" type="noConversion"/>
  </si>
  <si>
    <t>50ppm</t>
    <phoneticPr fontId="69" type="noConversion"/>
  </si>
  <si>
    <t>λ</t>
    <phoneticPr fontId="69" type="noConversion"/>
  </si>
  <si>
    <t>/Pa</t>
    <phoneticPr fontId="69" type="noConversion"/>
  </si>
  <si>
    <t>압력변형계수</t>
    <phoneticPr fontId="69" type="noConversion"/>
  </si>
  <si>
    <t>공기밀도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</si>
  <si>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a</t>
    </r>
    <phoneticPr fontId="69" type="noConversion"/>
  </si>
  <si>
    <t>kg/㎥</t>
    <phoneticPr fontId="69" type="noConversion"/>
  </si>
  <si>
    <t>0.05 kg/㎥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</si>
  <si>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</si>
  <si>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㎥/kg</t>
    <phoneticPr fontId="69" type="noConversion"/>
  </si>
  <si>
    <t>분동</t>
    <phoneticPr fontId="69" type="noConversion"/>
  </si>
  <si>
    <t>M</t>
    <phoneticPr fontId="69" type="noConversion"/>
  </si>
  <si>
    <t>kg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</si>
  <si>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</si>
  <si>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/kg</t>
    <phoneticPr fontId="69" type="noConversion"/>
  </si>
  <si>
    <t>분동밀도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</si>
  <si>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</si>
  <si>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</si>
  <si>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유체밀도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</si>
  <si>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</si>
  <si>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h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</si>
  <si>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수두높이</t>
    <phoneticPr fontId="69" type="noConversion"/>
  </si>
  <si>
    <t>h</t>
    <phoneticPr fontId="69" type="noConversion"/>
  </si>
  <si>
    <t>m</t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</si>
  <si>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</si>
  <si>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/m</t>
    <phoneticPr fontId="69" type="noConversion"/>
  </si>
  <si>
    <t>피스톤 원둘레</t>
    <phoneticPr fontId="69" type="noConversion"/>
  </si>
  <si>
    <t>C</t>
    <phoneticPr fontId="69" type="noConversion"/>
  </si>
  <si>
    <r>
      <t>γg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</si>
  <si>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표면장력</t>
    <phoneticPr fontId="69" type="noConversion"/>
  </si>
  <si>
    <t>γ</t>
    <phoneticPr fontId="69" type="noConversion"/>
  </si>
  <si>
    <t>N/m</t>
    <phoneticPr fontId="69" type="noConversion"/>
  </si>
  <si>
    <r>
      <t>Cg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</si>
  <si>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m/N</t>
    <phoneticPr fontId="69" type="noConversion"/>
  </si>
  <si>
    <t>합성표준불확도</t>
    <phoneticPr fontId="69" type="noConversion"/>
  </si>
  <si>
    <r>
      <rPr>
        <sz val="10"/>
        <rFont val="맑은 고딕"/>
        <family val="3"/>
        <charset val="129"/>
        <scheme val="minor"/>
      </rPr>
      <t>∑</t>
    </r>
    <r>
      <rPr>
        <i/>
        <sz val="10"/>
        <rFont val="맑은 고딕"/>
        <family val="3"/>
        <charset val="129"/>
        <scheme val="minor"/>
      </rPr>
      <t>u</t>
    </r>
    <r>
      <rPr>
        <i/>
        <vertAlign val="subscript"/>
        <sz val="10"/>
        <rFont val="맑은 고딕"/>
        <family val="3"/>
        <charset val="129"/>
        <scheme val="minor"/>
      </rPr>
      <t>i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/</t>
    </r>
    <r>
      <rPr>
        <i/>
        <sz val="10"/>
        <rFont val="맑은 고딕"/>
        <family val="3"/>
        <charset val="129"/>
        <scheme val="minor"/>
      </rPr>
      <t>ν</t>
    </r>
    <r>
      <rPr>
        <i/>
        <vertAlign val="subscript"/>
        <sz val="10"/>
        <rFont val="맑은 고딕"/>
        <family val="3"/>
        <charset val="129"/>
        <scheme val="minor"/>
      </rPr>
      <t>i</t>
    </r>
    <phoneticPr fontId="69" type="noConversion"/>
  </si>
  <si>
    <t>유효자유도</t>
    <phoneticPr fontId="69" type="noConversion"/>
  </si>
  <si>
    <t>측정불확도</t>
    <phoneticPr fontId="69" type="noConversion"/>
  </si>
  <si>
    <t>% of Reading</t>
    <phoneticPr fontId="69" type="noConversion"/>
  </si>
  <si>
    <t>○ Range 2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</si>
  <si>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사용분동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세트</t>
    </r>
    <phoneticPr fontId="5" type="noConversion"/>
  </si>
  <si>
    <t>○ Range 3</t>
    <phoneticPr fontId="5" type="noConversion"/>
  </si>
  <si>
    <t>m</t>
    <phoneticPr fontId="69" type="noConversion"/>
  </si>
  <si>
    <t>√3</t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</si>
  <si>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</si>
  <si>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/m</t>
    <phoneticPr fontId="69" type="noConversion"/>
  </si>
  <si>
    <t>피스톤 원둘레</t>
    <phoneticPr fontId="69" type="noConversion"/>
  </si>
  <si>
    <t>C</t>
    <phoneticPr fontId="69" type="noConversion"/>
  </si>
  <si>
    <t>표면장력</t>
    <phoneticPr fontId="69" type="noConversion"/>
  </si>
  <si>
    <t>N/m</t>
    <phoneticPr fontId="69" type="noConversion"/>
  </si>
  <si>
    <r>
      <t>Cg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</si>
  <si>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m/N</t>
    <phoneticPr fontId="69" type="noConversion"/>
  </si>
  <si>
    <t>합성표준불확도</t>
    <phoneticPr fontId="69" type="noConversion"/>
  </si>
  <si>
    <r>
      <rPr>
        <sz val="10"/>
        <rFont val="맑은 고딕"/>
        <family val="3"/>
        <charset val="129"/>
        <scheme val="minor"/>
      </rPr>
      <t>∑</t>
    </r>
    <r>
      <rPr>
        <i/>
        <sz val="10"/>
        <rFont val="맑은 고딕"/>
        <family val="3"/>
        <charset val="129"/>
        <scheme val="minor"/>
      </rPr>
      <t>u</t>
    </r>
    <r>
      <rPr>
        <i/>
        <vertAlign val="subscript"/>
        <sz val="10"/>
        <rFont val="맑은 고딕"/>
        <family val="3"/>
        <charset val="129"/>
        <scheme val="minor"/>
      </rPr>
      <t>i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/</t>
    </r>
    <r>
      <rPr>
        <i/>
        <sz val="10"/>
        <rFont val="맑은 고딕"/>
        <family val="3"/>
        <charset val="129"/>
        <scheme val="minor"/>
      </rPr>
      <t>ν</t>
    </r>
    <r>
      <rPr>
        <i/>
        <vertAlign val="subscript"/>
        <sz val="10"/>
        <rFont val="맑은 고딕"/>
        <family val="3"/>
        <charset val="129"/>
        <scheme val="minor"/>
      </rPr>
      <t>i</t>
    </r>
    <phoneticPr fontId="69" type="noConversion"/>
  </si>
  <si>
    <t>유효자유도</t>
    <phoneticPr fontId="69" type="noConversion"/>
  </si>
  <si>
    <t>k</t>
    <phoneticPr fontId="69" type="noConversion"/>
  </si>
  <si>
    <t>% of Reading</t>
    <phoneticPr fontId="69" type="noConversion"/>
  </si>
  <si>
    <t>○ Range 4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</si>
  <si>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표준압력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</si>
  <si>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분모항</t>
    <phoneticPr fontId="5" type="noConversion"/>
  </si>
  <si>
    <t>발생압력</t>
    <phoneticPr fontId="5" type="noConversion"/>
  </si>
  <si>
    <t>표준압력</t>
    <phoneticPr fontId="5" type="noConversion"/>
  </si>
  <si>
    <t>감압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</si>
  <si>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</si>
  <si>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</si>
  <si>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t>CMC검토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</si>
  <si>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</si>
  <si>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</si>
  <si>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4. 기타정보</t>
    <phoneticPr fontId="5" type="noConversion"/>
  </si>
  <si>
    <t>구분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</si>
  <si>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</si>
  <si>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CALIBRATION RESULT</t>
    <phoneticPr fontId="5" type="noConversion"/>
  </si>
  <si>
    <t>kg</t>
    <phoneticPr fontId="5" type="noConversion"/>
  </si>
  <si>
    <t>압력교정기</t>
    <phoneticPr fontId="5" type="noConversion"/>
  </si>
  <si>
    <t>Coefficient 1</t>
  </si>
  <si>
    <t>Coefficient 2</t>
  </si>
  <si>
    <t>Coefficient 3</t>
  </si>
  <si>
    <t>Coefficient 4</t>
  </si>
  <si>
    <t>※ 공압 분동식 압력계 최대용량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</si>
  <si>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기준기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정보</t>
    </r>
    <phoneticPr fontId="5" type="noConversion"/>
  </si>
  <si>
    <t>측정기명</t>
    <phoneticPr fontId="5" type="noConversion"/>
  </si>
  <si>
    <t>모델</t>
    <phoneticPr fontId="5" type="noConversion"/>
  </si>
  <si>
    <t>최대용량</t>
    <phoneticPr fontId="5" type="noConversion"/>
  </si>
  <si>
    <t>유효단면적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</si>
  <si>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기준기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정보</t>
    </r>
    <phoneticPr fontId="5" type="noConversion"/>
  </si>
  <si>
    <t>등록번호</t>
    <phoneticPr fontId="5" type="noConversion"/>
  </si>
  <si>
    <t>a</t>
    <phoneticPr fontId="5" type="noConversion"/>
  </si>
  <si>
    <t>b</t>
    <phoneticPr fontId="5" type="noConversion"/>
  </si>
  <si>
    <t>단위</t>
    <phoneticPr fontId="5" type="noConversion"/>
  </si>
  <si>
    <t>최대용량</t>
    <phoneticPr fontId="5" type="noConversion"/>
  </si>
  <si>
    <t>기준온도</t>
    <phoneticPr fontId="5" type="noConversion"/>
  </si>
  <si>
    <t>등록번호</t>
    <phoneticPr fontId="5" type="noConversion"/>
  </si>
  <si>
    <t>a</t>
    <phoneticPr fontId="5" type="noConversion"/>
  </si>
  <si>
    <t>b</t>
    <phoneticPr fontId="5" type="noConversion"/>
  </si>
  <si>
    <t>단위</t>
    <phoneticPr fontId="5" type="noConversion"/>
  </si>
  <si>
    <t>분동식압력계 분자항</t>
    <phoneticPr fontId="5" type="noConversion"/>
  </si>
  <si>
    <t>표시방식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</si>
  <si>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</si>
  <si>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</si>
  <si>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</si>
  <si>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</t>
    <phoneticPr fontId="5" type="noConversion"/>
  </si>
  <si>
    <t>반복성</t>
    <phoneticPr fontId="5" type="noConversion"/>
  </si>
  <si>
    <t>hPa</t>
    <phoneticPr fontId="5" type="noConversion"/>
  </si>
  <si>
    <t>가압</t>
    <phoneticPr fontId="5" type="noConversion"/>
  </si>
  <si>
    <t>2. 불확도계산</t>
    <phoneticPr fontId="5" type="noConversion"/>
  </si>
  <si>
    <t>측정점번호</t>
    <phoneticPr fontId="5" type="noConversion"/>
  </si>
  <si>
    <t>명목압력</t>
    <phoneticPr fontId="5" type="noConversion"/>
  </si>
  <si>
    <t>표준압력
Pr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</si>
  <si>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</si>
  <si>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분해능</t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</si>
  <si>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</si>
  <si>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</si>
  <si>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보정값</t>
    <phoneticPr fontId="5" type="noConversion"/>
  </si>
  <si>
    <t>히스테리시스</t>
    <phoneticPr fontId="5" type="noConversion"/>
  </si>
  <si>
    <t>영점</t>
    <phoneticPr fontId="5" type="noConversion"/>
  </si>
  <si>
    <t>반복도</t>
    <phoneticPr fontId="5" type="noConversion"/>
  </si>
  <si>
    <t>합성</t>
    <phoneticPr fontId="5" type="noConversion"/>
  </si>
  <si>
    <t>계산값</t>
    <phoneticPr fontId="5" type="noConversion"/>
  </si>
  <si>
    <t>CMC</t>
    <phoneticPr fontId="5" type="noConversion"/>
  </si>
  <si>
    <t>선택</t>
    <phoneticPr fontId="5" type="noConversion"/>
  </si>
  <si>
    <t>Pr-Pi</t>
    <phoneticPr fontId="5" type="noConversion"/>
  </si>
  <si>
    <t>3. 성적서용</t>
    <phoneticPr fontId="5" type="noConversion"/>
  </si>
  <si>
    <t>4. 합불판정</t>
    <phoneticPr fontId="5" type="noConversion"/>
  </si>
  <si>
    <t>측정점번호</t>
    <phoneticPr fontId="5" type="noConversion"/>
  </si>
  <si>
    <t>표준압력</t>
    <phoneticPr fontId="5" type="noConversion"/>
  </si>
  <si>
    <t>Spec</t>
    <phoneticPr fontId="5" type="noConversion"/>
  </si>
  <si>
    <t>소수점</t>
    <phoneticPr fontId="5" type="noConversion"/>
  </si>
  <si>
    <t>Number Format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</si>
  <si>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</si>
  <si>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Number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</si>
  <si>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</si>
  <si>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</si>
  <si>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Number</t>
    <phoneticPr fontId="5" type="noConversion"/>
  </si>
  <si>
    <t>지시값 평균</t>
    <phoneticPr fontId="5" type="noConversion"/>
  </si>
  <si>
    <t>보정값</t>
    <phoneticPr fontId="5" type="noConversion"/>
  </si>
  <si>
    <t>확장불확도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</si>
  <si>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</si>
  <si>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r>
      <rPr>
        <b/>
        <sz val="9"/>
        <color indexed="9"/>
        <rFont val="돋움"/>
        <family val="3"/>
        <charset val="129"/>
      </rPr>
      <t>상한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</si>
  <si>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</si>
  <si>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자리수</t>
    <phoneticPr fontId="5" type="noConversion"/>
  </si>
  <si>
    <t>명목압력</t>
    <phoneticPr fontId="5" type="noConversion"/>
  </si>
  <si>
    <t>지시값 평균</t>
    <phoneticPr fontId="5" type="noConversion"/>
  </si>
  <si>
    <t>보정값</t>
    <phoneticPr fontId="5" type="noConversion"/>
  </si>
  <si>
    <t>불확도</t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</si>
  <si>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</si>
  <si>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</si>
  <si>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</si>
  <si>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9" type="noConversion"/>
  </si>
  <si>
    <t>b</t>
    <phoneticPr fontId="69" type="noConversion"/>
  </si>
  <si>
    <t>○ Range 2</t>
    <phoneticPr fontId="5" type="noConversion"/>
  </si>
  <si>
    <t>교정점 수</t>
    <phoneticPr fontId="5" type="noConversion"/>
  </si>
  <si>
    <t>환산계수</t>
    <phoneticPr fontId="5" type="noConversion"/>
  </si>
  <si>
    <t>분해능</t>
    <phoneticPr fontId="5" type="noConversion"/>
  </si>
  <si>
    <t>N.F</t>
    <phoneticPr fontId="5" type="noConversion"/>
  </si>
  <si>
    <t>표시방식</t>
    <phoneticPr fontId="5" type="noConversion"/>
  </si>
  <si>
    <t>1. 교정결과</t>
    <phoneticPr fontId="5" type="noConversion"/>
  </si>
  <si>
    <t>2. 결과계산</t>
    <phoneticPr fontId="5" type="noConversion"/>
  </si>
  <si>
    <t>사용?</t>
    <phoneticPr fontId="5" type="noConversion"/>
  </si>
  <si>
    <t>측정점 번호</t>
    <phoneticPr fontId="5" type="noConversion"/>
  </si>
  <si>
    <t>반복측정?</t>
    <phoneticPr fontId="5" type="noConversion"/>
  </si>
  <si>
    <t>구분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</si>
  <si>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</si>
  <si>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</si>
  <si>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</si>
  <si>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1회</t>
    <phoneticPr fontId="5" type="noConversion"/>
  </si>
  <si>
    <t>3회</t>
    <phoneticPr fontId="5" type="noConversion"/>
  </si>
  <si>
    <t>3회</t>
    <phoneticPr fontId="5" type="noConversion"/>
  </si>
  <si>
    <t>1회</t>
    <phoneticPr fontId="5" type="noConversion"/>
  </si>
  <si>
    <t>반복성</t>
    <phoneticPr fontId="5" type="noConversion"/>
  </si>
  <si>
    <t>2. 불확도계산</t>
    <phoneticPr fontId="5" type="noConversion"/>
  </si>
  <si>
    <t>측정점번호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</si>
  <si>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</si>
  <si>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분해능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</si>
  <si>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</si>
  <si>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</si>
  <si>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</si>
  <si>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</si>
  <si>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평균값</t>
    <phoneticPr fontId="5" type="noConversion"/>
  </si>
  <si>
    <t>히스테리시스</t>
    <phoneticPr fontId="5" type="noConversion"/>
  </si>
  <si>
    <t>반복도</t>
    <phoneticPr fontId="5" type="noConversion"/>
  </si>
  <si>
    <t>분해능</t>
    <phoneticPr fontId="5" type="noConversion"/>
  </si>
  <si>
    <t>영점</t>
    <phoneticPr fontId="5" type="noConversion"/>
  </si>
  <si>
    <t>히스테리시스</t>
    <phoneticPr fontId="5" type="noConversion"/>
  </si>
  <si>
    <t>합성</t>
    <phoneticPr fontId="5" type="noConversion"/>
  </si>
  <si>
    <t>CMC</t>
    <phoneticPr fontId="5" type="noConversion"/>
  </si>
  <si>
    <t>선택</t>
    <phoneticPr fontId="5" type="noConversion"/>
  </si>
  <si>
    <t>자리수맞춤</t>
    <phoneticPr fontId="5" type="noConversion"/>
  </si>
  <si>
    <t>Pi</t>
    <phoneticPr fontId="5" type="noConversion"/>
  </si>
  <si>
    <t>Pr-Pi</t>
    <phoneticPr fontId="5" type="noConversion"/>
  </si>
  <si>
    <t>Pi,dn-Pi,up</t>
    <phoneticPr fontId="5" type="noConversion"/>
  </si>
  <si>
    <t>b'</t>
    <phoneticPr fontId="5" type="noConversion"/>
  </si>
  <si>
    <t>3. 성적서용</t>
    <phoneticPr fontId="5" type="noConversion"/>
  </si>
  <si>
    <t>4. 합불판정</t>
    <phoneticPr fontId="5" type="noConversion"/>
  </si>
  <si>
    <t>Spec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</si>
  <si>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</si>
  <si>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</si>
  <si>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</si>
  <si>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</si>
  <si>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보정값</t>
    <phoneticPr fontId="5" type="noConversion"/>
  </si>
  <si>
    <t>확장불확도</t>
    <phoneticPr fontId="5" type="noConversion"/>
  </si>
  <si>
    <r>
      <rPr>
        <b/>
        <sz val="9"/>
        <color indexed="9"/>
        <rFont val="돋움"/>
        <family val="3"/>
        <charset val="129"/>
      </rPr>
      <t>상한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</si>
  <si>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</si>
  <si>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자리수</t>
    <phoneticPr fontId="5" type="noConversion"/>
  </si>
  <si>
    <t>지시값 평균</t>
    <phoneticPr fontId="5" type="noConversion"/>
  </si>
  <si>
    <t>0.000 000</t>
    <phoneticPr fontId="5" type="noConversion"/>
  </si>
  <si>
    <t>선형보정계수</t>
    <phoneticPr fontId="5" type="noConversion"/>
  </si>
  <si>
    <t>○ Range 3</t>
    <phoneticPr fontId="5" type="noConversion"/>
  </si>
  <si>
    <t>N.F</t>
    <phoneticPr fontId="5" type="noConversion"/>
  </si>
  <si>
    <t>표시방식</t>
    <phoneticPr fontId="5" type="noConversion"/>
  </si>
  <si>
    <t>1. 교정결과</t>
    <phoneticPr fontId="5" type="noConversion"/>
  </si>
  <si>
    <t>2. 결과계산</t>
    <phoneticPr fontId="5" type="noConversion"/>
  </si>
  <si>
    <t>사용?</t>
    <phoneticPr fontId="5" type="noConversion"/>
  </si>
  <si>
    <t>측정점 번호</t>
    <phoneticPr fontId="5" type="noConversion"/>
  </si>
  <si>
    <t>반복측정?</t>
    <phoneticPr fontId="5" type="noConversion"/>
  </si>
  <si>
    <t>구분</t>
    <phoneticPr fontId="5" type="noConversion"/>
  </si>
  <si>
    <t>2회</t>
    <phoneticPr fontId="5" type="noConversion"/>
  </si>
  <si>
    <t>2회</t>
    <phoneticPr fontId="5" type="noConversion"/>
  </si>
  <si>
    <t>3회</t>
    <phoneticPr fontId="5" type="noConversion"/>
  </si>
  <si>
    <t>평균</t>
    <phoneticPr fontId="5" type="noConversion"/>
  </si>
  <si>
    <t>1회</t>
    <phoneticPr fontId="5" type="noConversion"/>
  </si>
  <si>
    <t>반복성</t>
    <phoneticPr fontId="5" type="noConversion"/>
  </si>
  <si>
    <t>2. 불확도계산</t>
    <phoneticPr fontId="5" type="noConversion"/>
  </si>
  <si>
    <t>명목압력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</si>
  <si>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</si>
  <si>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</si>
  <si>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</si>
  <si>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평균값</t>
    <phoneticPr fontId="5" type="noConversion"/>
  </si>
  <si>
    <t>보정값</t>
    <phoneticPr fontId="5" type="noConversion"/>
  </si>
  <si>
    <t>반복도</t>
    <phoneticPr fontId="5" type="noConversion"/>
  </si>
  <si>
    <t>분해능</t>
    <phoneticPr fontId="5" type="noConversion"/>
  </si>
  <si>
    <t>영점</t>
    <phoneticPr fontId="5" type="noConversion"/>
  </si>
  <si>
    <t>합성</t>
    <phoneticPr fontId="5" type="noConversion"/>
  </si>
  <si>
    <t>계산값</t>
    <phoneticPr fontId="5" type="noConversion"/>
  </si>
  <si>
    <t>선택</t>
    <phoneticPr fontId="5" type="noConversion"/>
  </si>
  <si>
    <t>자리수맞춤</t>
    <phoneticPr fontId="5" type="noConversion"/>
  </si>
  <si>
    <t>Pi</t>
    <phoneticPr fontId="5" type="noConversion"/>
  </si>
  <si>
    <t>Pi,dn-Pi,up</t>
    <phoneticPr fontId="5" type="noConversion"/>
  </si>
  <si>
    <t>b'</t>
    <phoneticPr fontId="5" type="noConversion"/>
  </si>
  <si>
    <t>Spec</t>
    <phoneticPr fontId="5" type="noConversion"/>
  </si>
  <si>
    <t>소수점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</si>
  <si>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</si>
  <si>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t>Number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</si>
  <si>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</si>
  <si>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</si>
  <si>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</si>
  <si>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0.000 00</t>
    <phoneticPr fontId="5" type="noConversion"/>
  </si>
  <si>
    <t>0.000 0</t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</si>
  <si>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</si>
  <si>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</si>
  <si>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9" type="noConversion"/>
  </si>
  <si>
    <t>b</t>
    <phoneticPr fontId="69" type="noConversion"/>
  </si>
  <si>
    <t>○ Range 4</t>
    <phoneticPr fontId="5" type="noConversion"/>
  </si>
  <si>
    <t>교정점 수</t>
    <phoneticPr fontId="5" type="noConversion"/>
  </si>
  <si>
    <t>N.F</t>
    <phoneticPr fontId="5" type="noConversion"/>
  </si>
  <si>
    <t>표시방식</t>
    <phoneticPr fontId="5" type="noConversion"/>
  </si>
  <si>
    <t>2. 결과계산</t>
    <phoneticPr fontId="5" type="noConversion"/>
  </si>
  <si>
    <t>반복측정?</t>
    <phoneticPr fontId="5" type="noConversion"/>
  </si>
  <si>
    <t>반복성</t>
    <phoneticPr fontId="5" type="noConversion"/>
  </si>
  <si>
    <t>측정점번호</t>
    <phoneticPr fontId="5" type="noConversion"/>
  </si>
  <si>
    <t>명목압력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</si>
  <si>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</si>
  <si>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</si>
  <si>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</si>
  <si>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</si>
  <si>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</si>
  <si>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히스테리시스</t>
    <phoneticPr fontId="5" type="noConversion"/>
  </si>
  <si>
    <t>자리수맞춤</t>
    <phoneticPr fontId="5" type="noConversion"/>
  </si>
  <si>
    <t>Pr-Pi</t>
    <phoneticPr fontId="5" type="noConversion"/>
  </si>
  <si>
    <t>Number</t>
    <phoneticPr fontId="5" type="noConversion"/>
  </si>
  <si>
    <t>0.000 000 0</t>
    <phoneticPr fontId="5" type="noConversion"/>
  </si>
  <si>
    <t>0.000</t>
    <phoneticPr fontId="5" type="noConversion"/>
  </si>
  <si>
    <t>4. 기타정보</t>
    <phoneticPr fontId="5" type="noConversion"/>
  </si>
  <si>
    <t>a</t>
    <phoneticPr fontId="69" type="noConversion"/>
  </si>
  <si>
    <t>b</t>
    <phoneticPr fontId="69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</si>
  <si>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5" type="noConversion"/>
  </si>
  <si>
    <t>측정점수</t>
    <phoneticPr fontId="5" type="noConversion"/>
  </si>
  <si>
    <t>추가측정점수</t>
    <phoneticPr fontId="5" type="noConversion"/>
  </si>
  <si>
    <t>Range 1</t>
    <phoneticPr fontId="5" type="noConversion"/>
  </si>
  <si>
    <t>Range 2</t>
    <phoneticPr fontId="5" type="noConversion"/>
  </si>
  <si>
    <t>Range 3</t>
    <phoneticPr fontId="5" type="noConversion"/>
  </si>
  <si>
    <t>Range 4</t>
    <phoneticPr fontId="5" type="noConversion"/>
  </si>
  <si>
    <t>기본, 표준교정시 교정점 1 Point 추가시 측정점수가 2점 증가하며 종합교정시 측정점수가 6점 증가함.</t>
    <phoneticPr fontId="5" type="noConversion"/>
  </si>
  <si>
    <t>표준, 종합 교정시 실비 이므로 위와 같이 계산해도 무방할것으로 보임.</t>
    <phoneticPr fontId="5" type="noConversion"/>
  </si>
  <si>
    <t>교정대상기기(압력계) 지시값</t>
  </si>
  <si>
    <t>교정대상기기(압력계) 지시값</t>
    <phoneticPr fontId="5" type="noConversion"/>
  </si>
  <si>
    <t>교정대상기기(압력계) 지시값 (단위환산)</t>
  </si>
  <si>
    <t>교정대상기기(압력계) 지시값 (단위환산)</t>
    <phoneticPr fontId="5" type="noConversion"/>
  </si>
  <si>
    <t>교정대상기기(압력계) 지시값 (pi)</t>
  </si>
  <si>
    <t>교정대상기기(압력계) 지시값 (pi)</t>
    <phoneticPr fontId="5" type="noConversion"/>
  </si>
  <si>
    <t>교정대상기기(압력계) 지시값 (영점보정)</t>
  </si>
  <si>
    <t>교정대상기기(압력계) 지시값 (영점보정)</t>
    <phoneticPr fontId="5" type="noConversion"/>
  </si>
  <si>
    <t>교정대상기기(압력계) 특성</t>
  </si>
  <si>
    <t>교정대상기기(압력계) 특성</t>
    <phoneticPr fontId="5" type="noConversion"/>
  </si>
  <si>
    <t>교정대상기기(압력계) 불확도인자 표준불확도 (k=1)</t>
  </si>
  <si>
    <t>교정대상기기(압력계) 불확도인자 표준불확도 (k=1)</t>
    <phoneticPr fontId="5" type="noConversion"/>
  </si>
  <si>
    <t>5%rule?</t>
    <phoneticPr fontId="5" type="noConversion"/>
  </si>
  <si>
    <t>세부분류번호</t>
    <phoneticPr fontId="5" type="noConversion"/>
  </si>
  <si>
    <t>20406-0</t>
    <phoneticPr fontId="5" type="noConversion"/>
  </si>
  <si>
    <t>20408-0</t>
    <phoneticPr fontId="5" type="noConversion"/>
  </si>
  <si>
    <t>20409-0</t>
    <phoneticPr fontId="5" type="noConversion"/>
  </si>
  <si>
    <t>20411-1</t>
    <phoneticPr fontId="5" type="noConversion"/>
  </si>
  <si>
    <t>20411-4</t>
    <phoneticPr fontId="5" type="noConversion"/>
  </si>
  <si>
    <t>20413-0</t>
    <phoneticPr fontId="5" type="noConversion"/>
  </si>
  <si>
    <t>측정기명</t>
    <phoneticPr fontId="5" type="noConversion"/>
  </si>
  <si>
    <t>절대압계</t>
    <phoneticPr fontId="5" type="noConversion"/>
  </si>
  <si>
    <t>연성 압력계</t>
    <phoneticPr fontId="5" type="noConversion"/>
  </si>
  <si>
    <t>차압계</t>
    <phoneticPr fontId="5" type="noConversion"/>
  </si>
  <si>
    <t>게이지압용 압력계</t>
    <phoneticPr fontId="5" type="noConversion"/>
  </si>
  <si>
    <t>압력 기록계</t>
    <phoneticPr fontId="5" type="noConversion"/>
  </si>
  <si>
    <t>다이얼형 진공계</t>
    <phoneticPr fontId="5" type="noConversion"/>
  </si>
  <si>
    <t>영문명</t>
    <phoneticPr fontId="5" type="noConversion"/>
  </si>
  <si>
    <t>Absolute Pressure Gauge</t>
    <phoneticPr fontId="5" type="noConversion"/>
  </si>
  <si>
    <t>Compound Pressure Gauge</t>
    <phoneticPr fontId="5" type="noConversion"/>
  </si>
  <si>
    <t>Differential Pressure Gauge</t>
    <phoneticPr fontId="5" type="noConversion"/>
  </si>
  <si>
    <t>Pressure Gauge</t>
    <phoneticPr fontId="5" type="noConversion"/>
  </si>
  <si>
    <t>Pressure Recorder</t>
    <phoneticPr fontId="5" type="noConversion"/>
  </si>
  <si>
    <t>Vacuum Gauge</t>
    <phoneticPr fontId="5" type="noConversion"/>
  </si>
  <si>
    <r>
      <t>,p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</si>
  <si>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, p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</si>
  <si>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절대압계</t>
    <phoneticPr fontId="5" type="noConversion"/>
  </si>
  <si>
    <t>조건2</t>
    <phoneticPr fontId="5" type="noConversion"/>
  </si>
  <si>
    <t>다이얼</t>
    <phoneticPr fontId="5" type="noConversion"/>
  </si>
  <si>
    <t>디지털</t>
    <phoneticPr fontId="5" type="noConversion"/>
  </si>
  <si>
    <t>기압계</t>
    <phoneticPr fontId="5" type="noConversion"/>
  </si>
  <si>
    <t>압력 기록계</t>
    <phoneticPr fontId="5" type="noConversion"/>
  </si>
  <si>
    <t>기본수수료</t>
    <phoneticPr fontId="5" type="noConversion"/>
  </si>
  <si>
    <t>추가수수료</t>
    <phoneticPr fontId="5" type="noConversion"/>
  </si>
  <si>
    <t>표준, 종합교정시 실비</t>
    <phoneticPr fontId="5" type="noConversion"/>
  </si>
  <si>
    <t>20408-0</t>
    <phoneticPr fontId="5" type="noConversion"/>
  </si>
  <si>
    <t>다이얼</t>
    <phoneticPr fontId="5" type="noConversion"/>
  </si>
  <si>
    <t>20409-0</t>
    <phoneticPr fontId="5" type="noConversion"/>
  </si>
  <si>
    <t>기본수수료</t>
    <phoneticPr fontId="5" type="noConversion"/>
  </si>
  <si>
    <t>합계</t>
    <phoneticPr fontId="5" type="noConversion"/>
  </si>
  <si>
    <t>항목</t>
    <phoneticPr fontId="5" type="noConversion"/>
  </si>
  <si>
    <t>교정여부</t>
    <phoneticPr fontId="5" type="noConversion"/>
  </si>
  <si>
    <t>최대용량 (MPa)</t>
    <phoneticPr fontId="5" type="noConversion"/>
  </si>
  <si>
    <t>소계</t>
    <phoneticPr fontId="5" type="noConversion"/>
  </si>
  <si>
    <t>※ 교정점 16 Point(가압, 감압 교정+반복측정) 를 1 Range로 간주하였음.</t>
    <phoneticPr fontId="5" type="noConversion"/>
  </si>
  <si>
    <t>기본교정시 최소 측정점이 16점이므로 측정점이 16점 이상 발생시 측정점수당 기본수수료의 6.25 % 추가함.</t>
    <phoneticPr fontId="5" type="noConversion"/>
  </si>
  <si>
    <t>20411-1</t>
    <phoneticPr fontId="5" type="noConversion"/>
  </si>
  <si>
    <t>20411-4</t>
    <phoneticPr fontId="5" type="noConversion"/>
  </si>
  <si>
    <t>20413-0</t>
    <phoneticPr fontId="5" type="noConversion"/>
  </si>
  <si>
    <t>표시방식</t>
    <phoneticPr fontId="5" type="noConversion"/>
  </si>
  <si>
    <t>조건1 (MPa)</t>
    <phoneticPr fontId="5" type="noConversion"/>
  </si>
  <si>
    <t>세부분류</t>
    <phoneticPr fontId="5" type="noConversion"/>
  </si>
  <si>
    <t>&gt;</t>
    <phoneticPr fontId="5" type="noConversion"/>
  </si>
  <si>
    <t>&lt;=</t>
    <phoneticPr fontId="5" type="noConversion"/>
  </si>
  <si>
    <t>&lt;</t>
    <phoneticPr fontId="5" type="noConversion"/>
  </si>
  <si>
    <t>&lt;</t>
    <phoneticPr fontId="5" type="noConversion"/>
  </si>
  <si>
    <t>&gt;=</t>
    <phoneticPr fontId="5" type="noConversion"/>
  </si>
  <si>
    <t>조건3</t>
    <phoneticPr fontId="5" type="noConversion"/>
  </si>
  <si>
    <t>정밀도</t>
    <phoneticPr fontId="5" type="noConversion"/>
  </si>
  <si>
    <t>&lt;</t>
    <phoneticPr fontId="5" type="noConversion"/>
  </si>
  <si>
    <t>&gt;=</t>
    <phoneticPr fontId="5" type="noConversion"/>
  </si>
  <si>
    <t>&lt;=</t>
    <phoneticPr fontId="5" type="noConversion"/>
  </si>
  <si>
    <t>Pressure Balance</t>
  </si>
  <si>
    <t>기준기1</t>
    <phoneticPr fontId="5" type="noConversion"/>
  </si>
  <si>
    <t>기준기2</t>
    <phoneticPr fontId="5" type="noConversion"/>
  </si>
  <si>
    <t>기준기3</t>
    <phoneticPr fontId="5" type="noConversion"/>
  </si>
  <si>
    <t>Pressure Calibrator(+)</t>
    <phoneticPr fontId="5" type="noConversion"/>
  </si>
  <si>
    <t>Pressure Calibrator(abs)</t>
    <phoneticPr fontId="5" type="noConversion"/>
  </si>
  <si>
    <t>Pressure Calibrator(-)</t>
    <phoneticPr fontId="5" type="noConversion"/>
  </si>
  <si>
    <t>Pressure Calibrator(-)</t>
    <phoneticPr fontId="5" type="noConversion"/>
  </si>
  <si>
    <t>hPa abs.</t>
    <phoneticPr fontId="5" type="noConversion"/>
  </si>
  <si>
    <t>MPa abs.</t>
    <phoneticPr fontId="5" type="noConversion"/>
  </si>
  <si>
    <t>교정포인트를 늘려달라는 업체 요구가 증가 함에 따라, 교정점 추가분을 적용하였음.</t>
    <phoneticPr fontId="5" type="noConversion"/>
  </si>
  <si>
    <t>교정점 추가분</t>
    <phoneticPr fontId="5" type="noConversion"/>
  </si>
  <si>
    <t>Decision</t>
  </si>
  <si>
    <t>FAIL?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</si>
  <si>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</si>
  <si>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t>지시값 평균</t>
    <phoneticPr fontId="5" type="noConversion"/>
  </si>
  <si>
    <t>지시값 평균</t>
    <phoneticPr fontId="5" type="noConversion"/>
  </si>
  <si>
    <t>보정값</t>
    <phoneticPr fontId="5" type="noConversion"/>
  </si>
  <si>
    <t>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</si>
  <si>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</si>
  <si>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</si>
  <si>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측정불확도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</si>
  <si>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</si>
  <si>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</si>
  <si>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측정불확도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</si>
  <si>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</si>
  <si>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</si>
  <si>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■ 측정불확도</t>
    <phoneticPr fontId="5" type="noConversion"/>
  </si>
  <si>
    <t>사용중지?</t>
  </si>
  <si>
    <t>COID</t>
    <phoneticPr fontId="5" type="noConversion"/>
  </si>
  <si>
    <r>
      <t>U+</t>
    </r>
    <r>
      <rPr>
        <sz val="9"/>
        <rFont val="돋움"/>
        <family val="3"/>
        <charset val="129"/>
      </rPr>
      <t>α</t>
    </r>
    <phoneticPr fontId="5" type="noConversion"/>
  </si>
  <si>
    <t>kPa</t>
    <phoneticPr fontId="5" type="noConversion"/>
  </si>
  <si>
    <t>MPa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</si>
  <si>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</si>
  <si>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</si>
  <si>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</si>
  <si>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</si>
  <si>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단위</t>
    <phoneticPr fontId="5" type="noConversion"/>
  </si>
  <si>
    <t>Pa</t>
    <phoneticPr fontId="5" type="noConversion"/>
  </si>
  <si>
    <t>hPa</t>
    <phoneticPr fontId="5" type="noConversion"/>
  </si>
  <si>
    <t>kPa abs.</t>
    <phoneticPr fontId="5" type="noConversion"/>
  </si>
  <si>
    <t>mbar</t>
    <phoneticPr fontId="5" type="noConversion"/>
  </si>
  <si>
    <t>bar</t>
    <phoneticPr fontId="5" type="noConversion"/>
  </si>
  <si>
    <t>psi</t>
    <phoneticPr fontId="5" type="noConversion"/>
  </si>
  <si>
    <t>kgf/㎠</t>
    <phoneticPr fontId="5" type="noConversion"/>
  </si>
  <si>
    <t>inHg</t>
    <phoneticPr fontId="5" type="noConversion"/>
  </si>
  <si>
    <t>mmHg</t>
    <phoneticPr fontId="5" type="noConversion"/>
  </si>
  <si>
    <t>cmHg</t>
    <phoneticPr fontId="5" type="noConversion"/>
  </si>
  <si>
    <t>inH2O</t>
    <phoneticPr fontId="5" type="noConversion"/>
  </si>
  <si>
    <t>mmH2O</t>
    <phoneticPr fontId="5" type="noConversion"/>
  </si>
  <si>
    <t>cmH2O</t>
    <phoneticPr fontId="5" type="noConversion"/>
  </si>
  <si>
    <t>N/㎠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</si>
  <si>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</si>
  <si>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</si>
  <si>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</si>
  <si>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</si>
  <si>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mbar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</si>
  <si>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</si>
  <si>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</si>
  <si>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</si>
  <si>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hPa</t>
    <phoneticPr fontId="5" type="noConversion"/>
  </si>
  <si>
    <t>kPa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</si>
  <si>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</si>
  <si>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</si>
  <si>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</si>
  <si>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N/㎠</t>
    <phoneticPr fontId="5" type="noConversion"/>
  </si>
  <si>
    <t>mbar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</si>
  <si>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</si>
  <si>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</si>
  <si>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</si>
  <si>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단위</t>
    <phoneticPr fontId="5" type="noConversion"/>
  </si>
  <si>
    <t>hPa</t>
    <phoneticPr fontId="5" type="noConversion"/>
  </si>
  <si>
    <t>kPa</t>
    <phoneticPr fontId="5" type="noConversion"/>
  </si>
  <si>
    <t>MPa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</si>
  <si>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</si>
  <si>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</si>
  <si>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</si>
  <si>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Pa</t>
    <phoneticPr fontId="5" type="noConversion"/>
  </si>
  <si>
    <t>kPa</t>
    <phoneticPr fontId="5" type="noConversion"/>
  </si>
  <si>
    <t>mbar</t>
    <phoneticPr fontId="5" type="noConversion"/>
  </si>
  <si>
    <t>bar</t>
    <phoneticPr fontId="5" type="noConversion"/>
  </si>
  <si>
    <t>psi</t>
    <phoneticPr fontId="5" type="noConversion"/>
  </si>
  <si>
    <t>kgf/㎠</t>
    <phoneticPr fontId="5" type="noConversion"/>
  </si>
  <si>
    <t>inHg</t>
    <phoneticPr fontId="5" type="noConversion"/>
  </si>
  <si>
    <t>mmHg</t>
    <phoneticPr fontId="5" type="noConversion"/>
  </si>
  <si>
    <t>cmHg</t>
    <phoneticPr fontId="5" type="noConversion"/>
  </si>
  <si>
    <t>inH2O</t>
    <phoneticPr fontId="5" type="noConversion"/>
  </si>
  <si>
    <t>mmH2O</t>
    <phoneticPr fontId="5" type="noConversion"/>
  </si>
  <si>
    <t>cmH2O</t>
    <phoneticPr fontId="5" type="noConversion"/>
  </si>
  <si>
    <t>N/㎠</t>
    <phoneticPr fontId="5" type="noConversion"/>
  </si>
  <si>
    <t>MPa abs.</t>
    <phoneticPr fontId="5" type="noConversion"/>
  </si>
  <si>
    <t>mbar abs.</t>
    <phoneticPr fontId="5" type="noConversion"/>
  </si>
  <si>
    <t>bar abs.</t>
    <phoneticPr fontId="5" type="noConversion"/>
  </si>
  <si>
    <t>atm</t>
    <phoneticPr fontId="5" type="noConversion"/>
  </si>
  <si>
    <t>hPa</t>
    <phoneticPr fontId="5" type="noConversion"/>
  </si>
  <si>
    <t>mbar</t>
    <phoneticPr fontId="5" type="noConversion"/>
  </si>
  <si>
    <t>psi</t>
    <phoneticPr fontId="5" type="noConversion"/>
  </si>
  <si>
    <t>kgf/㎠</t>
    <phoneticPr fontId="5" type="noConversion"/>
  </si>
  <si>
    <t>cmHg</t>
    <phoneticPr fontId="5" type="noConversion"/>
  </si>
  <si>
    <t>mmH2O</t>
    <phoneticPr fontId="5" type="noConversion"/>
  </si>
  <si>
    <t>cmH2O</t>
    <phoneticPr fontId="5" type="noConversion"/>
  </si>
  <si>
    <t>Pa abs.</t>
    <phoneticPr fontId="5" type="noConversion"/>
  </si>
  <si>
    <t>MPa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</si>
  <si>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</si>
  <si>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</si>
  <si>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</si>
  <si>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kgf/㎠ abs.</t>
    <phoneticPr fontId="5" type="noConversion"/>
  </si>
  <si>
    <t>kgf/㎠ abs.</t>
    <phoneticPr fontId="5" type="noConversion"/>
  </si>
  <si>
    <t>fees</t>
    <phoneticPr fontId="5" type="noConversion"/>
  </si>
  <si>
    <t>P/F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</si>
  <si>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</si>
  <si>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 xml:space="preserve"> 성적서발급번호(Certificate No) :</t>
    <phoneticPr fontId="5" type="noConversion"/>
  </si>
  <si>
    <t>● 교정결과</t>
    <phoneticPr fontId="5" type="noConversion"/>
  </si>
  <si>
    <t>Standard Value</t>
    <phoneticPr fontId="5" type="noConversion"/>
  </si>
  <si>
    <t>Unit</t>
    <phoneticPr fontId="5" type="noConversion"/>
  </si>
  <si>
    <t>조정 전</t>
    <phoneticPr fontId="5" type="noConversion"/>
  </si>
  <si>
    <t>조정 후</t>
    <phoneticPr fontId="5" type="noConversion"/>
  </si>
  <si>
    <t>Measurement Uncertainty</t>
    <phoneticPr fontId="5" type="noConversion"/>
  </si>
  <si>
    <t>Measured
Value</t>
    <phoneticPr fontId="5" type="noConversion"/>
  </si>
  <si>
    <t>Measured
Value</t>
    <phoneticPr fontId="5" type="noConversion"/>
  </si>
  <si>
    <t>Correction
Value</t>
    <phoneticPr fontId="5" type="noConversion"/>
  </si>
  <si>
    <t>Pass
/Fail</t>
    <phoneticPr fontId="5" type="noConversion"/>
  </si>
  <si>
    <t>Pass
/Fail</t>
    <phoneticPr fontId="5" type="noConversion"/>
  </si>
  <si>
    <t>MEASURED VALUE (조정후)</t>
    <phoneticPr fontId="5" type="noConversion"/>
  </si>
  <si>
    <t>MEASURED VALUE (조정후)</t>
    <phoneticPr fontId="5" type="noConversion"/>
  </si>
  <si>
    <t>◆ 측정불확도 추정보고서 (조정후) ◆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</si>
  <si>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</si>
  <si>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2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</si>
  <si>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3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</si>
  <si>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4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</si>
  <si>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t>※ 신뢰수준 약 95 %,</t>
  </si>
  <si>
    <t>표시단위</t>
    <phoneticPr fontId="5" type="noConversion"/>
  </si>
  <si>
    <t>표시단위</t>
    <phoneticPr fontId="5" type="noConversion"/>
  </si>
  <si>
    <t>최소눈금</t>
    <phoneticPr fontId="5" type="noConversion"/>
  </si>
  <si>
    <t>최소눈금</t>
    <phoneticPr fontId="5" type="noConversion"/>
  </si>
  <si>
    <t>최소눈금</t>
    <phoneticPr fontId="5" type="noConversion"/>
  </si>
  <si>
    <t>U &amp; r</t>
  </si>
  <si>
    <t>HCT</t>
    <phoneticPr fontId="5" type="noConversion"/>
  </si>
  <si>
    <t>U+α</t>
    <phoneticPr fontId="5" type="noConversion"/>
  </si>
  <si>
    <t>0.000 000 00</t>
    <phoneticPr fontId="5" type="noConversion"/>
  </si>
  <si>
    <t>0.000 000 00</t>
    <phoneticPr fontId="5" type="noConversion"/>
  </si>
  <si>
    <t>0.000 000</t>
    <phoneticPr fontId="5" type="noConversion"/>
  </si>
  <si>
    <t>0.000 00</t>
    <phoneticPr fontId="5" type="noConversion"/>
  </si>
  <si>
    <t>0.000 0</t>
    <phoneticPr fontId="5" type="noConversion"/>
  </si>
  <si>
    <t>0.00</t>
    <phoneticPr fontId="5" type="noConversion"/>
  </si>
  <si>
    <t>0.00</t>
    <phoneticPr fontId="5" type="noConversion"/>
  </si>
  <si>
    <t>0.0</t>
    <phoneticPr fontId="5" type="noConversion"/>
  </si>
  <si>
    <t>0.000 000 0</t>
    <phoneticPr fontId="5" type="noConversion"/>
  </si>
  <si>
    <t>0.000 000</t>
    <phoneticPr fontId="5" type="noConversion"/>
  </si>
  <si>
    <t>0.000 0</t>
    <phoneticPr fontId="5" type="noConversion"/>
  </si>
  <si>
    <t>0.000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</si>
  <si>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</si>
  <si>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</si>
  <si>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</si>
  <si>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0.000 000</t>
    <phoneticPr fontId="5" type="noConversion"/>
  </si>
  <si>
    <t>0.000 00</t>
    <phoneticPr fontId="5" type="noConversion"/>
  </si>
  <si>
    <t>0.000 0</t>
    <phoneticPr fontId="5" type="noConversion"/>
  </si>
  <si>
    <t>0.000</t>
    <phoneticPr fontId="5" type="noConversion"/>
  </si>
  <si>
    <t>0.00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</si>
  <si>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</si>
  <si>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</si>
  <si>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</si>
  <si>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</t>
    <phoneticPr fontId="5" type="noConversion"/>
  </si>
  <si>
    <t>0.00</t>
    <phoneticPr fontId="5" type="noConversion"/>
  </si>
  <si>
    <t>0.000 000 0</t>
    <phoneticPr fontId="5" type="noConversion"/>
  </si>
  <si>
    <t>0.00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</si>
  <si>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</si>
  <si>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</si>
  <si>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</si>
  <si>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0.000 00</t>
    <phoneticPr fontId="5" type="noConversion"/>
  </si>
  <si>
    <t>0.000</t>
    <phoneticPr fontId="5" type="noConversion"/>
  </si>
  <si>
    <t>0.00</t>
    <phoneticPr fontId="5" type="noConversion"/>
  </si>
  <si>
    <t>0.000 00</t>
    <phoneticPr fontId="5" type="noConversion"/>
  </si>
  <si>
    <t>소수점 자리수</t>
    <phoneticPr fontId="5" type="noConversion"/>
  </si>
  <si>
    <t>소수점 자리수</t>
    <phoneticPr fontId="5" type="noConversion"/>
  </si>
  <si>
    <t>명목값</t>
    <phoneticPr fontId="5" type="noConversion"/>
  </si>
  <si>
    <t>단위</t>
    <phoneticPr fontId="5" type="noConversion"/>
  </si>
  <si>
    <t>환산계수</t>
    <phoneticPr fontId="5" type="noConversion"/>
  </si>
  <si>
    <t>보정값</t>
    <phoneticPr fontId="5" type="noConversion"/>
  </si>
  <si>
    <t>교정대상기기 기준면에서의 표준압력</t>
    <phoneticPr fontId="5" type="noConversion"/>
  </si>
  <si>
    <t>교정대상기기 지시값</t>
    <phoneticPr fontId="5" type="noConversion"/>
  </si>
  <si>
    <t>: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</si>
  <si>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</si>
  <si>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</si>
  <si>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</si>
  <si>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</si>
  <si>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</si>
  <si>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</si>
  <si>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vertAlign val="subscript"/>
        <sz val="10"/>
        <rFont val="Times New Roman"/>
        <family val="1"/>
      </rPr>
      <t>res</t>
    </r>
    <phoneticPr fontId="5" type="noConversion"/>
  </si>
  <si>
    <r>
      <t>u</t>
    </r>
    <r>
      <rPr>
        <vertAlign val="subscript"/>
        <sz val="10"/>
        <rFont val="Times New Roman"/>
        <family val="1"/>
      </rPr>
      <t>zero</t>
    </r>
    <phoneticPr fontId="5" type="noConversion"/>
  </si>
  <si>
    <r>
      <t>u</t>
    </r>
    <r>
      <rPr>
        <vertAlign val="subscript"/>
        <sz val="10"/>
        <rFont val="Times New Roman"/>
        <family val="1"/>
      </rPr>
      <t>rep</t>
    </r>
    <phoneticPr fontId="5" type="noConversion"/>
  </si>
  <si>
    <r>
      <t>u</t>
    </r>
    <r>
      <rPr>
        <vertAlign val="subscript"/>
        <sz val="10"/>
        <rFont val="Times New Roman"/>
        <family val="1"/>
      </rPr>
      <t>hys</t>
    </r>
    <phoneticPr fontId="5" type="noConversion"/>
  </si>
  <si>
    <r>
      <t>u</t>
    </r>
    <r>
      <rPr>
        <vertAlign val="subscript"/>
        <sz val="10"/>
        <rFont val="Times New Roman"/>
        <family val="1"/>
      </rPr>
      <t>c</t>
    </r>
    <phoneticPr fontId="5" type="noConversion"/>
  </si>
  <si>
    <r>
      <t>1</t>
    </r>
    <r>
      <rPr>
        <b/>
        <sz val="10"/>
        <rFont val="맑은 고딕"/>
        <family val="3"/>
        <charset val="129"/>
        <scheme val="major"/>
      </rPr>
      <t>. 표준기의 표준불확도,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</si>
  <si>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s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</si>
  <si>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i</t>
    </r>
    <phoneticPr fontId="5" type="noConversion"/>
  </si>
  <si>
    <r>
      <t>2</t>
    </r>
    <r>
      <rPr>
        <b/>
        <sz val="10"/>
        <rFont val="맑은 고딕"/>
        <family val="3"/>
        <charset val="129"/>
        <scheme val="major"/>
      </rPr>
      <t>. 교정대상기기의 표준불확도,</t>
    </r>
    <phoneticPr fontId="5" type="noConversion"/>
  </si>
  <si>
    <t>×</t>
    <phoneticPr fontId="5" type="noConversion"/>
  </si>
  <si>
    <t>|</t>
    <phoneticPr fontId="5" type="noConversion"/>
  </si>
  <si>
    <t>=</t>
    <phoneticPr fontId="5" type="noConversion"/>
  </si>
  <si>
    <r>
      <rPr>
        <i/>
        <sz val="10"/>
        <rFont val="Times New Roman"/>
        <family val="1"/>
      </rPr>
      <t>ν</t>
    </r>
    <r>
      <rPr>
        <vertAlign val="subscript"/>
        <sz val="10"/>
        <rFont val="Times New Roman"/>
        <family val="1"/>
      </rPr>
      <t>s</t>
    </r>
    <phoneticPr fontId="5" type="noConversion"/>
  </si>
  <si>
    <t>=</t>
    <phoneticPr fontId="5" type="noConversion"/>
  </si>
  <si>
    <t>+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</si>
  <si>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res</t>
    </r>
    <phoneticPr fontId="5" type="noConversion"/>
  </si>
  <si>
    <r>
      <t>가</t>
    </r>
    <r>
      <rPr>
        <b/>
        <sz val="10"/>
        <rFont val="맑은 고딕"/>
        <family val="3"/>
        <charset val="129"/>
        <scheme val="major"/>
      </rPr>
      <t>) 분해능에 의한 표준불확도,</t>
    </r>
    <phoneticPr fontId="5" type="noConversion"/>
  </si>
  <si>
    <r>
      <rPr>
        <i/>
        <sz val="10"/>
        <rFont val="Times New Roman"/>
        <family val="1"/>
      </rPr>
      <t>ν</t>
    </r>
    <r>
      <rPr>
        <vertAlign val="subscript"/>
        <sz val="10"/>
        <rFont val="Times New Roman"/>
        <family val="1"/>
      </rPr>
      <t>res</t>
    </r>
    <phoneticPr fontId="5" type="noConversion"/>
  </si>
  <si>
    <t>=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</si>
  <si>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zero</t>
    </r>
    <phoneticPr fontId="5" type="noConversion"/>
  </si>
  <si>
    <r>
      <rPr>
        <b/>
        <sz val="10"/>
        <rFont val="맑은 고딕"/>
        <family val="1"/>
        <scheme val="major"/>
      </rPr>
      <t>나</t>
    </r>
    <r>
      <rPr>
        <b/>
        <sz val="10"/>
        <rFont val="맑은 고딕"/>
        <family val="3"/>
        <charset val="129"/>
        <scheme val="major"/>
      </rPr>
      <t>) 영점오차에 의한 표준불확도,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</si>
  <si>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rep</t>
    </r>
    <phoneticPr fontId="5" type="noConversion"/>
  </si>
  <si>
    <r>
      <t>다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반복성에 의한 표준불확도,</t>
    </r>
    <phoneticPr fontId="5" type="noConversion"/>
  </si>
  <si>
    <r>
      <t xml:space="preserve">반복도 :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는 설치가 변하지 않았을 때 측정시리즈에서 반복 측정된 값들 사이의 차이로부터</t>
    </r>
    <phoneticPr fontId="5" type="noConversion"/>
  </si>
  <si>
    <r>
      <t>※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가압 측정에서의 반복성과 감압 측정에서의 반복성 중 최대값이 반복성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이므로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</si>
  <si>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hys</t>
    </r>
    <phoneticPr fontId="5" type="noConversion"/>
  </si>
  <si>
    <r>
      <rPr>
        <b/>
        <sz val="10"/>
        <rFont val="맑은 고딕"/>
        <family val="1"/>
        <scheme val="major"/>
      </rPr>
      <t>라</t>
    </r>
    <r>
      <rPr>
        <b/>
        <sz val="10"/>
        <rFont val="맑은 고딕"/>
        <family val="3"/>
        <charset val="129"/>
        <scheme val="major"/>
      </rPr>
      <t>) 히스테리시스에 의한 표준불확도,</t>
    </r>
    <phoneticPr fontId="5" type="noConversion"/>
  </si>
  <si>
    <t>◇ 신뢰수준 약 95%,</t>
    <phoneticPr fontId="5" type="noConversion"/>
  </si>
  <si>
    <t>◇ Confidence level about 95 %,</t>
    <phoneticPr fontId="5" type="noConversion"/>
  </si>
  <si>
    <t>Measurement
Uncertainty</t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</si>
  <si>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</si>
  <si>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</si>
  <si>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</si>
  <si>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</si>
  <si>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</si>
  <si>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5" type="noConversion"/>
  </si>
  <si>
    <r>
      <t xml:space="preserve">반복도 :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는 설치가 변하지 않았을 때 측정시리즈에서 반복 측정된 값들 사이의 차이로부터</t>
    </r>
    <phoneticPr fontId="5" type="noConversion"/>
  </si>
  <si>
    <t>영점오차 : 가압과 감압 측정시 영점을 읽은 값을 의미하며, 다음과 같이 계산한다.</t>
    <phoneticPr fontId="5" type="noConversion"/>
  </si>
  <si>
    <t>교정대상기기의 불확도에 영향을 주는 인자로는 분해능, 영점오차, 반복도, 히스테리시스가 있다.</t>
    <phoneticPr fontId="5" type="noConversion"/>
  </si>
  <si>
    <t>교정대상기기의 불확도에 영향을 주는 인자로는 분해능, 영점오차, 반복도, 히스테리시스가 있다.</t>
    <phoneticPr fontId="5" type="noConversion"/>
  </si>
  <si>
    <t>영점오차 : 가압과 감압 측정시 영점을 읽은 값을 의미하며, 다음과 같이 계산한다.</t>
    <phoneticPr fontId="5" type="noConversion"/>
  </si>
  <si>
    <r>
      <t>※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가압 측정에서의 반복성과 감압 측정에서의 반복성 중 최대값이 반복성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이므로</t>
    </r>
    <phoneticPr fontId="5" type="noConversion"/>
  </si>
  <si>
    <r>
      <t>u</t>
    </r>
    <r>
      <rPr>
        <vertAlign val="subscript"/>
        <sz val="10"/>
        <rFont val="Times New Roman"/>
        <family val="1"/>
      </rPr>
      <t>c</t>
    </r>
    <phoneticPr fontId="5" type="noConversion"/>
  </si>
  <si>
    <t>명목압력</t>
  </si>
  <si>
    <t>표준압력</t>
  </si>
  <si>
    <t>단위</t>
    <phoneticPr fontId="5" type="noConversion"/>
  </si>
  <si>
    <t>명목값</t>
    <phoneticPr fontId="5" type="noConversion"/>
  </si>
  <si>
    <t>환산계수</t>
    <phoneticPr fontId="5" type="noConversion"/>
  </si>
  <si>
    <t>환산계수</t>
    <phoneticPr fontId="5" type="noConversion"/>
  </si>
  <si>
    <t>명목값</t>
    <phoneticPr fontId="5" type="noConversion"/>
  </si>
  <si>
    <t>단위</t>
    <phoneticPr fontId="5" type="noConversion"/>
  </si>
  <si>
    <t>측정불확도</t>
    <phoneticPr fontId="5" type="noConversion"/>
  </si>
  <si>
    <t>측정불확도</t>
    <phoneticPr fontId="5" type="noConversion"/>
  </si>
  <si>
    <t>세부분류</t>
    <phoneticPr fontId="5" type="noConversion"/>
  </si>
  <si>
    <t>분동식</t>
    <phoneticPr fontId="5" type="noConversion"/>
  </si>
  <si>
    <t>캘리브레이터 1</t>
    <phoneticPr fontId="5" type="noConversion"/>
  </si>
  <si>
    <t>캘리브레이터 2</t>
    <phoneticPr fontId="5" type="noConversion"/>
  </si>
  <si>
    <t>계산값</t>
    <phoneticPr fontId="5" type="noConversion"/>
  </si>
  <si>
    <t>계산값</t>
    <phoneticPr fontId="5" type="noConversion"/>
  </si>
  <si>
    <t>환산계수</t>
    <phoneticPr fontId="5" type="noConversion"/>
  </si>
  <si>
    <t>세부분류</t>
    <phoneticPr fontId="5" type="noConversion"/>
  </si>
  <si>
    <t>분동식</t>
    <phoneticPr fontId="5" type="noConversion"/>
  </si>
  <si>
    <t>캘리브레이터 1</t>
    <phoneticPr fontId="5" type="noConversion"/>
  </si>
  <si>
    <t>측정불확도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</si>
  <si>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측정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</si>
  <si>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MPa환산</t>
    <phoneticPr fontId="5" type="noConversion"/>
  </si>
  <si>
    <t>밀도식</t>
    <phoneticPr fontId="5" type="noConversion"/>
  </si>
  <si>
    <t>대기온도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</si>
  <si>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단위환산표</t>
    </r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</si>
  <si>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69" type="noConversion"/>
  </si>
  <si>
    <r>
      <rPr>
        <b/>
        <sz val="9"/>
        <rFont val="돋움"/>
        <family val="3"/>
        <charset val="129"/>
      </rPr>
      <t>자리수</t>
    </r>
    <phoneticPr fontId="69" type="noConversion"/>
  </si>
  <si>
    <r>
      <t xml:space="preserve">이 값을 포함인자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값으로 나누면</t>
    </r>
    <phoneticPr fontId="5" type="noConversion"/>
  </si>
  <si>
    <t>※ 측정불확도가 상대불확도인 경우</t>
    <phoneticPr fontId="5" type="noConversion"/>
  </si>
  <si>
    <t>※ 측정불확도가 값인 경우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</si>
</sst>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\ 000"/>
    <numFmt numFmtId="190" formatCode="0.000"/>
    <numFmt numFmtId="191" formatCode="0.000000E+00"/>
    <numFmt numFmtId="192" formatCode="0_ "/>
    <numFmt numFmtId="193" formatCode="0.000_ "/>
    <numFmt numFmtId="194" formatCode="0.000\ 0"/>
    <numFmt numFmtId="195" formatCode="0.0_ "/>
    <numFmt numFmtId="196" formatCode="0.000000_ "/>
    <numFmt numFmtId="197" formatCode="0.00\ &quot;μm&quot;"/>
    <numFmt numFmtId="198" formatCode="0.0"/>
    <numFmt numFmtId="199" formatCode="0.000\ 000\ &quot;m/MPa&quot;"/>
    <numFmt numFmtId="200" formatCode="0.000\ 000\ &quot;m/kPa&quot;"/>
    <numFmt numFmtId="201" formatCode="0.000\ 000\ &quot;MPa&quot;"/>
    <numFmt numFmtId="202" formatCode="0.000\ &quot;μm&quot;"/>
    <numFmt numFmtId="203" formatCode="0.00\ \˝"/>
    <numFmt numFmtId="204" formatCode="#\ ###\ ###"/>
    <numFmt numFmtId="205" formatCode="#\ ##0.00"/>
    <numFmt numFmtId="206" formatCode="#\ ##0.000\ 0"/>
    <numFmt numFmtId="207" formatCode="0.000000"/>
    <numFmt numFmtId="208" formatCode="####\-##\-##"/>
    <numFmt numFmtId="209" formatCode="0\ \(&quot;가&quot;&quot;압&quot;\)"/>
    <numFmt numFmtId="210" formatCode="0\ \(&quot;감&quot;&quot;압&quot;\)"/>
    <numFmt numFmtId="211" formatCode="0.###\ ###"/>
    <numFmt numFmtId="212" formatCode="0\ &quot;MPa&quot;"/>
  </numFmts>
  <fonts count="1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b/>
      <sz val="9"/>
      <color indexed="9"/>
      <name val="굴림"/>
      <family val="3"/>
      <charset val="129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i/>
      <sz val="10"/>
      <color theme="1"/>
      <name val="맑은 고딕"/>
      <family val="3"/>
      <charset val="129"/>
    </font>
    <font>
      <i/>
      <vertAlign val="subscript"/>
      <sz val="10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i/>
      <sz val="9"/>
      <color theme="1"/>
      <name val="맑은 고딕"/>
      <family val="3"/>
      <charset val="129"/>
    </font>
    <font>
      <b/>
      <i/>
      <sz val="10"/>
      <color theme="0"/>
      <name val="맑은 고딕"/>
      <family val="3"/>
      <charset val="129"/>
      <scheme val="minor"/>
    </font>
    <font>
      <b/>
      <i/>
      <vertAlign val="subscript"/>
      <sz val="10"/>
      <color theme="0"/>
      <name val="맑은 고딕"/>
      <family val="3"/>
      <charset val="129"/>
      <scheme val="minor"/>
    </font>
    <font>
      <b/>
      <vertAlign val="superscript"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vertAlign val="subscript"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i/>
      <vertAlign val="subscript"/>
      <sz val="1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b/>
      <sz val="10"/>
      <name val="Tahoma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name val="Times New Roman"/>
      <family val="1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sz val="20"/>
      <name val="맑은 고딕"/>
      <family val="3"/>
      <charset val="129"/>
      <scheme val="minor"/>
    </font>
    <font>
      <sz val="9"/>
      <color rgb="FFFF000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i/>
      <sz val="9"/>
      <color indexed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돋움"/>
      <family val="3"/>
      <charset val="129"/>
    </font>
    <font>
      <b/>
      <sz val="20"/>
      <name val="Felix Titling"/>
      <family val="5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  <font>
      <vertAlign val="subscript"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rgb="FF00B0F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0070C0"/>
      <name val="맑은 고딕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79998168889431442"/>
        <bgColor indexed="0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42">
    <xf numFmtId="0" fontId="0" fillId="0" borderId="0">
      <alignment vertical="center"/>
    </xf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9" fillId="0" borderId="0"/>
    <xf numFmtId="0" fontId="39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6" fillId="0" borderId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38" fontId="37" fillId="16" borderId="0" applyNumberFormat="0" applyBorder="0" applyAlignment="0" applyProtection="0"/>
    <xf numFmtId="10" fontId="37" fillId="17" borderId="1" applyNumberFormat="0" applyBorder="0" applyAlignment="0" applyProtection="0"/>
    <xf numFmtId="0" fontId="38" fillId="0" borderId="0"/>
    <xf numFmtId="0" fontId="8" fillId="0" borderId="0"/>
    <xf numFmtId="10" fontId="8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4" fillId="23" borderId="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4" fillId="0" borderId="0"/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8" fillId="0" borderId="0"/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5" fillId="0" borderId="0">
      <alignment vertical="center"/>
    </xf>
    <xf numFmtId="0" fontId="4" fillId="0" borderId="0">
      <alignment vertical="center"/>
    </xf>
    <xf numFmtId="0" fontId="4" fillId="0" borderId="0"/>
    <xf numFmtId="0" fontId="53" fillId="0" borderId="0">
      <alignment vertical="center"/>
    </xf>
    <xf numFmtId="0" fontId="16" fillId="0" borderId="0">
      <alignment vertical="center"/>
    </xf>
    <xf numFmtId="0" fontId="4" fillId="0" borderId="0"/>
    <xf numFmtId="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0" fontId="37" fillId="17" borderId="47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70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23" borderId="4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71" applyNumberFormat="0" applyFill="0" applyAlignment="0" applyProtection="0">
      <alignment vertical="center"/>
    </xf>
    <xf numFmtId="0" fontId="27" fillId="7" borderId="7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72" applyNumberFormat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7" fillId="17" borderId="102" applyNumberFormat="0" applyBorder="0" applyAlignment="0" applyProtection="0"/>
    <xf numFmtId="0" fontId="19" fillId="22" borderId="103" applyNumberFormat="0" applyAlignment="0" applyProtection="0">
      <alignment vertical="center"/>
    </xf>
    <xf numFmtId="0" fontId="4" fillId="23" borderId="101" applyNumberFormat="0" applyFont="0" applyAlignment="0" applyProtection="0">
      <alignment vertical="center"/>
    </xf>
    <xf numFmtId="0" fontId="26" fillId="0" borderId="104" applyNumberFormat="0" applyFill="0" applyAlignment="0" applyProtection="0">
      <alignment vertical="center"/>
    </xf>
    <xf numFmtId="0" fontId="27" fillId="7" borderId="103" applyNumberFormat="0" applyAlignment="0" applyProtection="0">
      <alignment vertical="center"/>
    </xf>
    <xf numFmtId="0" fontId="33" fillId="22" borderId="105" applyNumberFormat="0" applyAlignment="0" applyProtection="0">
      <alignment vertical="center"/>
    </xf>
    <xf numFmtId="0" fontId="8" fillId="0" borderId="0"/>
  </cellStyleXfs>
  <cellXfs count="790">
    <xf numFmtId="0" fontId="0" fillId="0" borderId="0" xfId="0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2" fillId="0" borderId="0" xfId="79" applyNumberFormat="1" applyFont="1" applyFill="1" applyAlignment="1">
      <alignment horizontal="left" vertical="center"/>
    </xf>
    <xf numFmtId="0" fontId="2" fillId="0" borderId="0" xfId="0" applyFont="1" applyFill="1" applyBorder="1">
      <alignment vertical="center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4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85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3" fillId="0" borderId="1" xfId="0" applyFont="1" applyFill="1" applyBorder="1" applyAlignment="1" applyProtection="1">
      <alignment horizontal="center" vertical="center"/>
    </xf>
    <xf numFmtId="186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187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51" fillId="0" borderId="0" xfId="79" applyFont="1"/>
    <xf numFmtId="0" fontId="51" fillId="0" borderId="0" xfId="0" applyFont="1">
      <alignment vertical="center"/>
    </xf>
    <xf numFmtId="49" fontId="51" fillId="0" borderId="19" xfId="79" applyNumberFormat="1" applyFont="1" applyFill="1" applyBorder="1" applyAlignment="1">
      <alignment horizontal="left" vertical="center"/>
    </xf>
    <xf numFmtId="49" fontId="51" fillId="0" borderId="19" xfId="79" applyNumberFormat="1" applyFont="1" applyFill="1" applyBorder="1" applyAlignment="1">
      <alignment horizontal="center" vertical="center"/>
    </xf>
    <xf numFmtId="0" fontId="51" fillId="0" borderId="19" xfId="79" applyNumberFormat="1" applyFont="1" applyFill="1" applyBorder="1" applyAlignment="1">
      <alignment horizontal="righ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horizontal="center" vertical="center"/>
    </xf>
    <xf numFmtId="0" fontId="55" fillId="26" borderId="0" xfId="0" applyFont="1" applyFill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26" borderId="0" xfId="0" applyFont="1" applyFill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Alignment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Font="1" applyBorder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19" xfId="79" applyNumberFormat="1" applyFont="1" applyFill="1" applyBorder="1" applyAlignment="1">
      <alignment vertical="center"/>
    </xf>
    <xf numFmtId="0" fontId="51" fillId="0" borderId="0" xfId="79" applyNumberFormat="1" applyFont="1"/>
    <xf numFmtId="0" fontId="51" fillId="0" borderId="19" xfId="79" applyNumberFormat="1" applyFont="1" applyFill="1" applyBorder="1" applyAlignment="1">
      <alignment horizontal="left" vertical="center"/>
    </xf>
    <xf numFmtId="0" fontId="57" fillId="0" borderId="25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 inden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10" fillId="30" borderId="11" xfId="0" applyFont="1" applyFill="1" applyBorder="1" applyAlignment="1" applyProtection="1">
      <alignment horizontal="center" vertical="center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0" fontId="64" fillId="0" borderId="0" xfId="0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0" applyNumberFormat="1" applyFont="1" applyFill="1" applyBorder="1" applyAlignment="1">
      <alignment vertical="center"/>
    </xf>
    <xf numFmtId="0" fontId="51" fillId="0" borderId="0" xfId="79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 indent="1"/>
    </xf>
    <xf numFmtId="0" fontId="51" fillId="0" borderId="0" xfId="79" applyNumberFormat="1" applyFont="1" applyFill="1" applyAlignment="1">
      <alignment vertical="center"/>
    </xf>
    <xf numFmtId="0" fontId="13" fillId="0" borderId="0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49" fontId="57" fillId="0" borderId="28" xfId="0" applyNumberFormat="1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63" fillId="0" borderId="0" xfId="0" applyFont="1">
      <alignment vertical="center"/>
    </xf>
    <xf numFmtId="0" fontId="72" fillId="0" borderId="0" xfId="0" applyFont="1" applyAlignment="1">
      <alignment horizontal="center" vertical="center"/>
    </xf>
    <xf numFmtId="0" fontId="73" fillId="0" borderId="0" xfId="0" applyFont="1">
      <alignment vertical="center"/>
    </xf>
    <xf numFmtId="0" fontId="63" fillId="0" borderId="38" xfId="0" applyFont="1" applyBorder="1" applyAlignment="1">
      <alignment horizontal="center" vertical="center"/>
    </xf>
    <xf numFmtId="0" fontId="63" fillId="0" borderId="39" xfId="0" applyFont="1" applyBorder="1" applyAlignment="1">
      <alignment horizontal="center" vertical="center"/>
    </xf>
    <xf numFmtId="0" fontId="63" fillId="30" borderId="38" xfId="0" applyFont="1" applyFill="1" applyBorder="1" applyAlignment="1">
      <alignment horizontal="center" vertical="center"/>
    </xf>
    <xf numFmtId="0" fontId="63" fillId="30" borderId="39" xfId="0" applyFont="1" applyFill="1" applyBorder="1" applyAlignment="1">
      <alignment horizontal="center" vertical="center"/>
    </xf>
    <xf numFmtId="0" fontId="63" fillId="30" borderId="40" xfId="0" applyFont="1" applyFill="1" applyBorder="1" applyAlignment="1">
      <alignment horizontal="center" vertical="center"/>
    </xf>
    <xf numFmtId="0" fontId="63" fillId="30" borderId="41" xfId="0" applyFont="1" applyFill="1" applyBorder="1" applyAlignment="1">
      <alignment horizontal="center" vertical="center"/>
    </xf>
    <xf numFmtId="0" fontId="63" fillId="30" borderId="42" xfId="0" applyFont="1" applyFill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61" fillId="27" borderId="35" xfId="81" applyFont="1" applyFill="1" applyBorder="1" applyAlignment="1">
      <alignment horizontal="center" vertical="center"/>
    </xf>
    <xf numFmtId="0" fontId="61" fillId="27" borderId="36" xfId="81" applyFont="1" applyFill="1" applyBorder="1" applyAlignment="1">
      <alignment horizontal="center" vertical="center"/>
    </xf>
    <xf numFmtId="0" fontId="61" fillId="27" borderId="37" xfId="81" applyFont="1" applyFill="1" applyBorder="1" applyAlignment="1">
      <alignment horizontal="center" vertical="center"/>
    </xf>
    <xf numFmtId="0" fontId="48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190" fontId="2" fillId="0" borderId="43" xfId="78" applyNumberFormat="1" applyFont="1" applyFill="1" applyBorder="1" applyAlignment="1">
      <alignment horizontal="center" vertical="center"/>
    </xf>
    <xf numFmtId="0" fontId="2" fillId="0" borderId="43" xfId="78" applyNumberFormat="1" applyFont="1" applyFill="1" applyBorder="1" applyAlignment="1">
      <alignment horizontal="center" vertical="center"/>
    </xf>
    <xf numFmtId="0" fontId="79" fillId="0" borderId="0" xfId="0" applyFont="1">
      <alignment vertical="center"/>
    </xf>
    <xf numFmtId="0" fontId="79" fillId="0" borderId="0" xfId="0" applyNumberFormat="1" applyFont="1">
      <alignment vertical="center"/>
    </xf>
    <xf numFmtId="0" fontId="63" fillId="30" borderId="47" xfId="0" applyFont="1" applyFill="1" applyBorder="1" applyAlignment="1">
      <alignment horizontal="center" vertical="center"/>
    </xf>
    <xf numFmtId="0" fontId="63" fillId="0" borderId="47" xfId="0" applyFont="1" applyBorder="1" applyAlignment="1">
      <alignment horizontal="center" vertical="center"/>
    </xf>
    <xf numFmtId="0" fontId="2" fillId="0" borderId="43" xfId="0" applyNumberFormat="1" applyFont="1" applyFill="1" applyBorder="1" applyAlignment="1">
      <alignment horizontal="left" vertical="center"/>
    </xf>
    <xf numFmtId="0" fontId="51" fillId="0" borderId="50" xfId="79" applyNumberFormat="1" applyFont="1" applyFill="1" applyBorder="1" applyAlignment="1">
      <alignment horizontal="center" vertical="center"/>
    </xf>
    <xf numFmtId="0" fontId="51" fillId="0" borderId="51" xfId="79" applyNumberFormat="1" applyFont="1" applyFill="1" applyBorder="1" applyAlignment="1">
      <alignment horizontal="center" vertical="center"/>
    </xf>
    <xf numFmtId="0" fontId="51" fillId="0" borderId="56" xfId="79" applyNumberFormat="1" applyFont="1" applyFill="1" applyBorder="1" applyAlignment="1">
      <alignment horizontal="center" vertical="center"/>
    </xf>
    <xf numFmtId="0" fontId="51" fillId="0" borderId="58" xfId="79" applyNumberFormat="1" applyFont="1" applyFill="1" applyBorder="1" applyAlignment="1">
      <alignment horizontal="center" vertical="center"/>
    </xf>
    <xf numFmtId="0" fontId="61" fillId="27" borderId="59" xfId="81" applyFont="1" applyFill="1" applyBorder="1" applyAlignment="1">
      <alignment horizontal="center" vertical="center"/>
    </xf>
    <xf numFmtId="0" fontId="61" fillId="27" borderId="60" xfId="81" applyFont="1" applyFill="1" applyBorder="1" applyAlignment="1">
      <alignment horizontal="center" vertical="center"/>
    </xf>
    <xf numFmtId="0" fontId="62" fillId="27" borderId="60" xfId="81" applyFont="1" applyFill="1" applyBorder="1" applyAlignment="1">
      <alignment horizontal="center" vertical="center"/>
    </xf>
    <xf numFmtId="188" fontId="51" fillId="0" borderId="0" xfId="0" applyNumberFormat="1" applyFont="1" applyBorder="1" applyAlignment="1">
      <alignment vertical="center"/>
    </xf>
    <xf numFmtId="0" fontId="54" fillId="0" borderId="47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70" fillId="0" borderId="47" xfId="0" applyFont="1" applyBorder="1" applyAlignment="1">
      <alignment horizontal="center" vertical="center"/>
    </xf>
    <xf numFmtId="0" fontId="68" fillId="28" borderId="47" xfId="0" applyFont="1" applyFill="1" applyBorder="1" applyAlignment="1">
      <alignment horizontal="center" vertical="center"/>
    </xf>
    <xf numFmtId="0" fontId="70" fillId="28" borderId="47" xfId="0" applyFont="1" applyFill="1" applyBorder="1" applyAlignment="1">
      <alignment horizontal="center" vertical="center"/>
    </xf>
    <xf numFmtId="0" fontId="55" fillId="26" borderId="47" xfId="0" applyFont="1" applyFill="1" applyBorder="1" applyAlignment="1">
      <alignment horizontal="center" vertical="center"/>
    </xf>
    <xf numFmtId="0" fontId="76" fillId="26" borderId="47" xfId="0" applyFont="1" applyFill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80" fillId="0" borderId="47" xfId="0" applyFont="1" applyFill="1" applyBorder="1" applyAlignment="1">
      <alignment horizontal="center" vertical="center"/>
    </xf>
    <xf numFmtId="191" fontId="79" fillId="30" borderId="47" xfId="0" applyNumberFormat="1" applyFont="1" applyFill="1" applyBorder="1" applyAlignment="1">
      <alignment horizontal="center" vertical="center"/>
    </xf>
    <xf numFmtId="0" fontId="82" fillId="0" borderId="47" xfId="0" applyFont="1" applyFill="1" applyBorder="1" applyAlignment="1">
      <alignment horizontal="center" vertical="center"/>
    </xf>
    <xf numFmtId="191" fontId="79" fillId="37" borderId="47" xfId="0" applyNumberFormat="1" applyFont="1" applyFill="1" applyBorder="1" applyAlignment="1">
      <alignment horizontal="center" vertical="center"/>
    </xf>
    <xf numFmtId="0" fontId="80" fillId="0" borderId="47" xfId="0" applyNumberFormat="1" applyFont="1" applyFill="1" applyBorder="1" applyAlignment="1">
      <alignment horizontal="center" vertical="center"/>
    </xf>
    <xf numFmtId="193" fontId="79" fillId="37" borderId="47" xfId="0" applyNumberFormat="1" applyFont="1" applyFill="1" applyBorder="1" applyAlignment="1">
      <alignment horizontal="center" vertical="center"/>
    </xf>
    <xf numFmtId="11" fontId="79" fillId="37" borderId="47" xfId="0" applyNumberFormat="1" applyFont="1" applyFill="1" applyBorder="1" applyAlignment="1">
      <alignment horizontal="center" vertical="center"/>
    </xf>
    <xf numFmtId="192" fontId="79" fillId="37" borderId="47" xfId="0" applyNumberFormat="1" applyFont="1" applyFill="1" applyBorder="1" applyAlignment="1">
      <alignment horizontal="center" vertical="center"/>
    </xf>
    <xf numFmtId="0" fontId="79" fillId="0" borderId="47" xfId="0" applyNumberFormat="1" applyFont="1" applyFill="1" applyBorder="1" applyAlignment="1">
      <alignment horizontal="center" vertical="center"/>
    </xf>
    <xf numFmtId="0" fontId="80" fillId="0" borderId="47" xfId="0" applyFont="1" applyBorder="1" applyAlignment="1">
      <alignment horizontal="center" vertical="center"/>
    </xf>
    <xf numFmtId="0" fontId="79" fillId="30" borderId="47" xfId="0" applyNumberFormat="1" applyFont="1" applyFill="1" applyBorder="1" applyAlignment="1">
      <alignment horizontal="center" vertical="center"/>
    </xf>
    <xf numFmtId="0" fontId="79" fillId="0" borderId="47" xfId="0" applyFont="1" applyBorder="1" applyAlignment="1">
      <alignment horizontal="center" vertical="center"/>
    </xf>
    <xf numFmtId="0" fontId="79" fillId="32" borderId="47" xfId="0" applyNumberFormat="1" applyFont="1" applyFill="1" applyBorder="1" applyAlignment="1">
      <alignment horizontal="center" vertical="center"/>
    </xf>
    <xf numFmtId="11" fontId="79" fillId="30" borderId="47" xfId="0" applyNumberFormat="1" applyFont="1" applyFill="1" applyBorder="1" applyAlignment="1">
      <alignment horizontal="center" vertical="center"/>
    </xf>
    <xf numFmtId="9" fontId="82" fillId="0" borderId="47" xfId="0" applyNumberFormat="1" applyFont="1" applyFill="1" applyBorder="1" applyAlignment="1">
      <alignment horizontal="center" vertical="center"/>
    </xf>
    <xf numFmtId="0" fontId="79" fillId="37" borderId="47" xfId="0" applyNumberFormat="1" applyFont="1" applyFill="1" applyBorder="1" applyAlignment="1">
      <alignment horizontal="center" vertical="center"/>
    </xf>
    <xf numFmtId="195" fontId="79" fillId="37" borderId="47" xfId="0" applyNumberFormat="1" applyFont="1" applyFill="1" applyBorder="1" applyAlignment="1">
      <alignment horizontal="center" vertical="center"/>
    </xf>
    <xf numFmtId="0" fontId="79" fillId="28" borderId="47" xfId="0" applyFont="1" applyFill="1" applyBorder="1" applyAlignment="1">
      <alignment horizontal="center" vertical="center"/>
    </xf>
    <xf numFmtId="0" fontId="79" fillId="0" borderId="47" xfId="0" applyFont="1" applyFill="1" applyBorder="1" applyAlignment="1">
      <alignment horizontal="center" vertical="center"/>
    </xf>
    <xf numFmtId="9" fontId="80" fillId="0" borderId="47" xfId="0" applyNumberFormat="1" applyFont="1" applyFill="1" applyBorder="1" applyAlignment="1">
      <alignment horizontal="center" vertical="center"/>
    </xf>
    <xf numFmtId="0" fontId="79" fillId="32" borderId="47" xfId="0" applyFont="1" applyFill="1" applyBorder="1" applyAlignment="1">
      <alignment horizontal="center" vertical="center"/>
    </xf>
    <xf numFmtId="0" fontId="79" fillId="28" borderId="47" xfId="0" applyNumberFormat="1" applyFont="1" applyFill="1" applyBorder="1" applyAlignment="1">
      <alignment horizontal="center" vertical="center"/>
    </xf>
    <xf numFmtId="11" fontId="79" fillId="31" borderId="47" xfId="0" applyNumberFormat="1" applyFont="1" applyFill="1" applyBorder="1" applyAlignment="1">
      <alignment horizontal="center" vertical="center"/>
    </xf>
    <xf numFmtId="9" fontId="79" fillId="0" borderId="47" xfId="0" applyNumberFormat="1" applyFont="1" applyFill="1" applyBorder="1" applyAlignment="1">
      <alignment horizontal="center" vertical="center"/>
    </xf>
    <xf numFmtId="191" fontId="79" fillId="31" borderId="47" xfId="0" applyNumberFormat="1" applyFont="1" applyFill="1" applyBorder="1" applyAlignment="1">
      <alignment horizontal="center" vertical="center"/>
    </xf>
    <xf numFmtId="0" fontId="79" fillId="35" borderId="47" xfId="0" applyNumberFormat="1" applyFont="1" applyFill="1" applyBorder="1" applyAlignment="1">
      <alignment horizontal="center" vertical="center"/>
    </xf>
    <xf numFmtId="191" fontId="79" fillId="28" borderId="47" xfId="0" applyNumberFormat="1" applyFont="1" applyFill="1" applyBorder="1" applyAlignment="1">
      <alignment horizontal="center" vertical="center"/>
    </xf>
    <xf numFmtId="0" fontId="84" fillId="0" borderId="62" xfId="0" applyFont="1" applyFill="1" applyBorder="1" applyAlignment="1">
      <alignment horizontal="center" vertical="center"/>
    </xf>
    <xf numFmtId="11" fontId="84" fillId="38" borderId="47" xfId="0" applyNumberFormat="1" applyFont="1" applyFill="1" applyBorder="1" applyAlignment="1">
      <alignment horizontal="center" vertical="center"/>
    </xf>
    <xf numFmtId="0" fontId="85" fillId="0" borderId="47" xfId="0" applyFont="1" applyFill="1" applyBorder="1" applyAlignment="1">
      <alignment horizontal="center" vertical="center"/>
    </xf>
    <xf numFmtId="192" fontId="84" fillId="38" borderId="47" xfId="0" applyNumberFormat="1" applyFont="1" applyFill="1" applyBorder="1" applyAlignment="1">
      <alignment horizontal="center" vertical="center"/>
    </xf>
    <xf numFmtId="188" fontId="84" fillId="38" borderId="47" xfId="0" applyNumberFormat="1" applyFont="1" applyFill="1" applyBorder="1" applyAlignment="1">
      <alignment horizontal="center" vertical="center"/>
    </xf>
    <xf numFmtId="196" fontId="84" fillId="38" borderId="47" xfId="0" applyNumberFormat="1" applyFont="1" applyFill="1" applyBorder="1" applyAlignment="1">
      <alignment horizontal="center" vertical="center"/>
    </xf>
    <xf numFmtId="0" fontId="84" fillId="0" borderId="47" xfId="0" applyFont="1" applyFill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64" xfId="0" applyFont="1" applyBorder="1" applyAlignment="1">
      <alignment horizontal="center" vertical="center"/>
    </xf>
    <xf numFmtId="0" fontId="72" fillId="0" borderId="0" xfId="0" applyFont="1">
      <alignment vertical="center"/>
    </xf>
    <xf numFmtId="0" fontId="54" fillId="0" borderId="0" xfId="0" applyNumberFormat="1" applyFont="1" applyAlignment="1">
      <alignment vertical="center"/>
    </xf>
    <xf numFmtId="190" fontId="90" fillId="0" borderId="0" xfId="0" applyNumberFormat="1" applyFont="1" applyBorder="1" applyAlignment="1">
      <alignment horizontal="center" vertical="center"/>
    </xf>
    <xf numFmtId="0" fontId="91" fillId="0" borderId="0" xfId="0" applyNumberFormat="1" applyFont="1" applyBorder="1" applyAlignment="1">
      <alignment vertical="center"/>
    </xf>
    <xf numFmtId="0" fontId="90" fillId="0" borderId="0" xfId="0" applyFont="1" applyBorder="1">
      <alignment vertical="center"/>
    </xf>
    <xf numFmtId="0" fontId="90" fillId="0" borderId="0" xfId="0" applyFont="1">
      <alignment vertical="center"/>
    </xf>
    <xf numFmtId="194" fontId="90" fillId="0" borderId="0" xfId="0" applyNumberFormat="1" applyFont="1" applyBorder="1" applyAlignment="1">
      <alignment vertical="center"/>
    </xf>
    <xf numFmtId="49" fontId="90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vertical="center"/>
    </xf>
    <xf numFmtId="188" fontId="90" fillId="0" borderId="0" xfId="0" applyNumberFormat="1" applyFont="1" applyBorder="1" applyAlignment="1">
      <alignment horizontal="center" vertical="center" shrinkToFit="1"/>
    </xf>
    <xf numFmtId="0" fontId="90" fillId="0" borderId="0" xfId="0" applyFont="1" applyBorder="1" applyAlignment="1">
      <alignment horizontal="center" vertical="center" shrinkToFit="1"/>
    </xf>
    <xf numFmtId="0" fontId="90" fillId="0" borderId="0" xfId="0" applyNumberFormat="1" applyFont="1" applyBorder="1" applyAlignment="1">
      <alignment horizontal="center" vertical="center" shrinkToFit="1"/>
    </xf>
    <xf numFmtId="0" fontId="93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vertical="center"/>
    </xf>
    <xf numFmtId="198" fontId="54" fillId="0" borderId="0" xfId="0" applyNumberFormat="1" applyFont="1" applyBorder="1" applyAlignment="1">
      <alignment vertical="center"/>
    </xf>
    <xf numFmtId="1" fontId="54" fillId="0" borderId="0" xfId="0" applyNumberFormat="1" applyFont="1" applyBorder="1" applyAlignment="1">
      <alignment horizontal="right" vertical="center"/>
    </xf>
    <xf numFmtId="198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right" vertical="center"/>
    </xf>
    <xf numFmtId="190" fontId="54" fillId="0" borderId="0" xfId="0" applyNumberFormat="1" applyFont="1" applyBorder="1" applyAlignment="1">
      <alignment horizontal="center" vertical="center"/>
    </xf>
    <xf numFmtId="0" fontId="95" fillId="0" borderId="0" xfId="0" applyNumberFormat="1" applyFont="1" applyBorder="1" applyAlignment="1">
      <alignment horizontal="right" vertical="center"/>
    </xf>
    <xf numFmtId="0" fontId="96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horizontal="center" vertical="center"/>
    </xf>
    <xf numFmtId="199" fontId="54" fillId="0" borderId="0" xfId="0" applyNumberFormat="1" applyFont="1" applyBorder="1" applyAlignment="1">
      <alignment vertical="center"/>
    </xf>
    <xf numFmtId="199" fontId="54" fillId="0" borderId="0" xfId="0" applyNumberFormat="1" applyFont="1" applyBorder="1" applyAlignment="1">
      <alignment horizontal="center" vertical="center"/>
    </xf>
    <xf numFmtId="190" fontId="54" fillId="0" borderId="0" xfId="0" applyNumberFormat="1" applyFont="1" applyBorder="1" applyAlignment="1">
      <alignment vertical="center"/>
    </xf>
    <xf numFmtId="200" fontId="54" fillId="0" borderId="0" xfId="0" applyNumberFormat="1" applyFont="1" applyBorder="1" applyAlignment="1">
      <alignment vertical="center"/>
    </xf>
    <xf numFmtId="0" fontId="54" fillId="0" borderId="61" xfId="0" applyNumberFormat="1" applyFont="1" applyBorder="1" applyAlignment="1">
      <alignment vertical="center"/>
    </xf>
    <xf numFmtId="194" fontId="54" fillId="0" borderId="0" xfId="0" applyNumberFormat="1" applyFont="1" applyBorder="1" applyAlignment="1">
      <alignment vertical="center"/>
    </xf>
    <xf numFmtId="0" fontId="95" fillId="0" borderId="0" xfId="0" applyFont="1" applyBorder="1" applyAlignment="1">
      <alignment vertical="center"/>
    </xf>
    <xf numFmtId="0" fontId="90" fillId="0" borderId="0" xfId="0" applyFont="1" applyAlignment="1">
      <alignment vertical="center"/>
    </xf>
    <xf numFmtId="201" fontId="90" fillId="0" borderId="0" xfId="0" applyNumberFormat="1" applyFont="1" applyBorder="1" applyAlignment="1">
      <alignment vertical="center" shrinkToFit="1"/>
    </xf>
    <xf numFmtId="202" fontId="90" fillId="0" borderId="0" xfId="0" applyNumberFormat="1" applyFont="1" applyBorder="1" applyAlignment="1">
      <alignment horizontal="right" vertical="center" shrinkToFit="1"/>
    </xf>
    <xf numFmtId="190" fontId="90" fillId="0" borderId="0" xfId="0" applyNumberFormat="1" applyFont="1" applyBorder="1" applyAlignment="1">
      <alignment vertical="center"/>
    </xf>
    <xf numFmtId="0" fontId="90" fillId="0" borderId="0" xfId="0" applyFont="1" applyAlignment="1">
      <alignment horizontal="center" vertical="center"/>
    </xf>
    <xf numFmtId="203" fontId="90" fillId="0" borderId="0" xfId="0" applyNumberFormat="1" applyFont="1" applyBorder="1" applyAlignment="1">
      <alignment horizontal="center" vertical="center"/>
    </xf>
    <xf numFmtId="0" fontId="91" fillId="0" borderId="0" xfId="0" applyFont="1" applyBorder="1" applyAlignment="1">
      <alignment horizontal="right" vertical="center"/>
    </xf>
    <xf numFmtId="204" fontId="90" fillId="0" borderId="0" xfId="0" applyNumberFormat="1" applyFont="1" applyBorder="1" applyAlignment="1">
      <alignment vertical="center"/>
    </xf>
    <xf numFmtId="201" fontId="90" fillId="0" borderId="0" xfId="0" applyNumberFormat="1" applyFont="1" applyBorder="1" applyAlignment="1">
      <alignment horizontal="left" vertical="center"/>
    </xf>
    <xf numFmtId="0" fontId="91" fillId="0" borderId="0" xfId="0" applyFont="1" applyBorder="1" applyAlignment="1">
      <alignment horizontal="center" vertical="center"/>
    </xf>
    <xf numFmtId="2" fontId="90" fillId="0" borderId="0" xfId="0" applyNumberFormat="1" applyFont="1" applyBorder="1" applyAlignment="1">
      <alignment horizontal="left" vertical="center"/>
    </xf>
    <xf numFmtId="2" fontId="90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horizontal="right" vertical="center"/>
    </xf>
    <xf numFmtId="194" fontId="90" fillId="0" borderId="0" xfId="0" applyNumberFormat="1" applyFont="1" applyBorder="1" applyAlignment="1">
      <alignment horizontal="center" vertical="center" wrapText="1"/>
    </xf>
    <xf numFmtId="190" fontId="90" fillId="0" borderId="0" xfId="0" applyNumberFormat="1" applyFont="1" applyBorder="1" applyAlignment="1">
      <alignment horizontal="center" vertical="center" wrapText="1"/>
    </xf>
    <xf numFmtId="205" fontId="90" fillId="0" borderId="0" xfId="0" applyNumberFormat="1" applyFont="1" applyBorder="1" applyAlignment="1">
      <alignment horizontal="center" vertical="center" wrapText="1"/>
    </xf>
    <xf numFmtId="0" fontId="90" fillId="0" borderId="0" xfId="0" applyFont="1" applyBorder="1" applyAlignment="1">
      <alignment vertical="center" shrinkToFit="1"/>
    </xf>
    <xf numFmtId="0" fontId="56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horizontal="left" vertical="center" indent="1"/>
    </xf>
    <xf numFmtId="0" fontId="98" fillId="0" borderId="0" xfId="0" applyNumberFormat="1" applyFont="1" applyAlignment="1">
      <alignment vertical="center"/>
    </xf>
    <xf numFmtId="0" fontId="40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96" fontId="2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7" fillId="0" borderId="47" xfId="0" applyFont="1" applyBorder="1" applyAlignment="1">
      <alignment horizontal="center" vertical="center"/>
    </xf>
    <xf numFmtId="49" fontId="51" fillId="33" borderId="0" xfId="79" applyNumberFormat="1" applyFont="1" applyFill="1" applyAlignment="1">
      <alignment horizontal="center" vertical="center"/>
    </xf>
    <xf numFmtId="0" fontId="51" fillId="33" borderId="0" xfId="79" applyNumberFormat="1" applyFont="1" applyFill="1" applyAlignment="1">
      <alignment horizontal="center" vertical="center"/>
    </xf>
    <xf numFmtId="49" fontId="64" fillId="33" borderId="0" xfId="0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center" vertical="center"/>
    </xf>
    <xf numFmtId="0" fontId="2" fillId="0" borderId="0" xfId="79" applyNumberFormat="1" applyFont="1" applyFill="1" applyAlignment="1">
      <alignment horizontal="center" vertical="center"/>
    </xf>
    <xf numFmtId="192" fontId="99" fillId="0" borderId="0" xfId="0" applyNumberFormat="1" applyFont="1" applyFill="1" applyAlignment="1">
      <alignment horizontal="left" vertical="center"/>
    </xf>
    <xf numFmtId="49" fontId="3" fillId="0" borderId="0" xfId="79" applyNumberFormat="1" applyFont="1" applyFill="1" applyAlignment="1">
      <alignment horizontal="center" vertical="center"/>
    </xf>
    <xf numFmtId="0" fontId="3" fillId="33" borderId="0" xfId="79" applyNumberFormat="1" applyFont="1" applyFill="1" applyAlignment="1">
      <alignment horizontal="left" vertical="center"/>
    </xf>
    <xf numFmtId="49" fontId="2" fillId="33" borderId="0" xfId="79" applyNumberFormat="1" applyFont="1" applyFill="1" applyAlignment="1">
      <alignment horizontal="center" vertical="center"/>
    </xf>
    <xf numFmtId="0" fontId="51" fillId="33" borderId="0" xfId="78" applyNumberFormat="1" applyFont="1" applyFill="1" applyBorder="1" applyAlignment="1">
      <alignment horizontal="center" vertical="center"/>
    </xf>
    <xf numFmtId="49" fontId="2" fillId="0" borderId="0" xfId="79" applyNumberFormat="1" applyFont="1" applyFill="1" applyBorder="1" applyAlignment="1">
      <alignment vertical="center"/>
    </xf>
    <xf numFmtId="49" fontId="51" fillId="0" borderId="19" xfId="80" applyNumberFormat="1" applyFont="1" applyFill="1" applyBorder="1" applyAlignment="1">
      <alignment horizontal="right" vertical="center"/>
    </xf>
    <xf numFmtId="0" fontId="51" fillId="0" borderId="0" xfId="79" applyNumberFormat="1" applyFont="1" applyFill="1" applyBorder="1" applyAlignment="1">
      <alignment horizontal="center" vertical="center"/>
    </xf>
    <xf numFmtId="49" fontId="51" fillId="0" borderId="0" xfId="79" applyNumberFormat="1" applyFont="1" applyFill="1" applyBorder="1" applyAlignment="1">
      <alignment horizontal="center" vertical="center"/>
    </xf>
    <xf numFmtId="0" fontId="99" fillId="0" borderId="0" xfId="79" applyNumberFormat="1" applyFont="1" applyFill="1" applyAlignment="1">
      <alignment horizontal="center" vertical="center"/>
    </xf>
    <xf numFmtId="0" fontId="64" fillId="0" borderId="0" xfId="79" quotePrefix="1" applyNumberFormat="1" applyFont="1" applyFill="1" applyBorder="1" applyAlignment="1">
      <alignment vertical="center"/>
    </xf>
    <xf numFmtId="0" fontId="64" fillId="0" borderId="0" xfId="0" applyNumberFormat="1" applyFont="1" applyFill="1" applyBorder="1" applyAlignment="1">
      <alignment horizontal="right" vertical="center"/>
    </xf>
    <xf numFmtId="189" fontId="51" fillId="0" borderId="0" xfId="0" applyNumberFormat="1" applyFont="1" applyFill="1" applyBorder="1" applyAlignment="1">
      <alignment horizontal="left" vertical="center"/>
    </xf>
    <xf numFmtId="0" fontId="51" fillId="0" borderId="0" xfId="0" applyNumberFormat="1" applyFont="1" applyFill="1" applyBorder="1" applyAlignment="1">
      <alignment horizontal="right" vertical="center"/>
    </xf>
    <xf numFmtId="0" fontId="101" fillId="0" borderId="0" xfId="0" applyFo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5" fillId="26" borderId="47" xfId="0" applyFont="1" applyFill="1" applyBorder="1" applyAlignment="1">
      <alignment horizontal="center" vertical="center" wrapText="1"/>
    </xf>
    <xf numFmtId="49" fontId="57" fillId="0" borderId="47" xfId="0" applyNumberFormat="1" applyFont="1" applyBorder="1" applyAlignment="1">
      <alignment horizontal="center" vertical="center"/>
    </xf>
    <xf numFmtId="0" fontId="64" fillId="0" borderId="0" xfId="79" quotePrefix="1" applyNumberFormat="1" applyFont="1" applyFill="1" applyBorder="1" applyAlignment="1">
      <alignment horizontal="center" vertical="center"/>
    </xf>
    <xf numFmtId="0" fontId="51" fillId="0" borderId="57" xfId="79" applyNumberFormat="1" applyFont="1" applyFill="1" applyBorder="1" applyAlignment="1">
      <alignment horizontal="center" vertical="center" wrapText="1"/>
    </xf>
    <xf numFmtId="0" fontId="51" fillId="0" borderId="33" xfId="79" applyNumberFormat="1" applyFont="1" applyFill="1" applyBorder="1" applyAlignment="1">
      <alignment horizontal="center" vertical="center"/>
    </xf>
    <xf numFmtId="0" fontId="51" fillId="0" borderId="65" xfId="79" applyNumberFormat="1" applyFont="1" applyFill="1" applyBorder="1" applyAlignment="1">
      <alignment horizontal="center" vertical="center"/>
    </xf>
    <xf numFmtId="0" fontId="51" fillId="0" borderId="18" xfId="79" applyNumberFormat="1" applyFont="1" applyFill="1" applyBorder="1" applyAlignment="1">
      <alignment horizontal="center" vertical="center"/>
    </xf>
    <xf numFmtId="0" fontId="51" fillId="0" borderId="60" xfId="79" applyNumberFormat="1" applyFont="1" applyFill="1" applyBorder="1" applyAlignment="1">
      <alignment horizontal="center" vertical="center"/>
    </xf>
    <xf numFmtId="0" fontId="51" fillId="0" borderId="77" xfId="79" applyNumberFormat="1" applyFont="1" applyFill="1" applyBorder="1" applyAlignment="1">
      <alignment horizontal="center" vertical="center"/>
    </xf>
    <xf numFmtId="0" fontId="51" fillId="0" borderId="78" xfId="79" applyNumberFormat="1" applyFont="1" applyFill="1" applyBorder="1" applyAlignment="1">
      <alignment horizontal="center" vertical="center"/>
    </xf>
    <xf numFmtId="0" fontId="51" fillId="0" borderId="79" xfId="79" applyNumberFormat="1" applyFont="1" applyFill="1" applyBorder="1" applyAlignment="1">
      <alignment horizontal="center" vertical="center"/>
    </xf>
    <xf numFmtId="0" fontId="51" fillId="0" borderId="17" xfId="79" applyNumberFormat="1" applyFont="1" applyFill="1" applyBorder="1" applyAlignment="1">
      <alignment horizontal="center" vertical="center"/>
    </xf>
    <xf numFmtId="0" fontId="51" fillId="0" borderId="80" xfId="79" applyNumberFormat="1" applyFont="1" applyFill="1" applyBorder="1" applyAlignment="1">
      <alignment horizontal="center" vertical="center"/>
    </xf>
    <xf numFmtId="0" fontId="51" fillId="0" borderId="81" xfId="79" applyNumberFormat="1" applyFont="1" applyFill="1" applyBorder="1" applyAlignment="1">
      <alignment horizontal="center" vertical="center"/>
    </xf>
    <xf numFmtId="0" fontId="51" fillId="0" borderId="69" xfId="79" applyNumberFormat="1" applyFont="1" applyFill="1" applyBorder="1" applyAlignment="1">
      <alignment horizontal="center" vertical="center"/>
    </xf>
    <xf numFmtId="0" fontId="51" fillId="0" borderId="13" xfId="79" applyNumberFormat="1" applyFont="1" applyFill="1" applyBorder="1" applyAlignment="1">
      <alignment horizontal="center" vertical="center"/>
    </xf>
    <xf numFmtId="0" fontId="51" fillId="0" borderId="82" xfId="79" applyNumberFormat="1" applyFont="1" applyFill="1" applyBorder="1" applyAlignment="1">
      <alignment horizontal="center" vertical="center"/>
    </xf>
    <xf numFmtId="0" fontId="51" fillId="0" borderId="83" xfId="79" applyNumberFormat="1" applyFont="1" applyFill="1" applyBorder="1" applyAlignment="1">
      <alignment horizontal="center" vertical="center"/>
    </xf>
    <xf numFmtId="0" fontId="51" fillId="0" borderId="84" xfId="79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left" vertical="center" indent="1"/>
    </xf>
    <xf numFmtId="49" fontId="51" fillId="0" borderId="61" xfId="79" applyNumberFormat="1" applyFont="1" applyFill="1" applyBorder="1" applyAlignment="1">
      <alignment horizontal="center" vertical="center"/>
    </xf>
    <xf numFmtId="0" fontId="51" fillId="0" borderId="61" xfId="79" applyNumberFormat="1" applyFont="1" applyFill="1" applyBorder="1" applyAlignment="1">
      <alignment vertical="center"/>
    </xf>
    <xf numFmtId="0" fontId="51" fillId="33" borderId="0" xfId="79" applyNumberFormat="1" applyFont="1" applyFill="1" applyBorder="1" applyAlignment="1">
      <alignment horizontal="center" vertical="center"/>
    </xf>
    <xf numFmtId="0" fontId="65" fillId="0" borderId="0" xfId="0" applyNumberFormat="1" applyFont="1" applyFill="1" applyBorder="1" applyAlignment="1">
      <alignment vertical="center"/>
    </xf>
    <xf numFmtId="0" fontId="9" fillId="29" borderId="85" xfId="0" applyNumberFormat="1" applyFont="1" applyFill="1" applyBorder="1" applyAlignment="1">
      <alignment horizontal="center" vertical="center"/>
    </xf>
    <xf numFmtId="0" fontId="49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61" fillId="27" borderId="59" xfId="81" applyFont="1" applyFill="1" applyBorder="1" applyAlignment="1">
      <alignment horizontal="center" vertical="center"/>
    </xf>
    <xf numFmtId="0" fontId="102" fillId="0" borderId="0" xfId="0" applyNumberFormat="1" applyFont="1" applyFill="1" applyAlignment="1">
      <alignment horizontal="left" vertical="center" indent="1"/>
    </xf>
    <xf numFmtId="0" fontId="101" fillId="0" borderId="0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Border="1" applyAlignment="1">
      <alignment horizontal="left" vertical="center"/>
    </xf>
    <xf numFmtId="0" fontId="101" fillId="0" borderId="0" xfId="0" applyNumberFormat="1" applyFont="1">
      <alignment vertical="center"/>
    </xf>
    <xf numFmtId="0" fontId="101" fillId="0" borderId="43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Alignment="1">
      <alignment horizontal="center" vertical="center"/>
    </xf>
    <xf numFmtId="0" fontId="104" fillId="0" borderId="0" xfId="0" applyNumberFormat="1" applyFont="1" applyFill="1" applyAlignment="1">
      <alignment horizontal="center" vertical="center"/>
    </xf>
    <xf numFmtId="0" fontId="102" fillId="0" borderId="0" xfId="0" applyNumberFormat="1" applyFont="1" applyFill="1" applyAlignment="1">
      <alignment vertical="center"/>
    </xf>
    <xf numFmtId="0" fontId="102" fillId="0" borderId="0" xfId="0" applyNumberFormat="1" applyFont="1" applyFill="1" applyBorder="1" applyAlignment="1">
      <alignment vertical="center"/>
    </xf>
    <xf numFmtId="0" fontId="101" fillId="0" borderId="43" xfId="78" applyNumberFormat="1" applyFont="1" applyFill="1" applyBorder="1" applyAlignment="1">
      <alignment horizontal="center" vertical="center"/>
    </xf>
    <xf numFmtId="0" fontId="101" fillId="0" borderId="87" xfId="78" applyNumberFormat="1" applyFont="1" applyFill="1" applyBorder="1" applyAlignment="1">
      <alignment horizontal="center" vertical="center"/>
    </xf>
    <xf numFmtId="0" fontId="101" fillId="0" borderId="90" xfId="78" applyNumberFormat="1" applyFont="1" applyFill="1" applyBorder="1" applyAlignment="1">
      <alignment horizontal="center" vertical="center"/>
    </xf>
    <xf numFmtId="207" fontId="101" fillId="0" borderId="91" xfId="78" applyNumberFormat="1" applyFont="1" applyFill="1" applyBorder="1" applyAlignment="1">
      <alignment horizontal="center" vertical="center"/>
    </xf>
    <xf numFmtId="207" fontId="101" fillId="0" borderId="86" xfId="78" applyNumberFormat="1" applyFont="1" applyFill="1" applyBorder="1" applyAlignment="1">
      <alignment horizontal="center" vertical="center"/>
    </xf>
    <xf numFmtId="207" fontId="101" fillId="0" borderId="91" xfId="0" applyNumberFormat="1" applyFont="1" applyFill="1" applyBorder="1" applyAlignment="1">
      <alignment horizontal="center" vertical="center"/>
    </xf>
    <xf numFmtId="207" fontId="101" fillId="33" borderId="86" xfId="0" applyNumberFormat="1" applyFont="1" applyFill="1" applyBorder="1" applyAlignment="1">
      <alignment horizontal="center" vertical="center"/>
    </xf>
    <xf numFmtId="207" fontId="101" fillId="0" borderId="86" xfId="0" applyNumberFormat="1" applyFont="1" applyFill="1" applyBorder="1" applyAlignment="1">
      <alignment horizontal="center" vertical="center"/>
    </xf>
    <xf numFmtId="0" fontId="101" fillId="0" borderId="91" xfId="78" applyNumberFormat="1" applyFont="1" applyFill="1" applyBorder="1" applyAlignment="1">
      <alignment horizontal="center" vertical="center"/>
    </xf>
    <xf numFmtId="0" fontId="101" fillId="0" borderId="0" xfId="0" applyNumberFormat="1" applyFont="1" applyFill="1" applyBorder="1" applyAlignment="1">
      <alignment vertical="center"/>
    </xf>
    <xf numFmtId="0" fontId="101" fillId="0" borderId="86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Alignment="1">
      <alignment vertical="center"/>
    </xf>
    <xf numFmtId="196" fontId="6" fillId="29" borderId="85" xfId="0" applyNumberFormat="1" applyFont="1" applyFill="1" applyBorder="1" applyAlignment="1">
      <alignment horizontal="center" vertical="center" wrapText="1"/>
    </xf>
    <xf numFmtId="196" fontId="9" fillId="29" borderId="85" xfId="0" applyNumberFormat="1" applyFont="1" applyFill="1" applyBorder="1" applyAlignment="1">
      <alignment horizontal="center" vertical="center" wrapText="1"/>
    </xf>
    <xf numFmtId="196" fontId="6" fillId="29" borderId="26" xfId="0" applyNumberFormat="1" applyFont="1" applyFill="1" applyBorder="1" applyAlignment="1">
      <alignment horizontal="center" vertical="center" wrapText="1"/>
    </xf>
    <xf numFmtId="0" fontId="101" fillId="0" borderId="43" xfId="0" applyFont="1" applyFill="1" applyBorder="1" applyAlignment="1">
      <alignment horizontal="center" vertical="center"/>
    </xf>
    <xf numFmtId="190" fontId="101" fillId="0" borderId="43" xfId="0" applyNumberFormat="1" applyFont="1" applyFill="1" applyBorder="1" applyAlignment="1">
      <alignment horizontal="center" vertical="center"/>
    </xf>
    <xf numFmtId="207" fontId="101" fillId="0" borderId="43" xfId="0" applyNumberFormat="1" applyFont="1" applyFill="1" applyBorder="1" applyAlignment="1">
      <alignment horizontal="center" vertical="center"/>
    </xf>
    <xf numFmtId="0" fontId="101" fillId="40" borderId="43" xfId="0" applyNumberFormat="1" applyFont="1" applyFill="1" applyBorder="1" applyAlignment="1">
      <alignment horizontal="center" vertical="center"/>
    </xf>
    <xf numFmtId="0" fontId="101" fillId="40" borderId="95" xfId="0" applyNumberFormat="1" applyFont="1" applyFill="1" applyBorder="1" applyAlignment="1">
      <alignment horizontal="center" vertical="center"/>
    </xf>
    <xf numFmtId="196" fontId="9" fillId="29" borderId="96" xfId="0" applyNumberFormat="1" applyFont="1" applyFill="1" applyBorder="1" applyAlignment="1">
      <alignment horizontal="center" vertical="center" wrapText="1"/>
    </xf>
    <xf numFmtId="196" fontId="9" fillId="29" borderId="43" xfId="0" applyNumberFormat="1" applyFont="1" applyFill="1" applyBorder="1" applyAlignment="1">
      <alignment horizontal="center" vertical="center" wrapText="1"/>
    </xf>
    <xf numFmtId="0" fontId="106" fillId="30" borderId="86" xfId="0" applyNumberFormat="1" applyFont="1" applyFill="1" applyBorder="1" applyAlignment="1">
      <alignment horizontal="center" vertical="center"/>
    </xf>
    <xf numFmtId="0" fontId="106" fillId="30" borderId="94" xfId="0" applyNumberFormat="1" applyFont="1" applyFill="1" applyBorder="1" applyAlignment="1">
      <alignment horizontal="center" vertical="center"/>
    </xf>
    <xf numFmtId="0" fontId="2" fillId="0" borderId="26" xfId="78" applyNumberFormat="1" applyFont="1" applyFill="1" applyBorder="1" applyAlignment="1">
      <alignment horizontal="center" vertical="center"/>
    </xf>
    <xf numFmtId="0" fontId="2" fillId="30" borderId="26" xfId="78" applyNumberFormat="1" applyFont="1" applyFill="1" applyBorder="1" applyAlignment="1">
      <alignment horizontal="center" vertical="center"/>
    </xf>
    <xf numFmtId="49" fontId="2" fillId="0" borderId="43" xfId="78" applyNumberFormat="1" applyFont="1" applyFill="1" applyBorder="1" applyAlignment="1">
      <alignment horizontal="center" vertical="center"/>
    </xf>
    <xf numFmtId="208" fontId="2" fillId="0" borderId="43" xfId="78" applyNumberFormat="1" applyFont="1" applyFill="1" applyBorder="1" applyAlignment="1">
      <alignment horizontal="center" vertical="center"/>
    </xf>
    <xf numFmtId="0" fontId="51" fillId="33" borderId="61" xfId="79" applyNumberFormat="1" applyFont="1" applyFill="1" applyBorder="1" applyAlignment="1">
      <alignment horizontal="center" vertical="center"/>
    </xf>
    <xf numFmtId="0" fontId="64" fillId="33" borderId="61" xfId="0" applyNumberFormat="1" applyFont="1" applyFill="1" applyBorder="1" applyAlignment="1">
      <alignment horizontal="left" vertical="center"/>
    </xf>
    <xf numFmtId="0" fontId="107" fillId="0" borderId="0" xfId="79" applyNumberFormat="1" applyFont="1" applyFill="1" applyAlignment="1">
      <alignment horizontal="center" vertical="center"/>
    </xf>
    <xf numFmtId="0" fontId="101" fillId="40" borderId="95" xfId="82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 wrapText="1"/>
    </xf>
    <xf numFmtId="0" fontId="90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90" fillId="0" borderId="0" xfId="0" applyFont="1" applyBorder="1" applyAlignment="1">
      <alignment horizontal="center" vertical="center" wrapText="1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4" fillId="0" borderId="0" xfId="0" applyFont="1" applyBorder="1" applyAlignment="1">
      <alignment vertical="center"/>
    </xf>
    <xf numFmtId="206" fontId="90" fillId="0" borderId="19" xfId="0" applyNumberFormat="1" applyFont="1" applyBorder="1" applyAlignment="1">
      <alignment vertical="center"/>
    </xf>
    <xf numFmtId="0" fontId="90" fillId="0" borderId="19" xfId="0" applyFont="1" applyBorder="1" applyAlignment="1">
      <alignment vertical="center"/>
    </xf>
    <xf numFmtId="0" fontId="93" fillId="0" borderId="0" xfId="0" applyFont="1" applyBorder="1">
      <alignment vertical="center"/>
    </xf>
    <xf numFmtId="0" fontId="93" fillId="0" borderId="0" xfId="0" applyNumberFormat="1" applyFont="1" applyBorder="1" applyAlignment="1">
      <alignment vertical="center"/>
    </xf>
    <xf numFmtId="0" fontId="90" fillId="0" borderId="19" xfId="0" applyNumberFormat="1" applyFont="1" applyBorder="1" applyAlignment="1">
      <alignment vertical="center"/>
    </xf>
    <xf numFmtId="0" fontId="108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0" fontId="54" fillId="0" borderId="0" xfId="0" applyFont="1" applyBorder="1" applyAlignment="1">
      <alignment vertical="center"/>
    </xf>
    <xf numFmtId="207" fontId="90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5" fillId="26" borderId="62" xfId="0" applyFont="1" applyFill="1" applyBorder="1" applyAlignment="1">
      <alignment horizontal="center" vertical="center"/>
    </xf>
    <xf numFmtId="0" fontId="65" fillId="0" borderId="0" xfId="0" applyFont="1">
      <alignment vertical="center"/>
    </xf>
    <xf numFmtId="0" fontId="109" fillId="0" borderId="0" xfId="0" applyFont="1">
      <alignment vertical="center"/>
    </xf>
    <xf numFmtId="212" fontId="109" fillId="0" borderId="95" xfId="0" applyNumberFormat="1" applyFont="1" applyBorder="1">
      <alignment vertical="center"/>
    </xf>
    <xf numFmtId="0" fontId="88" fillId="0" borderId="0" xfId="0" applyNumberFormat="1" applyFont="1" applyFill="1" applyAlignment="1">
      <alignment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72" fillId="0" borderId="0" xfId="0" applyFont="1" applyAlignment="1">
      <alignment vertical="center"/>
    </xf>
    <xf numFmtId="0" fontId="88" fillId="0" borderId="0" xfId="0" applyNumberFormat="1" applyFont="1">
      <alignment vertical="center"/>
    </xf>
    <xf numFmtId="41" fontId="2" fillId="0" borderId="0" xfId="0" applyNumberFormat="1" applyFont="1" applyFill="1" applyBorder="1">
      <alignment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103" fillId="29" borderId="85" xfId="0" applyNumberFormat="1" applyFont="1" applyFill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/>
    </xf>
    <xf numFmtId="0" fontId="103" fillId="29" borderId="43" xfId="0" applyNumberFormat="1" applyFont="1" applyFill="1" applyBorder="1" applyAlignment="1">
      <alignment horizontal="center" vertical="center"/>
    </xf>
    <xf numFmtId="0" fontId="6" fillId="29" borderId="85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1" fillId="28" borderId="95" xfId="82" applyNumberFormat="1" applyFont="1" applyFill="1" applyBorder="1" applyAlignment="1">
      <alignment horizontal="center" vertical="center"/>
    </xf>
    <xf numFmtId="0" fontId="90" fillId="0" borderId="47" xfId="0" applyNumberFormat="1" applyFont="1" applyBorder="1" applyAlignment="1">
      <alignment horizontal="center" vertical="center"/>
    </xf>
    <xf numFmtId="0" fontId="54" fillId="28" borderId="47" xfId="0" applyNumberFormat="1" applyFont="1" applyFill="1" applyBorder="1" applyAlignment="1">
      <alignment horizontal="center" vertical="center"/>
    </xf>
    <xf numFmtId="0" fontId="90" fillId="0" borderId="47" xfId="0" applyNumberFormat="1" applyFont="1" applyBorder="1" applyAlignment="1">
      <alignment horizontal="center" vertical="center"/>
    </xf>
    <xf numFmtId="0" fontId="54" fillId="0" borderId="47" xfId="0" applyNumberFormat="1" applyFont="1" applyBorder="1" applyAlignment="1">
      <alignment horizontal="center" vertical="center"/>
    </xf>
    <xf numFmtId="41" fontId="54" fillId="0" borderId="47" xfId="132" applyFont="1" applyBorder="1" applyAlignment="1">
      <alignment horizontal="center" vertical="center"/>
    </xf>
    <xf numFmtId="0" fontId="54" fillId="0" borderId="47" xfId="0" applyNumberFormat="1" applyFont="1" applyBorder="1" applyAlignment="1">
      <alignment vertical="center"/>
    </xf>
    <xf numFmtId="0" fontId="54" fillId="0" borderId="47" xfId="132" applyNumberFormat="1" applyFont="1" applyBorder="1" applyAlignment="1">
      <alignment horizontal="center" vertical="center"/>
    </xf>
    <xf numFmtId="0" fontId="108" fillId="0" borderId="0" xfId="0" applyNumberFormat="1" applyFont="1">
      <alignment vertical="center"/>
    </xf>
    <xf numFmtId="0" fontId="108" fillId="0" borderId="0" xfId="0" applyNumberFormat="1" applyFont="1" applyAlignment="1">
      <alignment horizontal="left" vertical="center" indent="1"/>
    </xf>
    <xf numFmtId="41" fontId="54" fillId="28" borderId="47" xfId="132" applyFont="1" applyFill="1" applyBorder="1" applyAlignment="1">
      <alignment horizontal="center" vertical="center"/>
    </xf>
    <xf numFmtId="0" fontId="54" fillId="30" borderId="47" xfId="0" applyNumberFormat="1" applyFont="1" applyFill="1" applyBorder="1" applyAlignment="1">
      <alignment horizontal="center" vertical="center"/>
    </xf>
    <xf numFmtId="41" fontId="54" fillId="30" borderId="47" xfId="132" applyFont="1" applyFill="1" applyBorder="1" applyAlignment="1">
      <alignment horizontal="center" vertical="center"/>
    </xf>
    <xf numFmtId="0" fontId="54" fillId="0" borderId="63" xfId="0" applyNumberFormat="1" applyFont="1" applyBorder="1" applyAlignment="1">
      <alignment horizontal="center" vertical="center"/>
    </xf>
    <xf numFmtId="0" fontId="54" fillId="0" borderId="62" xfId="0" applyNumberFormat="1" applyFont="1" applyBorder="1" applyAlignment="1">
      <alignment horizontal="center" vertical="center"/>
    </xf>
    <xf numFmtId="0" fontId="54" fillId="0" borderId="66" xfId="0" applyNumberFormat="1" applyFont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/>
    </xf>
    <xf numFmtId="0" fontId="2" fillId="40" borderId="0" xfId="0" applyFont="1" applyFill="1" applyBorder="1" applyProtection="1">
      <alignment vertical="center"/>
      <protection locked="0"/>
    </xf>
    <xf numFmtId="0" fontId="112" fillId="0" borderId="0" xfId="0" applyNumberFormat="1" applyFont="1" applyAlignment="1">
      <alignment horizontal="left" vertical="center" indent="1"/>
    </xf>
    <xf numFmtId="0" fontId="103" fillId="29" borderId="85" xfId="0" applyNumberFormat="1" applyFont="1" applyFill="1" applyBorder="1" applyAlignment="1">
      <alignment horizontal="center" vertical="center" wrapText="1"/>
    </xf>
    <xf numFmtId="0" fontId="113" fillId="40" borderId="43" xfId="0" applyNumberFormat="1" applyFont="1" applyFill="1" applyBorder="1" applyAlignment="1">
      <alignment horizontal="center"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100" fillId="39" borderId="102" xfId="86" applyFont="1" applyFill="1" applyBorder="1">
      <alignment vertical="center"/>
    </xf>
    <xf numFmtId="0" fontId="100" fillId="39" borderId="102" xfId="0" applyFont="1" applyFill="1" applyBorder="1">
      <alignment vertical="center"/>
    </xf>
    <xf numFmtId="190" fontId="101" fillId="35" borderId="101" xfId="78" applyNumberFormat="1" applyFont="1" applyFill="1" applyBorder="1" applyAlignment="1">
      <alignment horizontal="center" vertical="center"/>
    </xf>
    <xf numFmtId="0" fontId="103" fillId="29" borderId="101" xfId="0" applyNumberFormat="1" applyFont="1" applyFill="1" applyBorder="1" applyAlignment="1">
      <alignment horizontal="center" vertical="center"/>
    </xf>
    <xf numFmtId="0" fontId="101" fillId="0" borderId="101" xfId="78" applyNumberFormat="1" applyFont="1" applyFill="1" applyBorder="1" applyAlignment="1">
      <alignment horizontal="center" vertical="center"/>
    </xf>
    <xf numFmtId="11" fontId="101" fillId="0" borderId="101" xfId="78" applyNumberFormat="1" applyFont="1" applyFill="1" applyBorder="1" applyAlignment="1">
      <alignment horizontal="center" vertical="center"/>
    </xf>
    <xf numFmtId="0" fontId="2" fillId="0" borderId="0" xfId="79" applyNumberFormat="1" applyFont="1" applyFill="1" applyAlignment="1">
      <alignment horizontal="left" vertical="center"/>
    </xf>
    <xf numFmtId="0" fontId="51" fillId="0" borderId="0" xfId="0" applyNumberFormat="1" applyFont="1">
      <alignment vertical="center"/>
    </xf>
    <xf numFmtId="0" fontId="114" fillId="0" borderId="19" xfId="80" applyNumberFormat="1" applyFont="1" applyFill="1" applyBorder="1" applyAlignment="1">
      <alignment horizontal="right" vertical="center"/>
    </xf>
    <xf numFmtId="0" fontId="51" fillId="0" borderId="19" xfId="79" applyNumberFormat="1" applyFont="1" applyFill="1" applyBorder="1" applyAlignment="1">
      <alignment horizontal="center" vertical="center"/>
    </xf>
    <xf numFmtId="0" fontId="2" fillId="0" borderId="0" xfId="79" applyNumberFormat="1" applyFont="1" applyFill="1" applyBorder="1" applyAlignment="1">
      <alignment horizontal="left" vertical="center"/>
    </xf>
    <xf numFmtId="0" fontId="51" fillId="0" borderId="0" xfId="0" applyNumberFormat="1" applyFont="1" applyBorder="1" applyAlignment="1">
      <alignment vertical="center"/>
    </xf>
    <xf numFmtId="0" fontId="99" fillId="0" borderId="0" xfId="79" applyNumberFormat="1" applyFont="1" applyFill="1" applyAlignment="1">
      <alignment vertical="center"/>
    </xf>
    <xf numFmtId="49" fontId="64" fillId="0" borderId="0" xfId="79" applyNumberFormat="1" applyFont="1" applyFill="1" applyBorder="1" applyAlignment="1">
      <alignment vertical="center"/>
    </xf>
    <xf numFmtId="49" fontId="64" fillId="0" borderId="0" xfId="79" applyNumberFormat="1" applyFont="1" applyFill="1" applyBorder="1" applyAlignment="1">
      <alignment horizontal="center" vertical="center"/>
    </xf>
    <xf numFmtId="0" fontId="99" fillId="0" borderId="0" xfId="79" applyNumberFormat="1" applyFont="1" applyFill="1" applyAlignment="1">
      <alignment horizontal="left" vertical="center"/>
    </xf>
    <xf numFmtId="0" fontId="51" fillId="0" borderId="0" xfId="79" applyNumberFormat="1" applyFont="1" applyFill="1" applyAlignment="1">
      <alignment horizontal="right" vertical="center"/>
    </xf>
    <xf numFmtId="0" fontId="51" fillId="0" borderId="0" xfId="79" applyNumberFormat="1" applyFont="1" applyFill="1" applyAlignment="1">
      <alignment horizontal="left" vertical="center"/>
    </xf>
    <xf numFmtId="0" fontId="64" fillId="33" borderId="0" xfId="0" applyNumberFormat="1" applyFont="1" applyFill="1" applyBorder="1" applyAlignment="1">
      <alignment horizontal="left" vertical="center"/>
    </xf>
    <xf numFmtId="192" fontId="115" fillId="41" borderId="19" xfId="141" applyNumberFormat="1" applyFont="1" applyFill="1" applyBorder="1" applyAlignment="1">
      <alignment horizontal="center" vertical="center" wrapText="1"/>
    </xf>
    <xf numFmtId="0" fontId="6" fillId="29" borderId="43" xfId="0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 wrapText="1"/>
    </xf>
    <xf numFmtId="0" fontId="9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4" fillId="0" borderId="0" xfId="0" applyFont="1" applyBorder="1" applyAlignment="1">
      <alignment vertical="center"/>
    </xf>
    <xf numFmtId="0" fontId="0" fillId="0" borderId="0" xfId="0" applyBorder="1">
      <alignment vertical="center"/>
    </xf>
    <xf numFmtId="20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197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6" fillId="29" borderId="85" xfId="0" applyNumberFormat="1" applyFont="1" applyFill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/>
    </xf>
    <xf numFmtId="0" fontId="103" fillId="29" borderId="43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49" fontId="64" fillId="41" borderId="19" xfId="79" applyNumberFormat="1" applyFont="1" applyFill="1" applyBorder="1" applyAlignment="1">
      <alignment horizontal="center" vertical="center" wrapText="1"/>
    </xf>
    <xf numFmtId="0" fontId="103" fillId="29" borderId="43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3" fillId="29" borderId="43" xfId="0" applyNumberFormat="1" applyFont="1" applyFill="1" applyBorder="1" applyAlignment="1">
      <alignment horizontal="center" vertical="center"/>
    </xf>
    <xf numFmtId="0" fontId="103" fillId="29" borderId="101" xfId="0" applyNumberFormat="1" applyFont="1" applyFill="1" applyBorder="1" applyAlignment="1">
      <alignment horizontal="center" vertical="center" wrapText="1"/>
    </xf>
    <xf numFmtId="0" fontId="2" fillId="0" borderId="101" xfId="0" applyNumberFormat="1" applyFont="1" applyFill="1" applyBorder="1" applyAlignment="1">
      <alignment horizontal="left" vertical="center"/>
    </xf>
    <xf numFmtId="0" fontId="2" fillId="0" borderId="101" xfId="0" quotePrefix="1" applyNumberFormat="1" applyFont="1" applyFill="1" applyBorder="1" applyAlignment="1">
      <alignment horizontal="left" vertical="center"/>
    </xf>
    <xf numFmtId="0" fontId="73" fillId="0" borderId="102" xfId="0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0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horizontal="center" vertical="center"/>
    </xf>
    <xf numFmtId="207" fontId="90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0" fontId="118" fillId="0" borderId="0" xfId="0" applyFont="1" applyBorder="1" applyAlignment="1">
      <alignment vertical="center"/>
    </xf>
    <xf numFmtId="207" fontId="54" fillId="0" borderId="0" xfId="0" applyNumberFormat="1" applyFont="1" applyBorder="1" applyAlignment="1">
      <alignment vertical="center" shrinkToFit="1"/>
    </xf>
    <xf numFmtId="0" fontId="54" fillId="0" borderId="0" xfId="0" applyNumberFormat="1" applyFont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20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/>
    </xf>
    <xf numFmtId="207" fontId="90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90" fillId="0" borderId="0" xfId="0" applyNumberFormat="1" applyFont="1" applyBorder="1" applyAlignment="1">
      <alignment vertical="center"/>
    </xf>
    <xf numFmtId="0" fontId="51" fillId="0" borderId="0" xfId="79" applyNumberFormat="1" applyFont="1" applyFill="1" applyAlignment="1">
      <alignment horizontal="left" vertical="center" indent="3"/>
    </xf>
    <xf numFmtId="207" fontId="101" fillId="30" borderId="86" xfId="0" applyNumberFormat="1" applyFont="1" applyFill="1" applyBorder="1" applyAlignment="1">
      <alignment horizontal="center" vertical="center"/>
    </xf>
    <xf numFmtId="207" fontId="101" fillId="30" borderId="87" xfId="0" applyNumberFormat="1" applyFont="1" applyFill="1" applyBorder="1" applyAlignment="1">
      <alignment horizontal="center" vertical="center"/>
    </xf>
    <xf numFmtId="207" fontId="101" fillId="28" borderId="87" xfId="0" applyNumberFormat="1" applyFont="1" applyFill="1" applyBorder="1" applyAlignment="1">
      <alignment horizontal="center" vertical="center"/>
    </xf>
    <xf numFmtId="207" fontId="101" fillId="0" borderId="89" xfId="0" applyNumberFormat="1" applyFont="1" applyFill="1" applyBorder="1" applyAlignment="1">
      <alignment horizontal="center" vertical="center"/>
    </xf>
    <xf numFmtId="207" fontId="101" fillId="30" borderId="89" xfId="0" applyNumberFormat="1" applyFont="1" applyFill="1" applyBorder="1" applyAlignment="1">
      <alignment horizontal="center" vertical="center"/>
    </xf>
    <xf numFmtId="0" fontId="101" fillId="30" borderId="106" xfId="78" applyNumberFormat="1" applyFont="1" applyFill="1" applyBorder="1" applyAlignment="1">
      <alignment horizontal="center" vertical="center"/>
    </xf>
    <xf numFmtId="0" fontId="101" fillId="28" borderId="106" xfId="78" applyNumberFormat="1" applyFont="1" applyFill="1" applyBorder="1" applyAlignment="1">
      <alignment horizontal="center" vertical="center"/>
    </xf>
    <xf numFmtId="207" fontId="101" fillId="33" borderId="107" xfId="0" applyNumberFormat="1" applyFont="1" applyFill="1" applyBorder="1" applyAlignment="1">
      <alignment horizontal="center" vertical="center"/>
    </xf>
    <xf numFmtId="207" fontId="101" fillId="35" borderId="86" xfId="0" applyNumberFormat="1" applyFont="1" applyFill="1" applyBorder="1" applyAlignment="1">
      <alignment horizontal="center" vertical="center"/>
    </xf>
    <xf numFmtId="0" fontId="90" fillId="0" borderId="61" xfId="0" applyFont="1" applyBorder="1" applyAlignment="1">
      <alignment horizontal="center" vertical="center" wrapText="1"/>
    </xf>
    <xf numFmtId="0" fontId="61" fillId="27" borderId="102" xfId="81" applyFont="1" applyFill="1" applyBorder="1" applyAlignment="1">
      <alignment horizontal="center" vertical="center"/>
    </xf>
    <xf numFmtId="0" fontId="73" fillId="40" borderId="102" xfId="0" applyFont="1" applyFill="1" applyBorder="1" applyAlignment="1">
      <alignment horizontal="center" vertical="center"/>
    </xf>
    <xf numFmtId="0" fontId="73" fillId="0" borderId="0" xfId="0" applyNumberFormat="1" applyFont="1" applyFill="1" applyBorder="1" applyAlignment="1">
      <alignment horizontal="center" vertical="center"/>
    </xf>
    <xf numFmtId="0" fontId="73" fillId="35" borderId="102" xfId="0" applyNumberFormat="1" applyFont="1" applyFill="1" applyBorder="1" applyAlignment="1">
      <alignment horizontal="center" vertical="center"/>
    </xf>
    <xf numFmtId="0" fontId="73" fillId="31" borderId="102" xfId="0" applyNumberFormat="1" applyFont="1" applyFill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1" fillId="27" borderId="63" xfId="81" applyFont="1" applyFill="1" applyBorder="1" applyAlignment="1">
      <alignment horizontal="center" vertical="center"/>
    </xf>
    <xf numFmtId="0" fontId="122" fillId="42" borderId="62" xfId="81" applyFont="1" applyFill="1" applyBorder="1" applyAlignment="1">
      <alignment horizontal="center" vertical="center"/>
    </xf>
    <xf numFmtId="0" fontId="73" fillId="0" borderId="63" xfId="0" applyNumberFormat="1" applyFont="1" applyFill="1" applyBorder="1">
      <alignment vertical="center"/>
    </xf>
    <xf numFmtId="0" fontId="73" fillId="31" borderId="62" xfId="0" applyNumberFormat="1" applyFont="1" applyFill="1" applyBorder="1" applyAlignment="1">
      <alignment horizontal="center" vertical="center"/>
    </xf>
    <xf numFmtId="0" fontId="73" fillId="31" borderId="63" xfId="0" applyNumberFormat="1" applyFont="1" applyFill="1" applyBorder="1" applyAlignment="1">
      <alignment horizontal="center" vertical="center"/>
    </xf>
    <xf numFmtId="0" fontId="73" fillId="0" borderId="62" xfId="0" applyNumberFormat="1" applyFont="1" applyFill="1" applyBorder="1">
      <alignment vertical="center"/>
    </xf>
    <xf numFmtId="0" fontId="73" fillId="31" borderId="66" xfId="0" applyNumberFormat="1" applyFont="1" applyFill="1" applyBorder="1" applyAlignment="1">
      <alignment horizontal="center" vertical="center"/>
    </xf>
    <xf numFmtId="0" fontId="122" fillId="42" borderId="63" xfId="81" applyFont="1" applyFill="1" applyBorder="1" applyAlignment="1">
      <alignment horizontal="center" vertical="center"/>
    </xf>
    <xf numFmtId="196" fontId="73" fillId="43" borderId="62" xfId="81" applyNumberFormat="1" applyFont="1" applyFill="1" applyBorder="1" applyAlignment="1">
      <alignment horizontal="center" vertical="center"/>
    </xf>
    <xf numFmtId="0" fontId="73" fillId="43" borderId="63" xfId="81" applyFont="1" applyFill="1" applyBorder="1" applyAlignment="1">
      <alignment horizontal="center" vertical="center"/>
    </xf>
    <xf numFmtId="0" fontId="73" fillId="43" borderId="62" xfId="81" applyNumberFormat="1" applyFont="1" applyFill="1" applyBorder="1" applyAlignment="1">
      <alignment horizontal="center" vertical="center"/>
    </xf>
    <xf numFmtId="0" fontId="73" fillId="43" borderId="63" xfId="81" applyNumberFormat="1" applyFont="1" applyFill="1" applyBorder="1" applyAlignment="1">
      <alignment horizontal="center" vertical="center"/>
    </xf>
    <xf numFmtId="207" fontId="73" fillId="30" borderId="62" xfId="0" applyNumberFormat="1" applyFont="1" applyFill="1" applyBorder="1" applyAlignment="1">
      <alignment horizontal="center" vertical="center"/>
    </xf>
    <xf numFmtId="0" fontId="122" fillId="40" borderId="62" xfId="0" applyFont="1" applyFill="1" applyBorder="1" applyAlignment="1">
      <alignment horizontal="center" vertical="center"/>
    </xf>
    <xf numFmtId="0" fontId="122" fillId="40" borderId="63" xfId="0" applyFont="1" applyFill="1" applyBorder="1" applyAlignment="1">
      <alignment horizontal="center" vertical="center"/>
    </xf>
    <xf numFmtId="0" fontId="73" fillId="28" borderId="62" xfId="0" applyNumberFormat="1" applyFont="1" applyFill="1" applyBorder="1">
      <alignment vertical="center"/>
    </xf>
    <xf numFmtId="0" fontId="73" fillId="43" borderId="66" xfId="81" applyNumberFormat="1" applyFont="1" applyFill="1" applyBorder="1" applyAlignment="1">
      <alignment horizontal="center" vertical="center"/>
    </xf>
    <xf numFmtId="189" fontId="73" fillId="33" borderId="102" xfId="0" applyNumberFormat="1" applyFont="1" applyFill="1" applyBorder="1" applyAlignment="1">
      <alignment horizontal="center" vertical="center"/>
    </xf>
    <xf numFmtId="0" fontId="73" fillId="35" borderId="102" xfId="0" applyFont="1" applyFill="1" applyBorder="1" applyAlignment="1">
      <alignment horizontal="center" vertical="center"/>
    </xf>
    <xf numFmtId="190" fontId="73" fillId="28" borderId="102" xfId="0" applyNumberFormat="1" applyFont="1" applyFill="1" applyBorder="1">
      <alignment vertical="center"/>
    </xf>
    <xf numFmtId="0" fontId="123" fillId="0" borderId="102" xfId="0" applyFont="1" applyFill="1" applyBorder="1" applyAlignment="1">
      <alignment horizontal="center" vertical="center"/>
    </xf>
    <xf numFmtId="0" fontId="73" fillId="36" borderId="102" xfId="0" applyFont="1" applyFill="1" applyBorder="1" applyAlignment="1">
      <alignment horizontal="center" vertical="center"/>
    </xf>
    <xf numFmtId="0" fontId="73" fillId="34" borderId="102" xfId="0" applyFont="1" applyFill="1" applyBorder="1" applyAlignment="1">
      <alignment horizontal="center" vertical="center"/>
    </xf>
    <xf numFmtId="0" fontId="61" fillId="27" borderId="102" xfId="81" applyFont="1" applyFill="1" applyBorder="1" applyAlignment="1">
      <alignment horizontal="center" vertical="center" wrapText="1"/>
    </xf>
    <xf numFmtId="0" fontId="73" fillId="0" borderId="102" xfId="0" applyNumberFormat="1" applyFont="1" applyBorder="1" applyAlignment="1">
      <alignment horizontal="center" vertical="center"/>
    </xf>
    <xf numFmtId="0" fontId="73" fillId="0" borderId="102" xfId="0" applyFont="1" applyBorder="1" applyAlignment="1">
      <alignment horizontal="center" vertical="center"/>
    </xf>
    <xf numFmtId="0" fontId="73" fillId="31" borderId="102" xfId="0" applyFont="1" applyFill="1" applyBorder="1" applyAlignment="1">
      <alignment horizontal="center" vertical="center"/>
    </xf>
    <xf numFmtId="0" fontId="124" fillId="28" borderId="102" xfId="0" applyNumberFormat="1" applyFont="1" applyFill="1" applyBorder="1">
      <alignment vertical="center"/>
    </xf>
    <xf numFmtId="190" fontId="124" fillId="28" borderId="102" xfId="0" applyNumberFormat="1" applyFont="1" applyFill="1" applyBorder="1">
      <alignment vertical="center"/>
    </xf>
    <xf numFmtId="0" fontId="124" fillId="30" borderId="102" xfId="0" applyNumberFormat="1" applyFont="1" applyFill="1" applyBorder="1" applyAlignment="1">
      <alignment horizontal="center" vertical="center"/>
    </xf>
    <xf numFmtId="0" fontId="124" fillId="30" borderId="102" xfId="0" applyFont="1" applyFill="1" applyBorder="1" applyAlignment="1">
      <alignment horizontal="center" vertical="center"/>
    </xf>
    <xf numFmtId="0" fontId="125" fillId="28" borderId="102" xfId="0" applyNumberFormat="1" applyFont="1" applyFill="1" applyBorder="1" applyAlignment="1">
      <alignment horizontal="center" vertical="center"/>
    </xf>
    <xf numFmtId="0" fontId="84" fillId="0" borderId="102" xfId="0" applyFont="1" applyFill="1" applyBorder="1" applyAlignment="1">
      <alignment horizontal="left" vertical="center"/>
    </xf>
    <xf numFmtId="0" fontId="56" fillId="0" borderId="62" xfId="0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20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/>
    </xf>
    <xf numFmtId="0" fontId="67" fillId="0" borderId="28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vertical="center" shrinkToFit="1"/>
    </xf>
    <xf numFmtId="0" fontId="43" fillId="0" borderId="1" xfId="0" applyFont="1" applyFill="1" applyBorder="1" applyAlignment="1" applyProtection="1">
      <alignment horizontal="center" vertical="center" shrinkToFit="1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0" fillId="17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vertical="center" shrinkToFit="1"/>
      <protection locked="0"/>
    </xf>
    <xf numFmtId="0" fontId="40" fillId="0" borderId="11" xfId="0" applyFont="1" applyFill="1" applyBorder="1" applyAlignment="1" applyProtection="1">
      <alignment horizontal="center" vertical="center"/>
    </xf>
    <xf numFmtId="0" fontId="40" fillId="0" borderId="14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left" vertical="center" shrinkToFit="1"/>
    </xf>
    <xf numFmtId="0" fontId="13" fillId="0" borderId="1" xfId="0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vertical="center" shrinkToFit="1"/>
    </xf>
    <xf numFmtId="184" fontId="10" fillId="0" borderId="1" xfId="0" applyNumberFormat="1" applyFont="1" applyFill="1" applyBorder="1" applyAlignment="1" applyProtection="1">
      <alignment horizontal="center" vertical="center" shrinkToFit="1"/>
    </xf>
    <xf numFmtId="0" fontId="47" fillId="0" borderId="1" xfId="0" applyFont="1" applyFill="1" applyBorder="1" applyAlignment="1" applyProtection="1">
      <alignment horizontal="center" vertical="center" shrinkToFit="1"/>
    </xf>
    <xf numFmtId="0" fontId="10" fillId="30" borderId="11" xfId="0" applyFont="1" applyFill="1" applyBorder="1" applyAlignment="1" applyProtection="1">
      <alignment horizontal="left" vertical="center" wrapText="1"/>
    </xf>
    <xf numFmtId="0" fontId="10" fillId="30" borderId="14" xfId="0" applyFont="1" applyFill="1" applyBorder="1" applyAlignment="1" applyProtection="1">
      <alignment horizontal="left" vertical="center" wrapText="1"/>
    </xf>
    <xf numFmtId="0" fontId="10" fillId="30" borderId="16" xfId="0" applyFont="1" applyFill="1" applyBorder="1" applyAlignment="1" applyProtection="1">
      <alignment horizontal="left" vertical="center" wrapText="1"/>
    </xf>
    <xf numFmtId="0" fontId="1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43" fillId="30" borderId="22" xfId="0" applyFont="1" applyFill="1" applyBorder="1" applyAlignment="1" applyProtection="1">
      <alignment horizontal="left" vertical="center" wrapText="1"/>
    </xf>
    <xf numFmtId="0" fontId="43" fillId="30" borderId="16" xfId="0" applyFont="1" applyFill="1" applyBorder="1" applyAlignment="1" applyProtection="1">
      <alignment horizontal="left" vertical="center"/>
    </xf>
    <xf numFmtId="0" fontId="43" fillId="0" borderId="12" xfId="0" applyFont="1" applyFill="1" applyBorder="1" applyAlignment="1" applyProtection="1">
      <alignment horizontal="center" vertical="center"/>
    </xf>
    <xf numFmtId="0" fontId="43" fillId="0" borderId="13" xfId="0" applyFont="1" applyFill="1" applyBorder="1" applyAlignment="1" applyProtection="1">
      <alignment horizontal="center" vertical="center"/>
    </xf>
    <xf numFmtId="0" fontId="43" fillId="0" borderId="23" xfId="0" applyFont="1" applyFill="1" applyBorder="1" applyAlignment="1" applyProtection="1">
      <alignment horizontal="left" vertical="center" wrapText="1"/>
    </xf>
    <xf numFmtId="0" fontId="43" fillId="0" borderId="15" xfId="0" applyFont="1" applyFill="1" applyBorder="1" applyAlignment="1" applyProtection="1">
      <alignment horizontal="left" vertical="center"/>
    </xf>
    <xf numFmtId="0" fontId="43" fillId="0" borderId="24" xfId="0" applyFont="1" applyFill="1" applyBorder="1" applyAlignment="1" applyProtection="1">
      <alignment horizontal="left" vertical="center"/>
    </xf>
    <xf numFmtId="0" fontId="43" fillId="0" borderId="20" xfId="0" applyFont="1" applyFill="1" applyBorder="1" applyAlignment="1" applyProtection="1">
      <alignment horizontal="left" vertical="center"/>
    </xf>
    <xf numFmtId="0" fontId="67" fillId="0" borderId="29" xfId="0" applyFont="1" applyFill="1" applyBorder="1" applyAlignment="1">
      <alignment horizontal="center" vertical="center" wrapText="1"/>
    </xf>
    <xf numFmtId="0" fontId="67" fillId="0" borderId="17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67" fillId="0" borderId="30" xfId="0" applyFont="1" applyFill="1" applyBorder="1" applyAlignment="1" applyProtection="1">
      <alignment horizontal="left" vertical="center" wrapText="1"/>
      <protection locked="0"/>
    </xf>
    <xf numFmtId="0" fontId="67" fillId="0" borderId="31" xfId="0" applyFont="1" applyFill="1" applyBorder="1" applyAlignment="1" applyProtection="1">
      <alignment horizontal="left" vertical="center" wrapText="1"/>
      <protection locked="0"/>
    </xf>
    <xf numFmtId="0" fontId="67" fillId="0" borderId="32" xfId="0" applyFont="1" applyFill="1" applyBorder="1" applyAlignment="1" applyProtection="1">
      <alignment horizontal="left" vertical="center" wrapText="1"/>
      <protection locked="0"/>
    </xf>
    <xf numFmtId="0" fontId="67" fillId="0" borderId="33" xfId="0" applyFont="1" applyFill="1" applyBorder="1" applyAlignment="1" applyProtection="1">
      <alignment horizontal="left" vertical="center" wrapText="1"/>
      <protection locked="0"/>
    </xf>
    <xf numFmtId="0" fontId="67" fillId="0" borderId="0" xfId="0" applyFont="1" applyFill="1" applyBorder="1" applyAlignment="1" applyProtection="1">
      <alignment horizontal="left" vertical="center" wrapText="1"/>
      <protection locked="0"/>
    </xf>
    <xf numFmtId="0" fontId="67" fillId="0" borderId="34" xfId="0" applyFont="1" applyFill="1" applyBorder="1" applyAlignment="1" applyProtection="1">
      <alignment horizontal="left" vertical="center" wrapText="1"/>
      <protection locked="0"/>
    </xf>
    <xf numFmtId="0" fontId="67" fillId="0" borderId="18" xfId="0" applyFont="1" applyFill="1" applyBorder="1" applyAlignment="1" applyProtection="1">
      <alignment horizontal="left" vertical="center" wrapText="1"/>
      <protection locked="0"/>
    </xf>
    <xf numFmtId="0" fontId="67" fillId="0" borderId="19" xfId="0" applyFont="1" applyFill="1" applyBorder="1" applyAlignment="1" applyProtection="1">
      <alignment horizontal="left" vertical="center" wrapText="1"/>
      <protection locked="0"/>
    </xf>
    <xf numFmtId="0" fontId="67" fillId="0" borderId="20" xfId="0" applyFont="1" applyFill="1" applyBorder="1" applyAlignment="1" applyProtection="1">
      <alignment horizontal="left" vertical="center" wrapText="1"/>
      <protection locked="0"/>
    </xf>
    <xf numFmtId="0" fontId="67" fillId="32" borderId="47" xfId="0" applyFont="1" applyFill="1" applyBorder="1" applyAlignment="1" applyProtection="1">
      <alignment horizontal="center" vertical="center"/>
      <protection locked="0"/>
    </xf>
    <xf numFmtId="0" fontId="64" fillId="0" borderId="0" xfId="79" quotePrefix="1" applyNumberFormat="1" applyFont="1" applyFill="1" applyBorder="1" applyAlignment="1">
      <alignment horizontal="center" vertical="center"/>
    </xf>
    <xf numFmtId="0" fontId="50" fillId="0" borderId="0" xfId="79" applyFont="1" applyAlignment="1">
      <alignment horizontal="center" wrapText="1"/>
    </xf>
    <xf numFmtId="49" fontId="51" fillId="0" borderId="52" xfId="79" applyNumberFormat="1" applyFont="1" applyFill="1" applyBorder="1" applyAlignment="1">
      <alignment horizontal="center" vertical="center" wrapText="1"/>
    </xf>
    <xf numFmtId="49" fontId="51" fillId="0" borderId="53" xfId="79" applyNumberFormat="1" applyFont="1" applyFill="1" applyBorder="1" applyAlignment="1">
      <alignment horizontal="center" vertical="center" wrapText="1"/>
    </xf>
    <xf numFmtId="49" fontId="51" fillId="0" borderId="54" xfId="79" applyNumberFormat="1" applyFont="1" applyFill="1" applyBorder="1" applyAlignment="1">
      <alignment horizontal="center" vertical="center" wrapText="1"/>
    </xf>
    <xf numFmtId="0" fontId="51" fillId="0" borderId="55" xfId="79" applyNumberFormat="1" applyFont="1" applyFill="1" applyBorder="1" applyAlignment="1">
      <alignment horizontal="center" vertical="center" wrapText="1"/>
    </xf>
    <xf numFmtId="0" fontId="51" fillId="0" borderId="55" xfId="79" applyNumberFormat="1" applyFont="1" applyFill="1" applyBorder="1" applyAlignment="1">
      <alignment horizontal="center" vertical="center"/>
    </xf>
    <xf numFmtId="0" fontId="51" fillId="0" borderId="48" xfId="79" applyNumberFormat="1" applyFont="1" applyFill="1" applyBorder="1" applyAlignment="1">
      <alignment horizontal="center" vertical="center"/>
    </xf>
    <xf numFmtId="0" fontId="51" fillId="0" borderId="73" xfId="79" applyNumberFormat="1" applyFont="1" applyFill="1" applyBorder="1" applyAlignment="1">
      <alignment horizontal="center" vertical="center" wrapText="1"/>
    </xf>
    <xf numFmtId="0" fontId="51" fillId="0" borderId="74" xfId="79" applyNumberFormat="1" applyFont="1" applyFill="1" applyBorder="1" applyAlignment="1">
      <alignment horizontal="center" vertical="center" wrapText="1"/>
    </xf>
    <xf numFmtId="0" fontId="51" fillId="0" borderId="52" xfId="79" applyNumberFormat="1" applyFont="1" applyFill="1" applyBorder="1" applyAlignment="1">
      <alignment horizontal="center" vertical="center"/>
    </xf>
    <xf numFmtId="0" fontId="51" fillId="0" borderId="75" xfId="79" applyNumberFormat="1" applyFont="1" applyFill="1" applyBorder="1" applyAlignment="1">
      <alignment horizontal="center" vertical="center"/>
    </xf>
    <xf numFmtId="0" fontId="51" fillId="0" borderId="76" xfId="79" applyNumberFormat="1" applyFont="1" applyFill="1" applyBorder="1" applyAlignment="1">
      <alignment horizontal="center" vertical="center"/>
    </xf>
    <xf numFmtId="0" fontId="51" fillId="0" borderId="67" xfId="79" applyNumberFormat="1" applyFont="1" applyFill="1" applyBorder="1" applyAlignment="1">
      <alignment horizontal="center" vertical="center" wrapText="1"/>
    </xf>
    <xf numFmtId="0" fontId="51" fillId="0" borderId="68" xfId="79" applyNumberFormat="1" applyFont="1" applyFill="1" applyBorder="1" applyAlignment="1">
      <alignment horizontal="center" vertical="center" wrapText="1"/>
    </xf>
    <xf numFmtId="0" fontId="51" fillId="0" borderId="49" xfId="79" applyNumberFormat="1" applyFont="1" applyFill="1" applyBorder="1" applyAlignment="1">
      <alignment horizontal="center" vertical="center" wrapText="1"/>
    </xf>
    <xf numFmtId="49" fontId="110" fillId="0" borderId="0" xfId="131" applyNumberFormat="1" applyFont="1" applyFill="1" applyBorder="1" applyAlignment="1">
      <alignment horizontal="center" vertical="center" wrapText="1"/>
    </xf>
    <xf numFmtId="0" fontId="64" fillId="41" borderId="0" xfId="0" applyNumberFormat="1" applyFont="1" applyFill="1" applyAlignment="1">
      <alignment horizontal="center" vertical="center"/>
    </xf>
    <xf numFmtId="49" fontId="64" fillId="41" borderId="0" xfId="79" applyNumberFormat="1" applyFont="1" applyFill="1" applyBorder="1" applyAlignment="1">
      <alignment horizontal="center" vertical="center"/>
    </xf>
    <xf numFmtId="49" fontId="64" fillId="41" borderId="19" xfId="79" applyNumberFormat="1" applyFont="1" applyFill="1" applyBorder="1" applyAlignment="1">
      <alignment horizontal="center" vertical="center"/>
    </xf>
    <xf numFmtId="192" fontId="64" fillId="41" borderId="0" xfId="0" applyNumberFormat="1" applyFont="1" applyFill="1" applyBorder="1" applyAlignment="1">
      <alignment horizontal="center" vertical="center" wrapText="1"/>
    </xf>
    <xf numFmtId="192" fontId="64" fillId="41" borderId="19" xfId="0" applyNumberFormat="1" applyFont="1" applyFill="1" applyBorder="1" applyAlignment="1">
      <alignment horizontal="center" vertical="center" wrapText="1"/>
    </xf>
    <xf numFmtId="0" fontId="50" fillId="0" borderId="0" xfId="79" applyNumberFormat="1" applyFont="1" applyAlignment="1">
      <alignment horizontal="center" wrapText="1"/>
    </xf>
    <xf numFmtId="49" fontId="64" fillId="41" borderId="0" xfId="0" applyNumberFormat="1" applyFont="1" applyFill="1" applyBorder="1" applyAlignment="1">
      <alignment horizontal="center" vertical="center"/>
    </xf>
    <xf numFmtId="49" fontId="64" fillId="41" borderId="19" xfId="0" applyNumberFormat="1" applyFont="1" applyFill="1" applyBorder="1" applyAlignment="1">
      <alignment horizontal="center" vertical="center"/>
    </xf>
    <xf numFmtId="192" fontId="51" fillId="41" borderId="0" xfId="0" applyNumberFormat="1" applyFont="1" applyFill="1" applyAlignment="1">
      <alignment horizontal="center" vertical="center"/>
    </xf>
    <xf numFmtId="192" fontId="51" fillId="41" borderId="19" xfId="0" applyNumberFormat="1" applyFont="1" applyFill="1" applyBorder="1" applyAlignment="1">
      <alignment horizontal="center" vertical="center"/>
    </xf>
    <xf numFmtId="192" fontId="64" fillId="41" borderId="0" xfId="0" applyNumberFormat="1" applyFont="1" applyFill="1" applyAlignment="1">
      <alignment horizontal="center" vertical="center"/>
    </xf>
    <xf numFmtId="192" fontId="64" fillId="41" borderId="19" xfId="0" applyNumberFormat="1" applyFont="1" applyFill="1" applyBorder="1" applyAlignment="1">
      <alignment horizontal="center" vertical="center"/>
    </xf>
    <xf numFmtId="192" fontId="115" fillId="41" borderId="0" xfId="141" applyNumberFormat="1" applyFont="1" applyFill="1" applyBorder="1" applyAlignment="1">
      <alignment horizontal="center" vertical="center" wrapText="1"/>
    </xf>
    <xf numFmtId="192" fontId="115" fillId="41" borderId="19" xfId="141" applyNumberFormat="1" applyFont="1" applyFill="1" applyBorder="1" applyAlignment="1">
      <alignment horizontal="center" vertical="center" wrapText="1"/>
    </xf>
    <xf numFmtId="192" fontId="115" fillId="41" borderId="0" xfId="141" applyNumberFormat="1" applyFont="1" applyFill="1" applyBorder="1" applyAlignment="1">
      <alignment horizontal="center" vertical="center"/>
    </xf>
    <xf numFmtId="192" fontId="115" fillId="41" borderId="19" xfId="141" applyNumberFormat="1" applyFont="1" applyFill="1" applyBorder="1" applyAlignment="1">
      <alignment horizontal="center" vertical="center"/>
    </xf>
    <xf numFmtId="0" fontId="64" fillId="41" borderId="0" xfId="0" applyNumberFormat="1" applyFont="1" applyFill="1" applyBorder="1" applyAlignment="1">
      <alignment horizontal="center" vertical="center"/>
    </xf>
    <xf numFmtId="0" fontId="64" fillId="41" borderId="19" xfId="0" applyNumberFormat="1" applyFont="1" applyFill="1" applyBorder="1" applyAlignment="1">
      <alignment horizontal="center" vertical="center"/>
    </xf>
    <xf numFmtId="192" fontId="51" fillId="41" borderId="0" xfId="0" applyNumberFormat="1" applyFont="1" applyFill="1" applyBorder="1" applyAlignment="1">
      <alignment horizontal="center" vertical="center"/>
    </xf>
    <xf numFmtId="192" fontId="64" fillId="41" borderId="0" xfId="0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/>
    </xf>
    <xf numFmtId="0" fontId="9" fillId="29" borderId="43" xfId="0" applyNumberFormat="1" applyFont="1" applyFill="1" applyBorder="1" applyAlignment="1">
      <alignment horizontal="center" vertical="center" wrapText="1"/>
    </xf>
    <xf numFmtId="0" fontId="6" fillId="29" borderId="43" xfId="0" applyNumberFormat="1" applyFont="1" applyFill="1" applyBorder="1" applyAlignment="1">
      <alignment horizontal="center" vertical="center" wrapText="1"/>
    </xf>
    <xf numFmtId="49" fontId="2" fillId="0" borderId="44" xfId="78" applyNumberFormat="1" applyFont="1" applyFill="1" applyBorder="1" applyAlignment="1">
      <alignment horizontal="center" vertical="center"/>
    </xf>
    <xf numFmtId="49" fontId="2" fillId="0" borderId="46" xfId="78" applyNumberFormat="1" applyFont="1" applyFill="1" applyBorder="1" applyAlignment="1">
      <alignment horizontal="center" vertical="center"/>
    </xf>
    <xf numFmtId="208" fontId="2" fillId="0" borderId="44" xfId="78" applyNumberFormat="1" applyFont="1" applyFill="1" applyBorder="1" applyAlignment="1">
      <alignment horizontal="center" vertical="center"/>
    </xf>
    <xf numFmtId="208" fontId="2" fillId="0" borderId="46" xfId="78" applyNumberFormat="1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207" fontId="54" fillId="0" borderId="19" xfId="0" applyNumberFormat="1" applyFont="1" applyBorder="1" applyAlignment="1">
      <alignment horizontal="center" vertical="center"/>
    </xf>
    <xf numFmtId="0" fontId="54" fillId="0" borderId="19" xfId="0" applyNumberFormat="1" applyFont="1" applyBorder="1" applyAlignment="1">
      <alignment horizontal="center" vertical="center"/>
    </xf>
    <xf numFmtId="0" fontId="54" fillId="0" borderId="61" xfId="0" applyNumberFormat="1" applyFont="1" applyBorder="1" applyAlignment="1">
      <alignment horizontal="center" vertical="center"/>
    </xf>
    <xf numFmtId="207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left" vertical="center"/>
    </xf>
    <xf numFmtId="19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 shrinkToFit="1"/>
    </xf>
    <xf numFmtId="0" fontId="90" fillId="0" borderId="47" xfId="0" applyNumberFormat="1" applyFont="1" applyBorder="1" applyAlignment="1">
      <alignment horizontal="center" vertical="center" shrinkToFit="1"/>
    </xf>
    <xf numFmtId="0" fontId="90" fillId="0" borderId="65" xfId="0" applyFont="1" applyBorder="1" applyAlignment="1">
      <alignment horizontal="center" vertical="center" wrapText="1"/>
    </xf>
    <xf numFmtId="0" fontId="0" fillId="0" borderId="61" xfId="0" applyBorder="1">
      <alignment vertical="center"/>
    </xf>
    <xf numFmtId="0" fontId="0" fillId="0" borderId="59" xfId="0" applyBorder="1">
      <alignment vertical="center"/>
    </xf>
    <xf numFmtId="0" fontId="0" fillId="0" borderId="33" xfId="0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90" fillId="0" borderId="62" xfId="0" applyFont="1" applyBorder="1" applyAlignment="1">
      <alignment horizontal="right" vertical="center" wrapText="1"/>
    </xf>
    <xf numFmtId="0" fontId="90" fillId="0" borderId="66" xfId="0" applyFont="1" applyBorder="1" applyAlignment="1">
      <alignment horizontal="right" vertical="center" wrapText="1"/>
    </xf>
    <xf numFmtId="0" fontId="91" fillId="0" borderId="66" xfId="0" applyFont="1" applyBorder="1" applyAlignment="1">
      <alignment vertical="center" wrapText="1"/>
    </xf>
    <xf numFmtId="0" fontId="91" fillId="0" borderId="63" xfId="0" applyFont="1" applyBorder="1" applyAlignment="1">
      <alignment vertical="center" wrapText="1"/>
    </xf>
    <xf numFmtId="0" fontId="90" fillId="0" borderId="62" xfId="0" applyFont="1" applyBorder="1" applyAlignment="1">
      <alignment horizontal="center" vertical="center" wrapText="1"/>
    </xf>
    <xf numFmtId="0" fontId="0" fillId="0" borderId="66" xfId="0" applyBorder="1">
      <alignment vertical="center"/>
    </xf>
    <xf numFmtId="0" fontId="0" fillId="0" borderId="63" xfId="0" applyBorder="1">
      <alignment vertical="center"/>
    </xf>
    <xf numFmtId="0" fontId="90" fillId="0" borderId="62" xfId="0" applyNumberFormat="1" applyFont="1" applyBorder="1" applyAlignment="1">
      <alignment horizontal="center" vertical="center" wrapText="1"/>
    </xf>
    <xf numFmtId="0" fontId="0" fillId="0" borderId="66" xfId="0" applyNumberFormat="1" applyBorder="1">
      <alignment vertical="center"/>
    </xf>
    <xf numFmtId="0" fontId="0" fillId="0" borderId="63" xfId="0" applyNumberFormat="1" applyBorder="1">
      <alignment vertical="center"/>
    </xf>
    <xf numFmtId="0" fontId="90" fillId="0" borderId="66" xfId="0" applyNumberFormat="1" applyFont="1" applyBorder="1" applyAlignment="1">
      <alignment horizontal="center" vertical="center" wrapText="1"/>
    </xf>
    <xf numFmtId="0" fontId="90" fillId="0" borderId="63" xfId="0" applyNumberFormat="1" applyFont="1" applyBorder="1" applyAlignment="1">
      <alignment horizontal="center" vertical="center" wrapText="1"/>
    </xf>
    <xf numFmtId="0" fontId="85" fillId="28" borderId="47" xfId="0" applyNumberFormat="1" applyFont="1" applyFill="1" applyBorder="1" applyAlignment="1">
      <alignment horizontal="center" vertical="center" shrinkToFit="1"/>
    </xf>
    <xf numFmtId="0" fontId="54" fillId="28" borderId="47" xfId="0" applyNumberFormat="1" applyFont="1" applyFill="1" applyBorder="1" applyAlignment="1">
      <alignment horizontal="center" vertical="center" shrinkToFit="1"/>
    </xf>
    <xf numFmtId="0" fontId="90" fillId="0" borderId="47" xfId="0" applyNumberFormat="1" applyFont="1" applyBorder="1" applyAlignment="1">
      <alignment horizontal="center" vertical="center"/>
    </xf>
    <xf numFmtId="0" fontId="90" fillId="0" borderId="47" xfId="0" applyNumberFormat="1" applyFont="1" applyBorder="1" applyAlignment="1">
      <alignment vertical="center" shrinkToFit="1"/>
    </xf>
    <xf numFmtId="0" fontId="54" fillId="28" borderId="47" xfId="0" applyNumberFormat="1" applyFont="1" applyFill="1" applyBorder="1" applyAlignment="1">
      <alignment horizontal="center" vertical="center"/>
    </xf>
    <xf numFmtId="0" fontId="54" fillId="28" borderId="62" xfId="0" applyNumberFormat="1" applyFont="1" applyFill="1" applyBorder="1" applyAlignment="1">
      <alignment horizontal="center" vertical="center" shrinkToFit="1"/>
    </xf>
    <xf numFmtId="0" fontId="54" fillId="28" borderId="66" xfId="0" applyNumberFormat="1" applyFont="1" applyFill="1" applyBorder="1" applyAlignment="1">
      <alignment horizontal="center" vertical="center" shrinkToFit="1"/>
    </xf>
    <xf numFmtId="0" fontId="54" fillId="28" borderId="63" xfId="0" applyNumberFormat="1" applyFont="1" applyFill="1" applyBorder="1" applyAlignment="1">
      <alignment horizontal="center" vertical="center" shrinkToFit="1"/>
    </xf>
    <xf numFmtId="0" fontId="90" fillId="0" borderId="33" xfId="0" applyNumberFormat="1" applyFont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34" xfId="0" applyNumberFormat="1" applyBorder="1">
      <alignment vertical="center"/>
    </xf>
    <xf numFmtId="207" fontId="90" fillId="0" borderId="33" xfId="0" applyNumberFormat="1" applyFont="1" applyBorder="1" applyAlignment="1">
      <alignment horizontal="center" vertical="center" wrapText="1"/>
    </xf>
    <xf numFmtId="207" fontId="0" fillId="0" borderId="0" xfId="0" applyNumberFormat="1" applyBorder="1">
      <alignment vertical="center"/>
    </xf>
    <xf numFmtId="207" fontId="0" fillId="0" borderId="34" xfId="0" applyNumberFormat="1" applyBorder="1">
      <alignment vertical="center"/>
    </xf>
    <xf numFmtId="207" fontId="90" fillId="0" borderId="0" xfId="0" applyNumberFormat="1" applyFont="1" applyBorder="1" applyAlignment="1">
      <alignment horizontal="center" vertical="center" wrapText="1"/>
    </xf>
    <xf numFmtId="207" fontId="90" fillId="0" borderId="34" xfId="0" applyNumberFormat="1" applyFont="1" applyBorder="1" applyAlignment="1">
      <alignment horizontal="center" vertical="center" wrapText="1"/>
    </xf>
    <xf numFmtId="0" fontId="90" fillId="28" borderId="65" xfId="0" applyFont="1" applyFill="1" applyBorder="1" applyAlignment="1">
      <alignment horizontal="center" vertical="center" wrapText="1"/>
    </xf>
    <xf numFmtId="0" fontId="0" fillId="28" borderId="61" xfId="0" applyFill="1" applyBorder="1">
      <alignment vertical="center"/>
    </xf>
    <xf numFmtId="0" fontId="0" fillId="28" borderId="59" xfId="0" applyFill="1" applyBorder="1">
      <alignment vertical="center"/>
    </xf>
    <xf numFmtId="0" fontId="0" fillId="28" borderId="33" xfId="0" applyFill="1" applyBorder="1">
      <alignment vertical="center"/>
    </xf>
    <xf numFmtId="0" fontId="0" fillId="28" borderId="0" xfId="0" applyFill="1" applyBorder="1">
      <alignment vertical="center"/>
    </xf>
    <xf numFmtId="0" fontId="0" fillId="28" borderId="34" xfId="0" applyFill="1" applyBorder="1">
      <alignment vertical="center"/>
    </xf>
    <xf numFmtId="0" fontId="0" fillId="28" borderId="18" xfId="0" applyFill="1" applyBorder="1">
      <alignment vertical="center"/>
    </xf>
    <xf numFmtId="0" fontId="0" fillId="28" borderId="19" xfId="0" applyFill="1" applyBorder="1">
      <alignment vertical="center"/>
    </xf>
    <xf numFmtId="0" fontId="0" fillId="28" borderId="20" xfId="0" applyFill="1" applyBorder="1">
      <alignment vertical="center"/>
    </xf>
    <xf numFmtId="0" fontId="90" fillId="28" borderId="62" xfId="0" applyFont="1" applyFill="1" applyBorder="1" applyAlignment="1">
      <alignment horizontal="right" vertical="center" wrapText="1"/>
    </xf>
    <xf numFmtId="0" fontId="90" fillId="28" borderId="66" xfId="0" applyFont="1" applyFill="1" applyBorder="1" applyAlignment="1">
      <alignment horizontal="right" vertical="center" wrapText="1"/>
    </xf>
    <xf numFmtId="0" fontId="91" fillId="28" borderId="66" xfId="0" applyFont="1" applyFill="1" applyBorder="1" applyAlignment="1">
      <alignment vertical="center" wrapText="1"/>
    </xf>
    <xf numFmtId="0" fontId="91" fillId="28" borderId="63" xfId="0" applyFont="1" applyFill="1" applyBorder="1" applyAlignment="1">
      <alignment vertical="center" wrapText="1"/>
    </xf>
    <xf numFmtId="0" fontId="90" fillId="28" borderId="62" xfId="0" applyFont="1" applyFill="1" applyBorder="1" applyAlignment="1">
      <alignment horizontal="center" vertical="center" wrapText="1"/>
    </xf>
    <xf numFmtId="0" fontId="0" fillId="28" borderId="66" xfId="0" applyFill="1" applyBorder="1">
      <alignment vertical="center"/>
    </xf>
    <xf numFmtId="0" fontId="0" fillId="28" borderId="63" xfId="0" applyFill="1" applyBorder="1">
      <alignment vertical="center"/>
    </xf>
    <xf numFmtId="207" fontId="90" fillId="0" borderId="65" xfId="0" applyNumberFormat="1" applyFont="1" applyBorder="1" applyAlignment="1">
      <alignment horizontal="center" vertical="center" wrapText="1"/>
    </xf>
    <xf numFmtId="207" fontId="90" fillId="0" borderId="61" xfId="0" applyNumberFormat="1" applyFont="1" applyBorder="1" applyAlignment="1">
      <alignment horizontal="center" vertical="center" wrapText="1"/>
    </xf>
    <xf numFmtId="207" fontId="90" fillId="0" borderId="59" xfId="0" applyNumberFormat="1" applyFont="1" applyBorder="1" applyAlignment="1">
      <alignment horizontal="center" vertical="center" wrapText="1"/>
    </xf>
    <xf numFmtId="207" fontId="90" fillId="0" borderId="18" xfId="0" applyNumberFormat="1" applyFont="1" applyBorder="1" applyAlignment="1">
      <alignment horizontal="center" vertical="center" wrapText="1"/>
    </xf>
    <xf numFmtId="207" fontId="90" fillId="0" borderId="19" xfId="0" applyNumberFormat="1" applyFont="1" applyBorder="1" applyAlignment="1">
      <alignment horizontal="center" vertical="center" wrapText="1"/>
    </xf>
    <xf numFmtId="207" fontId="90" fillId="0" borderId="20" xfId="0" applyNumberFormat="1" applyFont="1" applyBorder="1" applyAlignment="1">
      <alignment horizontal="center" vertical="center" wrapText="1"/>
    </xf>
    <xf numFmtId="210" fontId="90" fillId="0" borderId="62" xfId="0" applyNumberFormat="1" applyFont="1" applyBorder="1" applyAlignment="1">
      <alignment horizontal="center" vertical="center" wrapText="1"/>
    </xf>
    <xf numFmtId="210" fontId="0" fillId="0" borderId="66" xfId="0" applyNumberFormat="1" applyBorder="1">
      <alignment vertical="center"/>
    </xf>
    <xf numFmtId="210" fontId="0" fillId="0" borderId="63" xfId="0" applyNumberFormat="1" applyBorder="1">
      <alignment vertical="center"/>
    </xf>
    <xf numFmtId="207" fontId="90" fillId="0" borderId="62" xfId="0" applyNumberFormat="1" applyFont="1" applyBorder="1" applyAlignment="1">
      <alignment horizontal="center" vertical="center" wrapText="1"/>
    </xf>
    <xf numFmtId="207" fontId="0" fillId="0" borderId="66" xfId="0" applyNumberFormat="1" applyBorder="1">
      <alignment vertical="center"/>
    </xf>
    <xf numFmtId="207" fontId="0" fillId="0" borderId="63" xfId="0" applyNumberFormat="1" applyBorder="1">
      <alignment vertical="center"/>
    </xf>
    <xf numFmtId="209" fontId="90" fillId="0" borderId="62" xfId="0" applyNumberFormat="1" applyFont="1" applyBorder="1" applyAlignment="1">
      <alignment horizontal="center" vertical="center" wrapText="1"/>
    </xf>
    <xf numFmtId="209" fontId="0" fillId="0" borderId="66" xfId="0" applyNumberFormat="1" applyBorder="1">
      <alignment vertical="center"/>
    </xf>
    <xf numFmtId="209" fontId="0" fillId="0" borderId="63" xfId="0" applyNumberFormat="1" applyBorder="1">
      <alignment vertical="center"/>
    </xf>
    <xf numFmtId="0" fontId="90" fillId="28" borderId="62" xfId="0" applyNumberFormat="1" applyFont="1" applyFill="1" applyBorder="1" applyAlignment="1">
      <alignment horizontal="center" vertical="center" wrapText="1"/>
    </xf>
    <xf numFmtId="0" fontId="0" fillId="28" borderId="66" xfId="0" applyNumberFormat="1" applyFill="1" applyBorder="1">
      <alignment vertical="center"/>
    </xf>
    <xf numFmtId="0" fontId="0" fillId="28" borderId="63" xfId="0" applyNumberFormat="1" applyFill="1" applyBorder="1">
      <alignment vertical="center"/>
    </xf>
    <xf numFmtId="207" fontId="90" fillId="0" borderId="66" xfId="0" applyNumberFormat="1" applyFont="1" applyBorder="1" applyAlignment="1">
      <alignment horizontal="center" vertical="center" wrapText="1"/>
    </xf>
    <xf numFmtId="207" fontId="90" fillId="0" borderId="63" xfId="0" applyNumberFormat="1" applyFont="1" applyBorder="1" applyAlignment="1">
      <alignment horizontal="center" vertical="center" wrapText="1"/>
    </xf>
    <xf numFmtId="49" fontId="90" fillId="28" borderId="62" xfId="0" applyNumberFormat="1" applyFont="1" applyFill="1" applyBorder="1" applyAlignment="1">
      <alignment horizontal="center" vertical="center" wrapText="1"/>
    </xf>
    <xf numFmtId="0" fontId="90" fillId="28" borderId="66" xfId="0" applyNumberFormat="1" applyFont="1" applyFill="1" applyBorder="1" applyAlignment="1">
      <alignment horizontal="center" vertical="center" wrapText="1"/>
    </xf>
    <xf numFmtId="0" fontId="90" fillId="28" borderId="63" xfId="0" applyNumberFormat="1" applyFont="1" applyFill="1" applyBorder="1" applyAlignment="1">
      <alignment horizontal="center" vertical="center" wrapText="1"/>
    </xf>
    <xf numFmtId="0" fontId="90" fillId="28" borderId="61" xfId="0" applyFont="1" applyFill="1" applyBorder="1" applyAlignment="1">
      <alignment horizontal="center" vertical="center" wrapText="1"/>
    </xf>
    <xf numFmtId="0" fontId="90" fillId="28" borderId="59" xfId="0" applyFont="1" applyFill="1" applyBorder="1" applyAlignment="1">
      <alignment horizontal="center" vertical="center" wrapText="1"/>
    </xf>
    <xf numFmtId="0" fontId="90" fillId="28" borderId="18" xfId="0" applyFont="1" applyFill="1" applyBorder="1" applyAlignment="1">
      <alignment horizontal="center" vertical="center" wrapText="1"/>
    </xf>
    <xf numFmtId="0" fontId="90" fillId="28" borderId="19" xfId="0" applyFont="1" applyFill="1" applyBorder="1" applyAlignment="1">
      <alignment horizontal="center" vertical="center" wrapText="1"/>
    </xf>
    <xf numFmtId="0" fontId="90" fillId="28" borderId="20" xfId="0" applyFont="1" applyFill="1" applyBorder="1" applyAlignment="1">
      <alignment horizontal="center" vertical="center" wrapText="1"/>
    </xf>
    <xf numFmtId="0" fontId="90" fillId="28" borderId="66" xfId="0" applyFont="1" applyFill="1" applyBorder="1" applyAlignment="1">
      <alignment horizontal="center" vertical="center" wrapText="1"/>
    </xf>
    <xf numFmtId="0" fontId="90" fillId="28" borderId="63" xfId="0" applyFont="1" applyFill="1" applyBorder="1" applyAlignment="1">
      <alignment horizontal="center" vertical="center" wrapText="1"/>
    </xf>
    <xf numFmtId="49" fontId="90" fillId="28" borderId="66" xfId="0" applyNumberFormat="1" applyFont="1" applyFill="1" applyBorder="1" applyAlignment="1">
      <alignment horizontal="center" vertical="center" wrapText="1"/>
    </xf>
    <xf numFmtId="49" fontId="90" fillId="28" borderId="63" xfId="0" applyNumberFormat="1" applyFont="1" applyFill="1" applyBorder="1" applyAlignment="1">
      <alignment horizontal="center" vertical="center" wrapText="1"/>
    </xf>
    <xf numFmtId="0" fontId="91" fillId="0" borderId="33" xfId="0" applyFont="1" applyBorder="1" applyAlignment="1">
      <alignment horizontal="center" vertical="center" shrinkToFit="1"/>
    </xf>
    <xf numFmtId="0" fontId="91" fillId="0" borderId="0" xfId="0" applyFont="1" applyBorder="1" applyAlignment="1">
      <alignment horizontal="center" vertical="center" shrinkToFit="1"/>
    </xf>
    <xf numFmtId="0" fontId="91" fillId="0" borderId="34" xfId="0" applyFont="1" applyBorder="1" applyAlignment="1">
      <alignment horizontal="center" vertical="center" shrinkToFit="1"/>
    </xf>
    <xf numFmtId="0" fontId="90" fillId="0" borderId="33" xfId="0" applyFont="1" applyBorder="1" applyAlignment="1">
      <alignment horizontal="center" vertical="center" shrinkToFit="1"/>
    </xf>
    <xf numFmtId="0" fontId="94" fillId="0" borderId="0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90" fillId="0" borderId="62" xfId="0" applyFont="1" applyBorder="1" applyAlignment="1">
      <alignment horizontal="center" vertical="center"/>
    </xf>
    <xf numFmtId="0" fontId="90" fillId="0" borderId="63" xfId="0" applyFont="1" applyBorder="1" applyAlignment="1">
      <alignment horizontal="center" vertical="center"/>
    </xf>
    <xf numFmtId="0" fontId="91" fillId="0" borderId="62" xfId="0" applyFont="1" applyBorder="1" applyAlignment="1">
      <alignment horizontal="left" vertical="center" indent="1" shrinkToFit="1"/>
    </xf>
    <xf numFmtId="0" fontId="91" fillId="0" borderId="66" xfId="0" applyFont="1" applyBorder="1" applyAlignment="1">
      <alignment horizontal="left" vertical="center" indent="1" shrinkToFit="1"/>
    </xf>
    <xf numFmtId="0" fontId="91" fillId="0" borderId="63" xfId="0" applyFont="1" applyBorder="1" applyAlignment="1">
      <alignment horizontal="left" vertical="center" indent="1" shrinkToFit="1"/>
    </xf>
    <xf numFmtId="207" fontId="90" fillId="0" borderId="62" xfId="0" applyNumberFormat="1" applyFont="1" applyBorder="1" applyAlignment="1">
      <alignment vertical="center" shrinkToFit="1"/>
    </xf>
    <xf numFmtId="207" fontId="90" fillId="0" borderId="66" xfId="0" applyNumberFormat="1" applyFont="1" applyBorder="1" applyAlignment="1">
      <alignment vertical="center" shrinkToFit="1"/>
    </xf>
    <xf numFmtId="0" fontId="90" fillId="0" borderId="66" xfId="0" applyNumberFormat="1" applyFont="1" applyBorder="1" applyAlignment="1">
      <alignment vertical="center"/>
    </xf>
    <xf numFmtId="207" fontId="90" fillId="0" borderId="62" xfId="0" applyNumberFormat="1" applyFont="1" applyBorder="1" applyAlignment="1">
      <alignment vertical="center"/>
    </xf>
    <xf numFmtId="207" fontId="90" fillId="0" borderId="66" xfId="0" applyNumberFormat="1" applyFont="1" applyBorder="1" applyAlignment="1">
      <alignment vertical="center"/>
    </xf>
    <xf numFmtId="0" fontId="90" fillId="0" borderId="63" xfId="0" applyNumberFormat="1" applyFont="1" applyBorder="1" applyAlignment="1">
      <alignment vertical="center"/>
    </xf>
    <xf numFmtId="0" fontId="90" fillId="0" borderId="62" xfId="0" applyFont="1" applyBorder="1" applyAlignment="1">
      <alignment horizontal="center" vertical="center" shrinkToFit="1"/>
    </xf>
    <xf numFmtId="0" fontId="94" fillId="0" borderId="66" xfId="0" applyFont="1" applyBorder="1" applyAlignment="1">
      <alignment vertical="center"/>
    </xf>
    <xf numFmtId="0" fontId="0" fillId="0" borderId="63" xfId="0" applyBorder="1" applyAlignment="1">
      <alignment vertical="center"/>
    </xf>
    <xf numFmtId="0" fontId="90" fillId="0" borderId="62" xfId="0" applyNumberFormat="1" applyFont="1" applyBorder="1" applyAlignment="1">
      <alignment horizontal="center" vertical="center" shrinkToFit="1"/>
    </xf>
    <xf numFmtId="0" fontId="90" fillId="0" borderId="66" xfId="0" applyNumberFormat="1" applyFont="1" applyBorder="1" applyAlignment="1">
      <alignment horizontal="center" vertical="center" shrinkToFit="1"/>
    </xf>
    <xf numFmtId="0" fontId="90" fillId="0" borderId="63" xfId="0" applyNumberFormat="1" applyFont="1" applyBorder="1" applyAlignment="1">
      <alignment horizontal="center" vertical="center" shrinkToFit="1"/>
    </xf>
    <xf numFmtId="0" fontId="90" fillId="0" borderId="66" xfId="0" applyFont="1" applyBorder="1" applyAlignment="1">
      <alignment horizontal="center" vertical="center" shrinkToFit="1"/>
    </xf>
    <xf numFmtId="0" fontId="90" fillId="0" borderId="63" xfId="0" applyFont="1" applyBorder="1" applyAlignment="1">
      <alignment horizontal="center" vertical="center" shrinkToFit="1"/>
    </xf>
    <xf numFmtId="0" fontId="90" fillId="0" borderId="65" xfId="0" applyFont="1" applyBorder="1" applyAlignment="1">
      <alignment horizontal="center" vertical="center" shrinkToFit="1"/>
    </xf>
    <xf numFmtId="0" fontId="90" fillId="0" borderId="61" xfId="0" applyFont="1" applyBorder="1" applyAlignment="1">
      <alignment horizontal="center" vertical="center" shrinkToFit="1"/>
    </xf>
    <xf numFmtId="0" fontId="90" fillId="0" borderId="59" xfId="0" applyFont="1" applyBorder="1" applyAlignment="1">
      <alignment horizontal="center" vertical="center" shrinkToFit="1"/>
    </xf>
    <xf numFmtId="0" fontId="90" fillId="0" borderId="18" xfId="0" applyFont="1" applyBorder="1" applyAlignment="1">
      <alignment horizontal="center" vertical="center" shrinkToFit="1"/>
    </xf>
    <xf numFmtId="0" fontId="90" fillId="0" borderId="19" xfId="0" applyFont="1" applyBorder="1" applyAlignment="1">
      <alignment horizontal="center" vertical="center" shrinkToFit="1"/>
    </xf>
    <xf numFmtId="0" fontId="90" fillId="0" borderId="20" xfId="0" applyFont="1" applyBorder="1" applyAlignment="1">
      <alignment horizontal="center" vertical="center" shrinkToFit="1"/>
    </xf>
    <xf numFmtId="0" fontId="0" fillId="0" borderId="61" xfId="0" applyBorder="1" applyAlignment="1">
      <alignment vertical="center"/>
    </xf>
    <xf numFmtId="0" fontId="0" fillId="0" borderId="59" xfId="0" applyBorder="1" applyAlignment="1">
      <alignment vertical="center"/>
    </xf>
    <xf numFmtId="0" fontId="94" fillId="0" borderId="61" xfId="0" applyFont="1" applyBorder="1" applyAlignment="1">
      <alignment vertical="center"/>
    </xf>
    <xf numFmtId="0" fontId="90" fillId="0" borderId="65" xfId="0" applyFont="1" applyBorder="1" applyAlignment="1">
      <alignment horizontal="center" vertical="center"/>
    </xf>
    <xf numFmtId="0" fontId="90" fillId="0" borderId="59" xfId="0" applyFont="1" applyBorder="1" applyAlignment="1">
      <alignment horizontal="center" vertical="center"/>
    </xf>
    <xf numFmtId="0" fontId="90" fillId="0" borderId="33" xfId="0" applyFont="1" applyBorder="1" applyAlignment="1">
      <alignment horizontal="center" vertical="center"/>
    </xf>
    <xf numFmtId="0" fontId="90" fillId="0" borderId="34" xfId="0" applyFont="1" applyBorder="1" applyAlignment="1">
      <alignment horizontal="center" vertical="center"/>
    </xf>
    <xf numFmtId="0" fontId="0" fillId="0" borderId="66" xfId="0" applyBorder="1" applyAlignment="1">
      <alignment vertical="center"/>
    </xf>
    <xf numFmtId="0" fontId="91" fillId="0" borderId="18" xfId="0" applyFont="1" applyBorder="1" applyAlignment="1">
      <alignment horizontal="center" vertical="center" shrinkToFit="1"/>
    </xf>
    <xf numFmtId="0" fontId="91" fillId="0" borderId="19" xfId="0" applyFont="1" applyBorder="1" applyAlignment="1">
      <alignment horizontal="center" vertical="center" shrinkToFit="1"/>
    </xf>
    <xf numFmtId="0" fontId="91" fillId="0" borderId="20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90" fillId="0" borderId="65" xfId="0" applyNumberFormat="1" applyFont="1" applyBorder="1" applyAlignment="1">
      <alignment horizontal="center" vertical="center" shrinkToFit="1"/>
    </xf>
    <xf numFmtId="0" fontId="90" fillId="0" borderId="61" xfId="0" applyNumberFormat="1" applyFont="1" applyBorder="1" applyAlignment="1">
      <alignment horizontal="center" vertical="center" shrinkToFit="1"/>
    </xf>
    <xf numFmtId="0" fontId="90" fillId="0" borderId="59" xfId="0" applyNumberFormat="1" applyFont="1" applyBorder="1" applyAlignment="1">
      <alignment horizontal="center" vertical="center" shrinkToFit="1"/>
    </xf>
    <xf numFmtId="207" fontId="90" fillId="0" borderId="65" xfId="0" applyNumberFormat="1" applyFont="1" applyBorder="1" applyAlignment="1">
      <alignment vertical="center" shrinkToFit="1"/>
    </xf>
    <xf numFmtId="207" fontId="90" fillId="0" borderId="61" xfId="0" applyNumberFormat="1" applyFont="1" applyBorder="1" applyAlignment="1">
      <alignment vertical="center" shrinkToFit="1"/>
    </xf>
    <xf numFmtId="198" fontId="90" fillId="0" borderId="65" xfId="0" applyNumberFormat="1" applyFont="1" applyBorder="1" applyAlignment="1">
      <alignment horizontal="center" vertical="center" shrinkToFit="1"/>
    </xf>
    <xf numFmtId="198" fontId="90" fillId="0" borderId="61" xfId="0" applyNumberFormat="1" applyFont="1" applyBorder="1" applyAlignment="1">
      <alignment horizontal="center" vertical="center" shrinkToFit="1"/>
    </xf>
    <xf numFmtId="198" fontId="90" fillId="0" borderId="59" xfId="0" applyNumberFormat="1" applyFont="1" applyBorder="1" applyAlignment="1">
      <alignment horizontal="center" vertical="center" shrinkToFit="1"/>
    </xf>
    <xf numFmtId="0" fontId="91" fillId="0" borderId="62" xfId="0" applyFont="1" applyBorder="1" applyAlignment="1">
      <alignment horizontal="left" vertical="center" indent="3" shrinkToFit="1"/>
    </xf>
    <xf numFmtId="0" fontId="91" fillId="0" borderId="66" xfId="0" applyFont="1" applyBorder="1" applyAlignment="1">
      <alignment horizontal="left" vertical="center" indent="3" shrinkToFit="1"/>
    </xf>
    <xf numFmtId="0" fontId="91" fillId="0" borderId="63" xfId="0" applyFont="1" applyBorder="1" applyAlignment="1">
      <alignment horizontal="left" vertical="center" indent="3" shrinkToFit="1"/>
    </xf>
    <xf numFmtId="0" fontId="90" fillId="0" borderId="62" xfId="0" applyNumberFormat="1" applyFont="1" applyBorder="1" applyAlignment="1">
      <alignment horizontal="center" vertical="center"/>
    </xf>
    <xf numFmtId="0" fontId="90" fillId="0" borderId="66" xfId="0" applyNumberFormat="1" applyFont="1" applyBorder="1" applyAlignment="1">
      <alignment horizontal="center" vertical="center"/>
    </xf>
    <xf numFmtId="0" fontId="90" fillId="0" borderId="63" xfId="0" applyNumberFormat="1" applyFont="1" applyBorder="1" applyAlignment="1">
      <alignment horizontal="center" vertical="center"/>
    </xf>
    <xf numFmtId="0" fontId="90" fillId="0" borderId="62" xfId="0" applyFont="1" applyBorder="1" applyAlignment="1">
      <alignment horizontal="right" vertical="center" shrinkToFit="1"/>
    </xf>
    <xf numFmtId="0" fontId="94" fillId="0" borderId="66" xfId="0" applyFont="1" applyBorder="1" applyAlignment="1">
      <alignment horizontal="right" vertical="center"/>
    </xf>
    <xf numFmtId="0" fontId="0" fillId="0" borderId="63" xfId="0" applyBorder="1" applyAlignment="1">
      <alignment horizontal="right" vertical="center"/>
    </xf>
    <xf numFmtId="0" fontId="90" fillId="0" borderId="62" xfId="0" applyNumberFormat="1" applyFont="1" applyBorder="1" applyAlignment="1">
      <alignment horizontal="right" vertical="center" shrinkToFit="1"/>
    </xf>
    <xf numFmtId="0" fontId="90" fillId="0" borderId="66" xfId="0" applyNumberFormat="1" applyFont="1" applyBorder="1" applyAlignment="1">
      <alignment horizontal="right" vertical="center" shrinkToFit="1"/>
    </xf>
    <xf numFmtId="0" fontId="90" fillId="0" borderId="63" xfId="0" applyNumberFormat="1" applyFont="1" applyBorder="1" applyAlignment="1">
      <alignment horizontal="right" vertical="center" shrinkToFit="1"/>
    </xf>
    <xf numFmtId="0" fontId="90" fillId="0" borderId="66" xfId="0" applyFont="1" applyBorder="1" applyAlignment="1">
      <alignment horizontal="right" vertical="center" shrinkToFit="1"/>
    </xf>
    <xf numFmtId="0" fontId="90" fillId="0" borderId="63" xfId="0" applyFont="1" applyBorder="1" applyAlignment="1">
      <alignment horizontal="right" vertical="center" shrinkToFit="1"/>
    </xf>
    <xf numFmtId="188" fontId="90" fillId="0" borderId="62" xfId="0" applyNumberFormat="1" applyFont="1" applyBorder="1" applyAlignment="1">
      <alignment horizontal="center" vertical="center" shrinkToFit="1"/>
    </xf>
    <xf numFmtId="188" fontId="90" fillId="0" borderId="66" xfId="0" applyNumberFormat="1" applyFont="1" applyBorder="1" applyAlignment="1">
      <alignment horizontal="center" vertical="center" shrinkToFit="1"/>
    </xf>
    <xf numFmtId="188" fontId="90" fillId="0" borderId="63" xfId="0" applyNumberFormat="1" applyFont="1" applyBorder="1" applyAlignment="1">
      <alignment horizontal="center" vertical="center" shrinkToFit="1"/>
    </xf>
    <xf numFmtId="211" fontId="54" fillId="0" borderId="19" xfId="0" applyNumberFormat="1" applyFont="1" applyBorder="1" applyAlignment="1">
      <alignment horizontal="center" vertical="center"/>
    </xf>
    <xf numFmtId="189" fontId="54" fillId="0" borderId="0" xfId="0" applyNumberFormat="1" applyFont="1" applyBorder="1" applyAlignment="1">
      <alignment horizontal="left" vertical="center"/>
    </xf>
    <xf numFmtId="2" fontId="54" fillId="0" borderId="0" xfId="0" applyNumberFormat="1" applyFont="1" applyBorder="1" applyAlignment="1">
      <alignment horizontal="center" vertical="center"/>
    </xf>
    <xf numFmtId="0" fontId="90" fillId="0" borderId="0" xfId="0" applyNumberFormat="1" applyFont="1" applyBorder="1" applyAlignment="1">
      <alignment horizontal="center" vertical="center"/>
    </xf>
    <xf numFmtId="207" fontId="90" fillId="0" borderId="0" xfId="0" applyNumberFormat="1" applyFont="1" applyBorder="1" applyAlignment="1">
      <alignment vertical="center"/>
    </xf>
    <xf numFmtId="207" fontId="90" fillId="0" borderId="19" xfId="0" applyNumberFormat="1" applyFont="1" applyBorder="1" applyAlignment="1">
      <alignment horizontal="center" vertical="center"/>
    </xf>
    <xf numFmtId="0" fontId="90" fillId="0" borderId="0" xfId="0" applyFont="1" applyBorder="1" applyAlignment="1">
      <alignment horizontal="center" vertical="center"/>
    </xf>
    <xf numFmtId="204" fontId="90" fillId="0" borderId="0" xfId="0" applyNumberFormat="1" applyFont="1" applyBorder="1" applyAlignment="1">
      <alignment horizontal="left" vertical="center"/>
    </xf>
    <xf numFmtId="207" fontId="90" fillId="0" borderId="66" xfId="0" applyNumberFormat="1" applyFont="1" applyBorder="1" applyAlignment="1">
      <alignment horizontal="center" vertical="center"/>
    </xf>
    <xf numFmtId="0" fontId="90" fillId="0" borderId="61" xfId="0" applyFont="1" applyBorder="1" applyAlignment="1">
      <alignment horizontal="center" vertical="center"/>
    </xf>
    <xf numFmtId="198" fontId="90" fillId="0" borderId="0" xfId="0" applyNumberFormat="1" applyFont="1" applyBorder="1" applyAlignment="1">
      <alignment horizontal="center" vertical="center"/>
    </xf>
    <xf numFmtId="207" fontId="90" fillId="0" borderId="0" xfId="0" applyNumberFormat="1" applyFont="1" applyBorder="1" applyAlignment="1">
      <alignment horizontal="center" vertical="center" shrinkToFit="1"/>
    </xf>
    <xf numFmtId="198" fontId="54" fillId="0" borderId="0" xfId="0" applyNumberFormat="1" applyFont="1" applyBorder="1" applyAlignment="1">
      <alignment horizontal="left" vertical="center"/>
    </xf>
    <xf numFmtId="0" fontId="91" fillId="0" borderId="0" xfId="0" applyNumberFormat="1" applyFont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1" fillId="27" borderId="63" xfId="81" applyFont="1" applyFill="1" applyBorder="1" applyAlignment="1">
      <alignment horizontal="center" vertical="center"/>
    </xf>
    <xf numFmtId="0" fontId="61" fillId="27" borderId="66" xfId="81" applyFont="1" applyFill="1" applyBorder="1" applyAlignment="1">
      <alignment horizontal="center" vertical="center"/>
    </xf>
    <xf numFmtId="0" fontId="61" fillId="27" borderId="102" xfId="81" applyFont="1" applyFill="1" applyBorder="1" applyAlignment="1">
      <alignment horizontal="center"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55" fillId="26" borderId="62" xfId="0" applyFont="1" applyFill="1" applyBorder="1" applyAlignment="1">
      <alignment horizontal="center" vertical="center"/>
    </xf>
    <xf numFmtId="0" fontId="55" fillId="26" borderId="63" xfId="0" applyFont="1" applyFill="1" applyBorder="1" applyAlignment="1">
      <alignment horizontal="center" vertical="center"/>
    </xf>
    <xf numFmtId="0" fontId="63" fillId="0" borderId="44" xfId="0" applyFont="1" applyBorder="1" applyAlignment="1">
      <alignment horizontal="center" vertical="center"/>
    </xf>
    <xf numFmtId="0" fontId="63" fillId="0" borderId="46" xfId="0" applyFont="1" applyBorder="1" applyAlignment="1">
      <alignment horizontal="center" vertical="center"/>
    </xf>
    <xf numFmtId="0" fontId="103" fillId="29" borderId="44" xfId="0" applyNumberFormat="1" applyFont="1" applyFill="1" applyBorder="1" applyAlignment="1">
      <alignment horizontal="center" vertical="center" wrapText="1"/>
    </xf>
    <xf numFmtId="0" fontId="103" fillId="29" borderId="46" xfId="0" applyNumberFormat="1" applyFont="1" applyFill="1" applyBorder="1" applyAlignment="1">
      <alignment horizontal="center" vertical="center" wrapText="1"/>
    </xf>
    <xf numFmtId="0" fontId="6" fillId="29" borderId="85" xfId="0" applyNumberFormat="1" applyFont="1" applyFill="1" applyBorder="1" applyAlignment="1">
      <alignment horizontal="center" vertical="center"/>
    </xf>
    <xf numFmtId="0" fontId="6" fillId="29" borderId="27" xfId="0" applyNumberFormat="1" applyFont="1" applyFill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/>
    </xf>
    <xf numFmtId="0" fontId="103" fillId="29" borderId="26" xfId="0" applyNumberFormat="1" applyFont="1" applyFill="1" applyBorder="1" applyAlignment="1">
      <alignment horizontal="center" vertical="center"/>
    </xf>
    <xf numFmtId="0" fontId="103" fillId="29" borderId="98" xfId="0" applyNumberFormat="1" applyFont="1" applyFill="1" applyBorder="1" applyAlignment="1">
      <alignment horizontal="center" vertical="center"/>
    </xf>
    <xf numFmtId="0" fontId="103" fillId="29" borderId="99" xfId="0" applyNumberFormat="1" applyFont="1" applyFill="1" applyBorder="1" applyAlignment="1">
      <alignment horizontal="center" vertical="center"/>
    </xf>
    <xf numFmtId="0" fontId="103" fillId="29" borderId="100" xfId="0" applyNumberFormat="1" applyFont="1" applyFill="1" applyBorder="1" applyAlignment="1">
      <alignment horizontal="center" vertical="center"/>
    </xf>
    <xf numFmtId="0" fontId="54" fillId="0" borderId="62" xfId="0" applyNumberFormat="1" applyFont="1" applyBorder="1" applyAlignment="1">
      <alignment horizontal="center" vertical="center"/>
    </xf>
    <xf numFmtId="0" fontId="54" fillId="0" borderId="66" xfId="0" applyNumberFormat="1" applyFont="1" applyBorder="1" applyAlignment="1">
      <alignment horizontal="center" vertical="center"/>
    </xf>
    <xf numFmtId="0" fontId="54" fillId="0" borderId="63" xfId="0" applyNumberFormat="1" applyFont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 wrapText="1"/>
    </xf>
    <xf numFmtId="0" fontId="103" fillId="29" borderId="26" xfId="0" applyNumberFormat="1" applyFont="1" applyFill="1" applyBorder="1" applyAlignment="1">
      <alignment horizontal="center" vertical="center" wrapText="1"/>
    </xf>
    <xf numFmtId="41" fontId="54" fillId="0" borderId="97" xfId="132" applyFont="1" applyBorder="1" applyAlignment="1">
      <alignment horizontal="center" vertical="center"/>
    </xf>
    <xf numFmtId="41" fontId="54" fillId="0" borderId="17" xfId="132" applyFont="1" applyBorder="1" applyAlignment="1">
      <alignment horizontal="center" vertical="center"/>
    </xf>
    <xf numFmtId="41" fontId="54" fillId="0" borderId="13" xfId="132" applyFont="1" applyBorder="1" applyAlignment="1">
      <alignment horizontal="center" vertical="center"/>
    </xf>
    <xf numFmtId="196" fontId="9" fillId="29" borderId="44" xfId="0" applyNumberFormat="1" applyFont="1" applyFill="1" applyBorder="1" applyAlignment="1">
      <alignment horizontal="center" vertical="center" wrapText="1"/>
    </xf>
    <xf numFmtId="196" fontId="9" fillId="29" borderId="46" xfId="0" applyNumberFormat="1" applyFont="1" applyFill="1" applyBorder="1" applyAlignment="1">
      <alignment horizontal="center" vertical="center" wrapText="1"/>
    </xf>
    <xf numFmtId="196" fontId="6" fillId="29" borderId="44" xfId="0" applyNumberFormat="1" applyFont="1" applyFill="1" applyBorder="1" applyAlignment="1">
      <alignment horizontal="center" vertical="center"/>
    </xf>
    <xf numFmtId="196" fontId="6" fillId="29" borderId="45" xfId="0" applyNumberFormat="1" applyFont="1" applyFill="1" applyBorder="1" applyAlignment="1">
      <alignment horizontal="center" vertical="center"/>
    </xf>
    <xf numFmtId="196" fontId="6" fillId="29" borderId="46" xfId="0" applyNumberFormat="1" applyFont="1" applyFill="1" applyBorder="1" applyAlignment="1">
      <alignment horizontal="center" vertical="center"/>
    </xf>
    <xf numFmtId="0" fontId="54" fillId="0" borderId="97" xfId="0" applyNumberFormat="1" applyFont="1" applyBorder="1" applyAlignment="1">
      <alignment horizontal="center" vertical="center" wrapText="1"/>
    </xf>
    <xf numFmtId="0" fontId="54" fillId="0" borderId="17" xfId="0" applyNumberFormat="1" applyFont="1" applyBorder="1" applyAlignment="1">
      <alignment horizontal="center" vertical="center" wrapText="1"/>
    </xf>
    <xf numFmtId="0" fontId="54" fillId="0" borderId="13" xfId="0" applyNumberFormat="1" applyFont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/>
    </xf>
    <xf numFmtId="0" fontId="103" fillId="29" borderId="87" xfId="0" applyNumberFormat="1" applyFont="1" applyFill="1" applyBorder="1" applyAlignment="1">
      <alignment horizontal="center" vertical="center" wrapText="1"/>
    </xf>
    <xf numFmtId="0" fontId="103" fillId="29" borderId="88" xfId="0" applyNumberFormat="1" applyFont="1" applyFill="1" applyBorder="1" applyAlignment="1">
      <alignment horizontal="center" vertical="center" wrapText="1"/>
    </xf>
    <xf numFmtId="0" fontId="103" fillId="29" borderId="89" xfId="0" applyNumberFormat="1" applyFont="1" applyFill="1" applyBorder="1" applyAlignment="1">
      <alignment horizontal="center" vertical="center" wrapText="1"/>
    </xf>
    <xf numFmtId="0" fontId="103" fillId="29" borderId="43" xfId="0" applyNumberFormat="1" applyFont="1" applyFill="1" applyBorder="1" applyAlignment="1">
      <alignment horizontal="center" vertical="center"/>
    </xf>
    <xf numFmtId="0" fontId="103" fillId="29" borderId="45" xfId="0" applyNumberFormat="1" applyFont="1" applyFill="1" applyBorder="1" applyAlignment="1">
      <alignment horizontal="center" vertical="center" wrapText="1"/>
    </xf>
    <xf numFmtId="0" fontId="6" fillId="29" borderId="44" xfId="0" applyNumberFormat="1" applyFont="1" applyFill="1" applyBorder="1" applyAlignment="1">
      <alignment horizontal="center" vertical="center"/>
    </xf>
    <xf numFmtId="0" fontId="6" fillId="29" borderId="45" xfId="0" applyNumberFormat="1" applyFont="1" applyFill="1" applyBorder="1" applyAlignment="1">
      <alignment horizontal="center" vertical="center"/>
    </xf>
    <xf numFmtId="0" fontId="6" fillId="29" borderId="46" xfId="0" applyNumberFormat="1" applyFont="1" applyFill="1" applyBorder="1" applyAlignment="1">
      <alignment horizontal="center" vertical="center"/>
    </xf>
    <xf numFmtId="0" fontId="103" fillId="29" borderId="92" xfId="0" applyNumberFormat="1" applyFont="1" applyFill="1" applyBorder="1" applyAlignment="1">
      <alignment horizontal="center" vertical="center"/>
    </xf>
    <xf numFmtId="0" fontId="103" fillId="29" borderId="94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3" fillId="29" borderId="92" xfId="0" applyNumberFormat="1" applyFont="1" applyFill="1" applyBorder="1" applyAlignment="1">
      <alignment horizontal="center" vertical="center" wrapText="1"/>
    </xf>
    <xf numFmtId="0" fontId="103" fillId="29" borderId="93" xfId="0" applyNumberFormat="1" applyFont="1" applyFill="1" applyBorder="1" applyAlignment="1">
      <alignment horizontal="center" vertical="center" wrapText="1"/>
    </xf>
    <xf numFmtId="0" fontId="103" fillId="29" borderId="94" xfId="0" applyNumberFormat="1" applyFont="1" applyFill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 wrapText="1"/>
    </xf>
    <xf numFmtId="0" fontId="103" fillId="29" borderId="44" xfId="0" applyNumberFormat="1" applyFont="1" applyFill="1" applyBorder="1" applyAlignment="1">
      <alignment horizontal="center" vertical="center"/>
    </xf>
    <xf numFmtId="0" fontId="103" fillId="29" borderId="45" xfId="0" applyNumberFormat="1" applyFont="1" applyFill="1" applyBorder="1" applyAlignment="1">
      <alignment horizontal="center" vertical="center"/>
    </xf>
    <xf numFmtId="0" fontId="103" fillId="29" borderId="46" xfId="0" applyNumberFormat="1" applyFont="1" applyFill="1" applyBorder="1" applyAlignment="1">
      <alignment horizontal="center" vertical="center"/>
    </xf>
  </cellXfs>
  <cellStyles count="142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8"/>
    <cellStyle name="20% - 강조색2" xfId="10" builtinId="34" customBuiltin="1"/>
    <cellStyle name="20% - 강조색2 2" xfId="89"/>
    <cellStyle name="20% - 강조색3" xfId="11" builtinId="38" customBuiltin="1"/>
    <cellStyle name="20% - 강조색3 2" xfId="90"/>
    <cellStyle name="20% - 강조색4" xfId="12" builtinId="42" customBuiltin="1"/>
    <cellStyle name="20% - 강조색4 2" xfId="91"/>
    <cellStyle name="20% - 강조색5" xfId="13" builtinId="46" customBuiltin="1"/>
    <cellStyle name="20% - 강조색5 2" xfId="92"/>
    <cellStyle name="20% - 강조색6" xfId="14" builtinId="50" customBuiltin="1"/>
    <cellStyle name="20% - 강조색6 2" xfId="93"/>
    <cellStyle name="40% - 강조색1" xfId="15" builtinId="31" customBuiltin="1"/>
    <cellStyle name="40% - 강조색1 2" xfId="94"/>
    <cellStyle name="40% - 강조색2" xfId="16" builtinId="35" customBuiltin="1"/>
    <cellStyle name="40% - 강조색2 2" xfId="95"/>
    <cellStyle name="40% - 강조색3" xfId="17" builtinId="39" customBuiltin="1"/>
    <cellStyle name="40% - 강조색3 2" xfId="96"/>
    <cellStyle name="40% - 강조색4" xfId="18" builtinId="43" customBuiltin="1"/>
    <cellStyle name="40% - 강조색4 2" xfId="97"/>
    <cellStyle name="40% - 강조색5" xfId="19" builtinId="47" customBuiltin="1"/>
    <cellStyle name="40% - 강조색5 2" xfId="98"/>
    <cellStyle name="40% - 강조색6" xfId="20" builtinId="51" customBuiltin="1"/>
    <cellStyle name="40% - 강조색6 2" xfId="99"/>
    <cellStyle name="60% - 강조색1" xfId="21" builtinId="32" customBuiltin="1"/>
    <cellStyle name="60% - 강조색1 2" xfId="100"/>
    <cellStyle name="60% - 강조색2" xfId="22" builtinId="36" customBuiltin="1"/>
    <cellStyle name="60% - 강조색2 2" xfId="101"/>
    <cellStyle name="60% - 강조색3" xfId="23" builtinId="40" customBuiltin="1"/>
    <cellStyle name="60% - 강조색3 2" xfId="102"/>
    <cellStyle name="60% - 강조색4" xfId="24" builtinId="44" customBuiltin="1"/>
    <cellStyle name="60% - 강조색4 2" xfId="103"/>
    <cellStyle name="60% - 강조색5" xfId="25" builtinId="48" customBuiltin="1"/>
    <cellStyle name="60% - 강조색5 2" xfId="104"/>
    <cellStyle name="60% - 강조색6" xfId="26" builtinId="52" customBuiltin="1"/>
    <cellStyle name="60% - 강조색6 2" xfId="105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106"/>
    <cellStyle name="Input [yellow] 3" xfId="135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7"/>
    <cellStyle name="강조색2" xfId="42" builtinId="33" customBuiltin="1"/>
    <cellStyle name="강조색2 2" xfId="108"/>
    <cellStyle name="강조색3" xfId="43" builtinId="37" customBuiltin="1"/>
    <cellStyle name="강조색3 2" xfId="109"/>
    <cellStyle name="강조색4" xfId="44" builtinId="41" customBuiltin="1"/>
    <cellStyle name="강조색4 2" xfId="110"/>
    <cellStyle name="강조색5" xfId="45" builtinId="45" customBuiltin="1"/>
    <cellStyle name="강조색5 2" xfId="111"/>
    <cellStyle name="강조색6" xfId="46" builtinId="49" customBuiltin="1"/>
    <cellStyle name="강조색6 2" xfId="112"/>
    <cellStyle name="경고문" xfId="47" builtinId="11" customBuiltin="1"/>
    <cellStyle name="경고문 2" xfId="113"/>
    <cellStyle name="계산" xfId="48" builtinId="22" customBuiltin="1"/>
    <cellStyle name="계산 2" xfId="114"/>
    <cellStyle name="계산 3" xfId="136"/>
    <cellStyle name="나쁨" xfId="49" builtinId="27" customBuiltin="1"/>
    <cellStyle name="나쁨 2" xfId="115"/>
    <cellStyle name="뒤에 오는 하이퍼링크_불확도(OPM)" xfId="50"/>
    <cellStyle name="메모" xfId="51" builtinId="10" customBuiltin="1"/>
    <cellStyle name="메모 2" xfId="116"/>
    <cellStyle name="메모 3" xfId="137"/>
    <cellStyle name="백분율" xfId="82" builtinId="5"/>
    <cellStyle name="백분율 2" xfId="83"/>
    <cellStyle name="보통" xfId="52" builtinId="28" customBuiltin="1"/>
    <cellStyle name="보통 2" xfId="117"/>
    <cellStyle name="뷭?_BOOKSHIP" xfId="53"/>
    <cellStyle name="설명 텍스트" xfId="54" builtinId="53" customBuiltin="1"/>
    <cellStyle name="설명 텍스트 2" xfId="118"/>
    <cellStyle name="셀 확인" xfId="55" builtinId="23" customBuiltin="1"/>
    <cellStyle name="셀 확인 2" xfId="119"/>
    <cellStyle name="쉼표 [0]" xfId="132" builtinId="6"/>
    <cellStyle name="쉼표 [0] 2" xfId="134"/>
    <cellStyle name="쉼표 [0] 3" xfId="133"/>
    <cellStyle name="스타일 1" xfId="56"/>
    <cellStyle name="연결된 셀" xfId="57" builtinId="24" customBuiltin="1"/>
    <cellStyle name="연결된 셀 2" xfId="120"/>
    <cellStyle name="요약" xfId="58" builtinId="25" customBuiltin="1"/>
    <cellStyle name="요약 2" xfId="121"/>
    <cellStyle name="요약 3" xfId="138"/>
    <cellStyle name="입력" xfId="59" builtinId="20" customBuiltin="1"/>
    <cellStyle name="입력 2" xfId="122"/>
    <cellStyle name="입력 3" xfId="139"/>
    <cellStyle name="제목" xfId="60" builtinId="15" customBuiltin="1"/>
    <cellStyle name="제목 1" xfId="61" builtinId="16" customBuiltin="1"/>
    <cellStyle name="제목 1 2" xfId="124"/>
    <cellStyle name="제목 2" xfId="62" builtinId="17" customBuiltin="1"/>
    <cellStyle name="제목 2 2" xfId="125"/>
    <cellStyle name="제목 3" xfId="63" builtinId="18" customBuiltin="1"/>
    <cellStyle name="제목 3 2" xfId="126"/>
    <cellStyle name="제목 4" xfId="64" builtinId="19" customBuiltin="1"/>
    <cellStyle name="제목 4 2" xfId="127"/>
    <cellStyle name="제목 5" xfId="123"/>
    <cellStyle name="좋음" xfId="65" builtinId="26" customBuiltin="1"/>
    <cellStyle name="좋음 2" xfId="128"/>
    <cellStyle name="출력" xfId="66" builtinId="21" customBuiltin="1"/>
    <cellStyle name="출력 2" xfId="129"/>
    <cellStyle name="출력 3" xfId="140"/>
    <cellStyle name="콤마 [0]_  갑 지  " xfId="67"/>
    <cellStyle name="콤마_  갑 지  " xfId="68"/>
    <cellStyle name="표준" xfId="0" builtinId="0" customBuiltin="1"/>
    <cellStyle name="표준 10" xfId="86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30"/>
    <cellStyle name="표준 9" xfId="87"/>
    <cellStyle name="표준_AGLIENT 34401A(12.22)" xfId="78"/>
    <cellStyle name="표준_ESS-2000" xfId="79"/>
    <cellStyle name="표준_Sheet1" xfId="81"/>
    <cellStyle name="표준_교정결과" xfId="141"/>
    <cellStyle name="표준_영문Reg004-X" xfId="131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31</xdr:row>
      <xdr:rowOff>23812</xdr:rowOff>
    </xdr:from>
    <xdr:to>
      <xdr:col>4</xdr:col>
      <xdr:colOff>1004330</xdr:colOff>
      <xdr:row>32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66925" y="6338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66925" y="6338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628650</xdr:colOff>
      <xdr:row>74</xdr:row>
      <xdr:rowOff>23812</xdr:rowOff>
    </xdr:from>
    <xdr:to>
      <xdr:col>4</xdr:col>
      <xdr:colOff>1004330</xdr:colOff>
      <xdr:row>75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66925" y="14530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66925" y="14530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628650</xdr:colOff>
      <xdr:row>117</xdr:row>
      <xdr:rowOff>23812</xdr:rowOff>
    </xdr:from>
    <xdr:to>
      <xdr:col>4</xdr:col>
      <xdr:colOff>1004330</xdr:colOff>
      <xdr:row>118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066925" y="22721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066925" y="22721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628650</xdr:colOff>
      <xdr:row>160</xdr:row>
      <xdr:rowOff>23812</xdr:rowOff>
    </xdr:from>
    <xdr:to>
      <xdr:col>4</xdr:col>
      <xdr:colOff>1004330</xdr:colOff>
      <xdr:row>161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066925" y="30913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066925" y="30913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28575</xdr:rowOff>
    </xdr:from>
    <xdr:to>
      <xdr:col>5</xdr:col>
      <xdr:colOff>623330</xdr:colOff>
      <xdr:row>34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781300" y="6724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781300" y="6724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247650</xdr:colOff>
      <xdr:row>76</xdr:row>
      <xdr:rowOff>28575</xdr:rowOff>
    </xdr:from>
    <xdr:to>
      <xdr:col>5</xdr:col>
      <xdr:colOff>623330</xdr:colOff>
      <xdr:row>77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81300" y="14916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81300" y="14916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247650</xdr:colOff>
      <xdr:row>119</xdr:row>
      <xdr:rowOff>28575</xdr:rowOff>
    </xdr:from>
    <xdr:to>
      <xdr:col>5</xdr:col>
      <xdr:colOff>623330</xdr:colOff>
      <xdr:row>120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81300" y="23107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81300" y="23107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247650</xdr:colOff>
      <xdr:row>162</xdr:row>
      <xdr:rowOff>28575</xdr:rowOff>
    </xdr:from>
    <xdr:to>
      <xdr:col>5</xdr:col>
      <xdr:colOff>623330</xdr:colOff>
      <xdr:row>163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81300" y="31299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81300" y="31299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78</xdr:row>
      <xdr:rowOff>9525</xdr:rowOff>
    </xdr:from>
    <xdr:to>
      <xdr:col>7</xdr:col>
      <xdr:colOff>410804</xdr:colOff>
      <xdr:row>78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47825" y="15373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47825" y="15373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43</xdr:row>
      <xdr:rowOff>80962</xdr:rowOff>
    </xdr:from>
    <xdr:ext cx="127938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𝑐=𝑝_𝑠−𝑝_𝑖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50</xdr:row>
      <xdr:rowOff>38100</xdr:rowOff>
    </xdr:from>
    <xdr:ext cx="3138167" cy="353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𝑢_c=√(𝑢_s^2+𝑢_i^2 )=√(𝑢_s^2+𝑢_res^2+𝑢_zero^2+𝑢_rep^2+𝑢_hys^2 )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4763</xdr:colOff>
      <xdr:row>53</xdr:row>
      <xdr:rowOff>47625</xdr:rowOff>
    </xdr:from>
    <xdr:ext cx="5006755" cy="1028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)=1,  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)=−1,  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)=1,  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)=1,  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4761</xdr:colOff>
      <xdr:row>90</xdr:row>
      <xdr:rowOff>133355</xdr:rowOff>
    </xdr:from>
    <xdr:ext cx="3544304" cy="5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071561" y="20926430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𝑚𝑔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𝑚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func>
                              <m:func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ko-KR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</m:func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𝑔h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071561" y="20926430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𝑃=(∑▒〖𝑚𝑔(1−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_𝑚 )  cos⁡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𝜃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𝛾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𝐶〗)/(𝐴_0 (1+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𝑃_𝑛 )[1+(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_𝑝+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_𝑐 )(𝑇−𝑇_𝑟 )] )+(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_𝑓−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 )𝑔ℎ=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57153</xdr:colOff>
      <xdr:row>95</xdr:row>
      <xdr:rowOff>33337</xdr:rowOff>
    </xdr:from>
    <xdr:ext cx="8690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6" name="TextBox 135"/>
            <xdr:cNvSpPr txBox="1"/>
          </xdr:nvSpPr>
          <xdr:spPr>
            <a:xfrm>
              <a:off x="1123953" y="21969412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𝑎𝑋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36" name="TextBox 135"/>
            <xdr:cNvSpPr txBox="1"/>
          </xdr:nvSpPr>
          <xdr:spPr>
            <a:xfrm>
              <a:off x="1123953" y="21969412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𝑌=𝑎𝑋+𝑏=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79771</xdr:colOff>
      <xdr:row>103</xdr:row>
      <xdr:rowOff>52387</xdr:rowOff>
    </xdr:from>
    <xdr:ext cx="85331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98971" y="23588662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98971" y="23588662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𝑢_s=𝑃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4764</xdr:colOff>
      <xdr:row>111</xdr:row>
      <xdr:rowOff>45246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/>
            <xdr:cNvSpPr txBox="1"/>
          </xdr:nvSpPr>
          <xdr:spPr>
            <a:xfrm>
              <a:off x="1071564" y="24267321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137"/>
            <xdr:cNvSpPr txBox="1"/>
          </xdr:nvSpPr>
          <xdr:spPr>
            <a:xfrm>
              <a:off x="1071564" y="24267321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19051</xdr:colOff>
      <xdr:row>119</xdr:row>
      <xdr:rowOff>42868</xdr:rowOff>
    </xdr:from>
    <xdr:ext cx="204068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/>
            <xdr:cNvSpPr txBox="1"/>
          </xdr:nvSpPr>
          <xdr:spPr>
            <a:xfrm>
              <a:off x="1238251" y="26093743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138"/>
            <xdr:cNvSpPr txBox="1"/>
          </xdr:nvSpPr>
          <xdr:spPr>
            <a:xfrm>
              <a:off x="1238251" y="26093743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𝑢_i=√(𝑢_res^2+𝑢_zero^2+𝑢_rep^2+𝑢_hys^2 )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120</xdr:row>
      <xdr:rowOff>219075</xdr:rowOff>
    </xdr:from>
    <xdr:ext cx="325345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1381125" y="26498550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1381125" y="26498550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=√((              )^2+(             )^2+(              )^2+(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4763</xdr:colOff>
      <xdr:row>123</xdr:row>
      <xdr:rowOff>47624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1071563" y="27012899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1071563" y="27012899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133353</xdr:colOff>
      <xdr:row>126</xdr:row>
      <xdr:rowOff>42861</xdr:rowOff>
    </xdr:from>
    <xdr:ext cx="1095370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1047753" y="27693936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1047753" y="27693936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i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1)^𝑁▒(𝑢_𝑖^4 (𝑦))/ν_𝑖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41671</xdr:colOff>
      <xdr:row>127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41671</xdr:colOff>
      <xdr:row>127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147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41671</xdr:colOff>
      <xdr:row>127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148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41671</xdr:colOff>
      <xdr:row>127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149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41675</xdr:colOff>
      <xdr:row>126</xdr:row>
      <xdr:rowOff>26196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15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85730</xdr:colOff>
      <xdr:row>134</xdr:row>
      <xdr:rowOff>76202</xdr:rowOff>
    </xdr:from>
    <xdr:ext cx="851643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/>
            <xdr:cNvSpPr txBox="1"/>
          </xdr:nvSpPr>
          <xdr:spPr>
            <a:xfrm>
              <a:off x="1304930" y="29556077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151"/>
            <xdr:cNvSpPr txBox="1"/>
          </xdr:nvSpPr>
          <xdr:spPr>
            <a:xfrm>
              <a:off x="1304930" y="29556077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𝑢_res=𝑟/(2√3)=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14287</xdr:colOff>
      <xdr:row>135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/>
            <xdr:cNvSpPr txBox="1"/>
          </xdr:nvSpPr>
          <xdr:spPr>
            <a:xfrm>
              <a:off x="2452687" y="297275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152"/>
            <xdr:cNvSpPr txBox="1"/>
          </xdr:nvSpPr>
          <xdr:spPr>
            <a:xfrm>
              <a:off x="2452687" y="297275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4760</xdr:colOff>
      <xdr:row>137</xdr:row>
      <xdr:rowOff>42863</xdr:rowOff>
    </xdr:from>
    <xdr:ext cx="1243012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/>
            <xdr:cNvSpPr txBox="1"/>
          </xdr:nvSpPr>
          <xdr:spPr>
            <a:xfrm>
              <a:off x="1071560" y="30208538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153"/>
            <xdr:cNvSpPr txBox="1"/>
          </xdr:nvSpPr>
          <xdr:spPr>
            <a:xfrm>
              <a:off x="1071560" y="30208538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42866</xdr:colOff>
      <xdr:row>144</xdr:row>
      <xdr:rowOff>19049</xdr:rowOff>
    </xdr:from>
    <xdr:ext cx="300513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/>
            <xdr:cNvSpPr txBox="1"/>
          </xdr:nvSpPr>
          <xdr:spPr>
            <a:xfrm>
              <a:off x="1414466" y="320135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154"/>
            <xdr:cNvSpPr txBox="1"/>
          </xdr:nvSpPr>
          <xdr:spPr>
            <a:xfrm>
              <a:off x="1414466" y="320135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𝑓_0=max{|𝑥_2,0−𝑥_1,0 |,|𝑥_4,0−𝑥_3,0 |,|𝑥_6,0−𝑥_5,0 |}=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14285</xdr:colOff>
      <xdr:row>146</xdr:row>
      <xdr:rowOff>42863</xdr:rowOff>
    </xdr:from>
    <xdr:ext cx="923586" cy="353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/>
            <xdr:cNvSpPr txBox="1"/>
          </xdr:nvSpPr>
          <xdr:spPr>
            <a:xfrm>
              <a:off x="1385885" y="32265938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155"/>
            <xdr:cNvSpPr txBox="1"/>
          </xdr:nvSpPr>
          <xdr:spPr>
            <a:xfrm>
              <a:off x="1385885" y="32265938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𝑢_zero=𝑓_0/(2√3)=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14289</xdr:colOff>
      <xdr:row>147</xdr:row>
      <xdr:rowOff>19052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/>
            <xdr:cNvSpPr txBox="1"/>
          </xdr:nvSpPr>
          <xdr:spPr>
            <a:xfrm>
              <a:off x="24526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156"/>
            <xdr:cNvSpPr txBox="1"/>
          </xdr:nvSpPr>
          <xdr:spPr>
            <a:xfrm>
              <a:off x="24526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4762</xdr:colOff>
      <xdr:row>149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/>
            <xdr:cNvSpPr txBox="1"/>
          </xdr:nvSpPr>
          <xdr:spPr>
            <a:xfrm>
              <a:off x="1071562" y="32956500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157"/>
            <xdr:cNvSpPr txBox="1"/>
          </xdr:nvSpPr>
          <xdr:spPr>
            <a:xfrm>
              <a:off x="1071562" y="32956500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52391</xdr:colOff>
      <xdr:row>151</xdr:row>
      <xdr:rowOff>223835</xdr:rowOff>
    </xdr:from>
    <xdr:ext cx="1938336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/>
            <xdr:cNvSpPr txBox="1"/>
          </xdr:nvSpPr>
          <xdr:spPr>
            <a:xfrm>
              <a:off x="1119191" y="3358991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158"/>
            <xdr:cNvSpPr txBox="1"/>
          </xdr:nvSpPr>
          <xdr:spPr>
            <a:xfrm>
              <a:off x="1119191" y="3358991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_zero=1/2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133348</xdr:colOff>
      <xdr:row>159</xdr:row>
      <xdr:rowOff>19052</xdr:rowOff>
    </xdr:from>
    <xdr:ext cx="6123536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/>
            <xdr:cNvSpPr txBox="1"/>
          </xdr:nvSpPr>
          <xdr:spPr>
            <a:xfrm>
              <a:off x="438148" y="35213927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up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 u="none"/>
            </a:p>
          </xdr:txBody>
        </xdr:sp>
      </mc:Choice>
      <mc:Fallback xmlns="">
        <xdr:sp macro="" textlink="">
          <xdr:nvSpPr>
            <xdr:cNvPr id="160" name="TextBox 159"/>
            <xdr:cNvSpPr txBox="1"/>
          </xdr:nvSpPr>
          <xdr:spPr>
            <a:xfrm>
              <a:off x="438148" y="35213927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〖𝑏′〗_(up,𝑗)=max{|(𝑥_(3,𝑗)−𝑥_3,0 )−(𝑥_(1,𝑗)−𝑥_1,0 )|,|(𝑥_(5,𝑗)−𝑥_5,0 )−(𝑥_(1,𝑗)−𝑥_1,0 )|,|(𝑥_(5,𝑗)−𝑥_5,0 )−(𝑥_(3,𝑗)−𝑥_3,0 )|}</a:t>
              </a:r>
              <a:endParaRPr lang="ko-KR" altLang="en-US" sz="1100" u="none"/>
            </a:p>
          </xdr:txBody>
        </xdr:sp>
      </mc:Fallback>
    </mc:AlternateContent>
    <xdr:clientData/>
  </xdr:oneCellAnchor>
  <xdr:oneCellAnchor>
    <xdr:from>
      <xdr:col>2</xdr:col>
      <xdr:colOff>133348</xdr:colOff>
      <xdr:row>162</xdr:row>
      <xdr:rowOff>19052</xdr:rowOff>
    </xdr:from>
    <xdr:ext cx="6156044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/>
            <xdr:cNvSpPr txBox="1"/>
          </xdr:nvSpPr>
          <xdr:spPr>
            <a:xfrm>
              <a:off x="438148" y="35899727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dn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160"/>
            <xdr:cNvSpPr txBox="1"/>
          </xdr:nvSpPr>
          <xdr:spPr>
            <a:xfrm>
              <a:off x="438148" y="35899727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〖𝑏′〗_(dn,𝑗)=max{|(𝑥_(4,𝑗)−𝑥_4,0 )−(𝑥_(2,𝑗)−𝑥_2,0 )|,|(𝑥_(6,𝑗)−𝑥_6,0 )−(𝑥_(2,𝑗)−𝑥_2,0 )|,|(𝑥_(6,𝑗)−𝑥_6,0 )−(𝑥_(4,𝑗)−𝑥_4,0 )|}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142872</xdr:colOff>
      <xdr:row>165</xdr:row>
      <xdr:rowOff>14287</xdr:rowOff>
    </xdr:from>
    <xdr:ext cx="1560171" cy="200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/>
          </xdr:nvSpPr>
          <xdr:spPr>
            <a:xfrm>
              <a:off x="1362072" y="36809362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up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dn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161"/>
            <xdr:cNvSpPr txBox="1"/>
          </xdr:nvSpPr>
          <xdr:spPr>
            <a:xfrm>
              <a:off x="1362072" y="36809362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𝑏^′=max{〖𝑏^′〗_(up,𝑗),〖𝑏^′〗_(dn,𝑗) 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66670</xdr:colOff>
      <xdr:row>167</xdr:row>
      <xdr:rowOff>38099</xdr:rowOff>
    </xdr:from>
    <xdr:ext cx="872290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𝑢_rep=𝑏′/(2√3)=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100011</xdr:colOff>
      <xdr:row>172</xdr:row>
      <xdr:rowOff>223835</xdr:rowOff>
    </xdr:from>
    <xdr:ext cx="188119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1166811" y="38390510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1166811" y="38390510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_rep=1/2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4765</xdr:colOff>
      <xdr:row>178</xdr:row>
      <xdr:rowOff>50006</xdr:rowOff>
    </xdr:from>
    <xdr:ext cx="308930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376365" y="398168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76365" y="398168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ℎ=1/3 {(𝑥_(2,𝑗)−𝑥_(1,𝑗)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168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61911</xdr:colOff>
      <xdr:row>181</xdr:row>
      <xdr:rowOff>47622</xdr:rowOff>
    </xdr:from>
    <xdr:ext cx="852494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14335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14335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𝑢_hys=ℎ/(2√3)=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182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170</xdr:row>
      <xdr:rowOff>47630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/>
            <xdr:cNvSpPr txBox="1"/>
          </xdr:nvSpPr>
          <xdr:spPr>
            <a:xfrm>
              <a:off x="1066800" y="3775710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146"/>
            <xdr:cNvSpPr txBox="1"/>
          </xdr:nvSpPr>
          <xdr:spPr>
            <a:xfrm>
              <a:off x="1066800" y="3775710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4763</xdr:colOff>
      <xdr:row>184</xdr:row>
      <xdr:rowOff>42862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1071563" y="40952737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1071563" y="40952737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90486</xdr:colOff>
      <xdr:row>187</xdr:row>
      <xdr:rowOff>1</xdr:rowOff>
    </xdr:from>
    <xdr:ext cx="188119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/>
            <xdr:cNvSpPr txBox="1"/>
          </xdr:nvSpPr>
          <xdr:spPr>
            <a:xfrm>
              <a:off x="1157286" y="41595676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166"/>
            <xdr:cNvSpPr txBox="1"/>
          </xdr:nvSpPr>
          <xdr:spPr>
            <a:xfrm>
              <a:off x="1157286" y="41595676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_hys=1/2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142870</xdr:colOff>
      <xdr:row>191</xdr:row>
      <xdr:rowOff>26193</xdr:rowOff>
    </xdr:from>
    <xdr:ext cx="833498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𝑢_c^2=𝑢_s^2+𝑢_i^2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192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109531</xdr:colOff>
      <xdr:row>192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193</xdr:row>
      <xdr:rowOff>21430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52381</xdr:colOff>
      <xdr:row>198</xdr:row>
      <xdr:rowOff>26193</xdr:rowOff>
    </xdr:from>
    <xdr:ext cx="1499257" cy="518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(</m:t>
                                        </m:r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_𝑒𝑓𝑓=(𝑢_c^4)/(∑24_(𝑖=1)^𝑁▒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[𝑐_𝑖 𝑢(𝑥_𝑖)]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_𝑖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100006</xdr:colOff>
      <xdr:row>198</xdr:row>
      <xdr:rowOff>26194</xdr:rowOff>
    </xdr:from>
    <xdr:ext cx="9591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172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147630</xdr:colOff>
      <xdr:row>199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142869</xdr:colOff>
      <xdr:row>199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174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466</xdr:row>
      <xdr:rowOff>80962</xdr:rowOff>
    </xdr:from>
    <xdr:ext cx="127938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76" name="TextBox 175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𝑐=𝑝_𝑠−𝑝_𝑖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473</xdr:row>
      <xdr:rowOff>38100</xdr:rowOff>
    </xdr:from>
    <xdr:ext cx="3138167" cy="353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176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𝑢_c=√(𝑢_s^2+𝑢_i^2 )=√(𝑢_s^2+𝑢_res^2+𝑢_zero^2+𝑢_rep^2+𝑢_hys^2 )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4763</xdr:colOff>
      <xdr:row>476</xdr:row>
      <xdr:rowOff>47625</xdr:rowOff>
    </xdr:from>
    <xdr:ext cx="5006755" cy="1028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177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)=1,  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)=−1,  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)=1,  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)=1,  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513</xdr:row>
      <xdr:rowOff>142875</xdr:rowOff>
    </xdr:from>
    <xdr:ext cx="3544304" cy="5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/>
          </xdr:nvSpPr>
          <xdr:spPr>
            <a:xfrm>
              <a:off x="1066800" y="116595525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𝑚𝑔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𝑚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func>
                              <m:func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ko-KR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</m:func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𝑔h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178"/>
            <xdr:cNvSpPr txBox="1"/>
          </xdr:nvSpPr>
          <xdr:spPr>
            <a:xfrm>
              <a:off x="1066800" y="116595525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𝑃=(∑▒〖𝑚𝑔(1−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_𝑚 )  cos⁡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𝜃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𝛾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𝐶〗)/(𝐴_0 (1+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𝑃_𝑛 )[1+(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_𝑝+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_𝑐 )(𝑇−𝑇_𝑟 )] )+(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_𝑓−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 )𝑔ℎ=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66675</xdr:colOff>
      <xdr:row>518</xdr:row>
      <xdr:rowOff>28575</xdr:rowOff>
    </xdr:from>
    <xdr:ext cx="869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/>
          </xdr:nvSpPr>
          <xdr:spPr>
            <a:xfrm>
              <a:off x="1133475" y="117624225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𝑎𝑋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/>
          </xdr:nvSpPr>
          <xdr:spPr>
            <a:xfrm>
              <a:off x="1133475" y="117624225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𝑌=𝑎𝑋+𝑏=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526</xdr:row>
      <xdr:rowOff>57150</xdr:rowOff>
    </xdr:from>
    <xdr:ext cx="85331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1295400" y="119253000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1295400" y="119253000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𝑢_s=𝑃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534</xdr:row>
      <xdr:rowOff>47625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/>
          </xdr:nvSpPr>
          <xdr:spPr>
            <a:xfrm>
              <a:off x="1076325" y="119929275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181"/>
            <xdr:cNvSpPr txBox="1"/>
          </xdr:nvSpPr>
          <xdr:spPr>
            <a:xfrm>
              <a:off x="1076325" y="119929275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542</xdr:row>
      <xdr:rowOff>57150</xdr:rowOff>
    </xdr:from>
    <xdr:ext cx="204068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/>
          </xdr:nvSpPr>
          <xdr:spPr>
            <a:xfrm>
              <a:off x="1228725" y="121767600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/>
          </xdr:nvSpPr>
          <xdr:spPr>
            <a:xfrm>
              <a:off x="1228725" y="121767600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𝑢_i=√(𝑢_res^2+𝑢_zero^2+𝑢_rep^2+𝑢_hys^2 )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9524</xdr:colOff>
      <xdr:row>543</xdr:row>
      <xdr:rowOff>223832</xdr:rowOff>
    </xdr:from>
    <xdr:ext cx="325345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1381124" y="122162882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1381124" y="122162882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=√((              )^2+(             )^2+(              )^2+(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546</xdr:row>
      <xdr:rowOff>47625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/>
          </xdr:nvSpPr>
          <xdr:spPr>
            <a:xfrm>
              <a:off x="1076325" y="122672475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/>
          </xdr:nvSpPr>
          <xdr:spPr>
            <a:xfrm>
              <a:off x="1076325" y="122672475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133353</xdr:colOff>
      <xdr:row>549</xdr:row>
      <xdr:rowOff>42861</xdr:rowOff>
    </xdr:from>
    <xdr:ext cx="1095370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/>
          </xdr:nvSpPr>
          <xdr:spPr>
            <a:xfrm>
              <a:off x="1047753" y="123353511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185"/>
            <xdr:cNvSpPr txBox="1"/>
          </xdr:nvSpPr>
          <xdr:spPr>
            <a:xfrm>
              <a:off x="1047753" y="123353511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i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1)^𝑁▒(𝑢_𝑖^4 (𝑦))/ν_𝑖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41671</xdr:colOff>
      <xdr:row>550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41671</xdr:colOff>
      <xdr:row>550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187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41671</xdr:colOff>
      <xdr:row>550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188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41671</xdr:colOff>
      <xdr:row>550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/>
            <xdr:cNvSpPr txBox="1"/>
          </xdr:nvSpPr>
          <xdr:spPr>
            <a:xfrm>
              <a:off x="49184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189"/>
            <xdr:cNvSpPr txBox="1"/>
          </xdr:nvSpPr>
          <xdr:spPr>
            <a:xfrm>
              <a:off x="49184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41675</xdr:colOff>
      <xdr:row>549</xdr:row>
      <xdr:rowOff>26196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19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557</xdr:row>
      <xdr:rowOff>85725</xdr:rowOff>
    </xdr:from>
    <xdr:ext cx="851643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/>
            <xdr:cNvSpPr txBox="1"/>
          </xdr:nvSpPr>
          <xdr:spPr>
            <a:xfrm>
              <a:off x="1228725" y="125225175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191"/>
            <xdr:cNvSpPr txBox="1"/>
          </xdr:nvSpPr>
          <xdr:spPr>
            <a:xfrm>
              <a:off x="1228725" y="125225175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𝑢_res=𝑟/(2√3)=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560</xdr:row>
      <xdr:rowOff>47625</xdr:rowOff>
    </xdr:from>
    <xdr:ext cx="1243012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192"/>
            <xdr:cNvSpPr txBox="1"/>
          </xdr:nvSpPr>
          <xdr:spPr>
            <a:xfrm>
              <a:off x="1076325" y="125872875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192"/>
            <xdr:cNvSpPr txBox="1"/>
          </xdr:nvSpPr>
          <xdr:spPr>
            <a:xfrm>
              <a:off x="1076325" y="125872875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42866</xdr:colOff>
      <xdr:row>567</xdr:row>
      <xdr:rowOff>19049</xdr:rowOff>
    </xdr:from>
    <xdr:ext cx="300513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/>
            <xdr:cNvSpPr txBox="1"/>
          </xdr:nvSpPr>
          <xdr:spPr>
            <a:xfrm>
              <a:off x="500066" y="317849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193"/>
            <xdr:cNvSpPr txBox="1"/>
          </xdr:nvSpPr>
          <xdr:spPr>
            <a:xfrm>
              <a:off x="500066" y="317849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𝑓_0=max{|𝑥_2,0−𝑥_1,0 |,|𝑥_4,0−𝑥_3,0 |,|𝑥_6,0−𝑥_5,0 |}=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569</xdr:row>
      <xdr:rowOff>47625</xdr:rowOff>
    </xdr:from>
    <xdr:ext cx="923586" cy="353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194"/>
            <xdr:cNvSpPr txBox="1"/>
          </xdr:nvSpPr>
          <xdr:spPr>
            <a:xfrm>
              <a:off x="1228725" y="127930275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194"/>
            <xdr:cNvSpPr txBox="1"/>
          </xdr:nvSpPr>
          <xdr:spPr>
            <a:xfrm>
              <a:off x="1228725" y="127930275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𝑢_zero=𝑓_0/(2√3)=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14289</xdr:colOff>
      <xdr:row>570</xdr:row>
      <xdr:rowOff>19052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195"/>
            <xdr:cNvSpPr txBox="1"/>
          </xdr:nvSpPr>
          <xdr:spPr>
            <a:xfrm>
              <a:off x="23002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6" name="TextBox 195"/>
            <xdr:cNvSpPr txBox="1"/>
          </xdr:nvSpPr>
          <xdr:spPr>
            <a:xfrm>
              <a:off x="23002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572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196"/>
            <xdr:cNvSpPr txBox="1"/>
          </xdr:nvSpPr>
          <xdr:spPr>
            <a:xfrm>
              <a:off x="1076325" y="128616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196"/>
            <xdr:cNvSpPr txBox="1"/>
          </xdr:nvSpPr>
          <xdr:spPr>
            <a:xfrm>
              <a:off x="1076325" y="128616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575</xdr:row>
      <xdr:rowOff>0</xdr:rowOff>
    </xdr:from>
    <xdr:ext cx="1938336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197"/>
            <xdr:cNvSpPr txBox="1"/>
          </xdr:nvSpPr>
          <xdr:spPr>
            <a:xfrm>
              <a:off x="1143000" y="12925425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8" name="TextBox 197"/>
            <xdr:cNvSpPr txBox="1"/>
          </xdr:nvSpPr>
          <xdr:spPr>
            <a:xfrm>
              <a:off x="1143000" y="12925425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_zero=1/2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133350</xdr:colOff>
      <xdr:row>582</xdr:row>
      <xdr:rowOff>19050</xdr:rowOff>
    </xdr:from>
    <xdr:ext cx="6123536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TextBox 198"/>
            <xdr:cNvSpPr txBox="1"/>
          </xdr:nvSpPr>
          <xdr:spPr>
            <a:xfrm>
              <a:off x="438150" y="130644900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up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 u="none"/>
            </a:p>
          </xdr:txBody>
        </xdr:sp>
      </mc:Choice>
      <mc:Fallback xmlns="">
        <xdr:sp macro="" textlink="">
          <xdr:nvSpPr>
            <xdr:cNvPr id="199" name="TextBox 198"/>
            <xdr:cNvSpPr txBox="1"/>
          </xdr:nvSpPr>
          <xdr:spPr>
            <a:xfrm>
              <a:off x="438150" y="130644900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〖𝑏′〗_(up,𝑗)=max{|(𝑥_(3,𝑗)−𝑥_3,0 )−(𝑥_(1,𝑗)−𝑥_1,0 )|,|(𝑥_(5,𝑗)−𝑥_5,0 )−(𝑥_(1,𝑗)−𝑥_1,0 )|,|(𝑥_(5,𝑗)−𝑥_5,0 )−(𝑥_(3,𝑗)−𝑥_3,0 )|}</a:t>
              </a:r>
              <a:endParaRPr lang="ko-KR" altLang="en-US" sz="1100" u="none"/>
            </a:p>
          </xdr:txBody>
        </xdr:sp>
      </mc:Fallback>
    </mc:AlternateContent>
    <xdr:clientData/>
  </xdr:oneCellAnchor>
  <xdr:oneCellAnchor>
    <xdr:from>
      <xdr:col>2</xdr:col>
      <xdr:colOff>133350</xdr:colOff>
      <xdr:row>585</xdr:row>
      <xdr:rowOff>19050</xdr:rowOff>
    </xdr:from>
    <xdr:ext cx="6156044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199"/>
            <xdr:cNvSpPr txBox="1"/>
          </xdr:nvSpPr>
          <xdr:spPr>
            <a:xfrm>
              <a:off x="438150" y="131330700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dn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0" name="TextBox 199"/>
            <xdr:cNvSpPr txBox="1"/>
          </xdr:nvSpPr>
          <xdr:spPr>
            <a:xfrm>
              <a:off x="438150" y="131330700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〖𝑏′〗_(dn,𝑗)=max{|(𝑥_(4,𝑗)−𝑥_4,0 )−(𝑥_(2,𝑗)−𝑥_2,0 )|,|(𝑥_(6,𝑗)−𝑥_6,0 )−(𝑥_(2,𝑗)−𝑥_2,0 )|,|(𝑥_(6,𝑗)−𝑥_6,0 )−(𝑥_(4,𝑗)−𝑥_4,0 )|}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588</xdr:row>
      <xdr:rowOff>19050</xdr:rowOff>
    </xdr:from>
    <xdr:ext cx="1560171" cy="200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00"/>
            <xdr:cNvSpPr txBox="1"/>
          </xdr:nvSpPr>
          <xdr:spPr>
            <a:xfrm>
              <a:off x="457200" y="132016500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up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dn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00"/>
            <xdr:cNvSpPr txBox="1"/>
          </xdr:nvSpPr>
          <xdr:spPr>
            <a:xfrm>
              <a:off x="457200" y="132016500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𝑏^′=max{〖𝑏^′〗_(up,𝑗),〖𝑏^′〗_(dn,𝑗) 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66670</xdr:colOff>
      <xdr:row>590</xdr:row>
      <xdr:rowOff>38099</xdr:rowOff>
    </xdr:from>
    <xdr:ext cx="872290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01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2" name="TextBox 201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𝑢_rep=𝑏′/(2√3)=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591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/>
            <xdr:cNvSpPr txBox="1"/>
          </xdr:nvSpPr>
          <xdr:spPr>
            <a:xfrm>
              <a:off x="23002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02"/>
            <xdr:cNvSpPr txBox="1"/>
          </xdr:nvSpPr>
          <xdr:spPr>
            <a:xfrm>
              <a:off x="23002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605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/>
            <xdr:cNvSpPr txBox="1"/>
          </xdr:nvSpPr>
          <xdr:spPr>
            <a:xfrm>
              <a:off x="23002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4" name="TextBox 203"/>
            <xdr:cNvSpPr txBox="1"/>
          </xdr:nvSpPr>
          <xdr:spPr>
            <a:xfrm>
              <a:off x="23002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593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/>
            <xdr:cNvSpPr txBox="1"/>
          </xdr:nvSpPr>
          <xdr:spPr>
            <a:xfrm>
              <a:off x="1076325" y="133188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204"/>
            <xdr:cNvSpPr txBox="1"/>
          </xdr:nvSpPr>
          <xdr:spPr>
            <a:xfrm>
              <a:off x="1076325" y="133188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128586</xdr:colOff>
      <xdr:row>595</xdr:row>
      <xdr:rowOff>223835</xdr:rowOff>
    </xdr:from>
    <xdr:ext cx="188119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/>
            <xdr:cNvSpPr txBox="1"/>
          </xdr:nvSpPr>
          <xdr:spPr>
            <a:xfrm>
              <a:off x="1195386" y="134050085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6" name="TextBox 205"/>
            <xdr:cNvSpPr txBox="1"/>
          </xdr:nvSpPr>
          <xdr:spPr>
            <a:xfrm>
              <a:off x="1195386" y="134050085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_rep=1/2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4765</xdr:colOff>
      <xdr:row>601</xdr:row>
      <xdr:rowOff>50006</xdr:rowOff>
    </xdr:from>
    <xdr:ext cx="308930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/>
            <xdr:cNvSpPr txBox="1"/>
          </xdr:nvSpPr>
          <xdr:spPr>
            <a:xfrm>
              <a:off x="309565" y="395882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206"/>
            <xdr:cNvSpPr txBox="1"/>
          </xdr:nvSpPr>
          <xdr:spPr>
            <a:xfrm>
              <a:off x="309565" y="395882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ℎ=1/3 {(𝑥_(2,𝑗)−𝑥_(1,𝑗)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61911</xdr:colOff>
      <xdr:row>604</xdr:row>
      <xdr:rowOff>47622</xdr:rowOff>
    </xdr:from>
    <xdr:ext cx="852494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/>
            <xdr:cNvSpPr txBox="1"/>
          </xdr:nvSpPr>
          <xdr:spPr>
            <a:xfrm>
              <a:off x="12811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208"/>
            <xdr:cNvSpPr txBox="1"/>
          </xdr:nvSpPr>
          <xdr:spPr>
            <a:xfrm>
              <a:off x="12811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𝑢_hys=ℎ/(2√3)=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607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09"/>
            <xdr:cNvSpPr txBox="1"/>
          </xdr:nvSpPr>
          <xdr:spPr>
            <a:xfrm>
              <a:off x="1076325" y="136617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209"/>
            <xdr:cNvSpPr txBox="1"/>
          </xdr:nvSpPr>
          <xdr:spPr>
            <a:xfrm>
              <a:off x="1076325" y="136617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119061</xdr:colOff>
      <xdr:row>610</xdr:row>
      <xdr:rowOff>1</xdr:rowOff>
    </xdr:from>
    <xdr:ext cx="188119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/>
            <xdr:cNvSpPr txBox="1"/>
          </xdr:nvSpPr>
          <xdr:spPr>
            <a:xfrm>
              <a:off x="1185861" y="137255251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10"/>
            <xdr:cNvSpPr txBox="1"/>
          </xdr:nvSpPr>
          <xdr:spPr>
            <a:xfrm>
              <a:off x="1185861" y="137255251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_hys=1/2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142870</xdr:colOff>
      <xdr:row>614</xdr:row>
      <xdr:rowOff>26193</xdr:rowOff>
    </xdr:from>
    <xdr:ext cx="833498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11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𝑢_c^2=𝑢_s^2+𝑢_i^2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615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12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109531</xdr:colOff>
      <xdr:row>615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13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13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616</xdr:row>
      <xdr:rowOff>21430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14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14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52381</xdr:colOff>
      <xdr:row>621</xdr:row>
      <xdr:rowOff>26193</xdr:rowOff>
    </xdr:from>
    <xdr:ext cx="1499257" cy="518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15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(</m:t>
                                        </m:r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15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_𝑒𝑓𝑓=(𝑢_c^4)/(∑24_(𝑖=1)^𝑁▒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[𝑐_𝑖 𝑢(𝑥_𝑖)]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_𝑖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100006</xdr:colOff>
      <xdr:row>621</xdr:row>
      <xdr:rowOff>26194</xdr:rowOff>
    </xdr:from>
    <xdr:ext cx="9591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16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147630</xdr:colOff>
      <xdr:row>622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17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8" name="TextBox 217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142869</xdr:colOff>
      <xdr:row>622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218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14289</xdr:colOff>
      <xdr:row>558</xdr:row>
      <xdr:rowOff>19052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/>
            <xdr:cNvSpPr txBox="1"/>
          </xdr:nvSpPr>
          <xdr:spPr>
            <a:xfrm>
              <a:off x="2300289" y="12538710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219"/>
            <xdr:cNvSpPr txBox="1"/>
          </xdr:nvSpPr>
          <xdr:spPr>
            <a:xfrm>
              <a:off x="2300289" y="12538710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22621</xdr:colOff>
      <xdr:row>108</xdr:row>
      <xdr:rowOff>52387</xdr:rowOff>
    </xdr:from>
    <xdr:ext cx="59727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TextBox 89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90" name="TextBox 89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22621</xdr:colOff>
      <xdr:row>531</xdr:row>
      <xdr:rowOff>52387</xdr:rowOff>
    </xdr:from>
    <xdr:ext cx="59727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TextBox 90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91" name="TextBox 90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477" t="s">
        <v>1</v>
      </c>
      <c r="B1" s="478"/>
      <c r="C1" s="478"/>
      <c r="D1" s="478"/>
      <c r="E1" s="478"/>
      <c r="F1" s="478"/>
      <c r="G1" s="478"/>
      <c r="H1" s="479"/>
      <c r="I1" s="480"/>
      <c r="J1" s="481"/>
    </row>
    <row r="2" spans="1:13" ht="12.95" customHeight="1">
      <c r="A2" s="482" t="s">
        <v>2</v>
      </c>
      <c r="B2" s="482"/>
      <c r="C2" s="482"/>
      <c r="D2" s="482"/>
      <c r="E2" s="482"/>
      <c r="F2" s="482"/>
      <c r="G2" s="482"/>
      <c r="H2" s="482"/>
      <c r="I2" s="482"/>
      <c r="J2" s="482"/>
    </row>
    <row r="3" spans="1:13" ht="12.95" customHeight="1">
      <c r="A3" s="472" t="s">
        <v>3</v>
      </c>
      <c r="B3" s="469"/>
      <c r="C3" s="483"/>
      <c r="D3" s="483"/>
      <c r="E3" s="483"/>
      <c r="F3" s="469" t="s">
        <v>4</v>
      </c>
      <c r="G3" s="469"/>
      <c r="H3" s="484"/>
      <c r="I3" s="471"/>
      <c r="J3" s="471"/>
    </row>
    <row r="4" spans="1:13" ht="12.95" customHeight="1">
      <c r="A4" s="469" t="s">
        <v>5</v>
      </c>
      <c r="B4" s="469"/>
      <c r="C4" s="470"/>
      <c r="D4" s="469"/>
      <c r="E4" s="469"/>
      <c r="F4" s="469" t="s">
        <v>6</v>
      </c>
      <c r="G4" s="469"/>
      <c r="H4" s="469"/>
      <c r="I4" s="471"/>
      <c r="J4" s="471"/>
    </row>
    <row r="5" spans="1:13" ht="12.95" customHeight="1">
      <c r="A5" s="469" t="s">
        <v>7</v>
      </c>
      <c r="B5" s="469"/>
      <c r="C5" s="469"/>
      <c r="D5" s="471"/>
      <c r="E5" s="471"/>
      <c r="F5" s="472" t="s">
        <v>8</v>
      </c>
      <c r="G5" s="469"/>
      <c r="H5" s="475"/>
      <c r="I5" s="476"/>
      <c r="J5" s="476"/>
    </row>
    <row r="6" spans="1:13" ht="12.95" customHeight="1">
      <c r="A6" s="469" t="s">
        <v>9</v>
      </c>
      <c r="B6" s="469"/>
      <c r="C6" s="469"/>
      <c r="D6" s="471"/>
      <c r="E6" s="471"/>
      <c r="F6" s="472" t="s">
        <v>10</v>
      </c>
      <c r="G6" s="469"/>
      <c r="H6" s="475"/>
      <c r="I6" s="476"/>
      <c r="J6" s="476"/>
    </row>
    <row r="7" spans="1:13" ht="12.95" customHeight="1">
      <c r="A7" s="469" t="s">
        <v>11</v>
      </c>
      <c r="B7" s="469"/>
      <c r="C7" s="486"/>
      <c r="D7" s="471"/>
      <c r="E7" s="471"/>
      <c r="F7" s="472" t="s">
        <v>12</v>
      </c>
      <c r="G7" s="469"/>
      <c r="H7" s="469"/>
      <c r="I7" s="471"/>
      <c r="J7" s="471"/>
    </row>
    <row r="8" spans="1:13" ht="12.95" customHeight="1">
      <c r="A8" s="469" t="s">
        <v>13</v>
      </c>
      <c r="B8" s="469"/>
      <c r="C8" s="484"/>
      <c r="D8" s="485"/>
      <c r="E8" s="485"/>
      <c r="F8" s="472" t="s">
        <v>14</v>
      </c>
      <c r="G8" s="469"/>
      <c r="H8" s="469"/>
      <c r="I8" s="471"/>
      <c r="J8" s="471"/>
    </row>
    <row r="9" spans="1:13" ht="12.95" customHeight="1">
      <c r="A9" s="472" t="s">
        <v>36</v>
      </c>
      <c r="B9" s="469"/>
      <c r="C9" s="475"/>
      <c r="D9" s="476"/>
      <c r="E9" s="476"/>
      <c r="F9" s="487" t="s">
        <v>15</v>
      </c>
      <c r="G9" s="487"/>
      <c r="H9" s="475"/>
      <c r="I9" s="476"/>
      <c r="J9" s="476"/>
    </row>
    <row r="10" spans="1:13" ht="23.25" customHeight="1">
      <c r="A10" s="469" t="s">
        <v>16</v>
      </c>
      <c r="B10" s="469"/>
      <c r="C10" s="475"/>
      <c r="D10" s="476"/>
      <c r="E10" s="476"/>
      <c r="F10" s="469" t="s">
        <v>17</v>
      </c>
      <c r="G10" s="469"/>
      <c r="H10" s="50"/>
      <c r="I10" s="493" t="s">
        <v>18</v>
      </c>
      <c r="J10" s="494"/>
      <c r="K10" s="6"/>
    </row>
    <row r="11" spans="1:13" ht="12.95" customHeight="1">
      <c r="A11" s="482" t="s">
        <v>19</v>
      </c>
      <c r="B11" s="482"/>
      <c r="C11" s="482"/>
      <c r="D11" s="482"/>
      <c r="E11" s="482"/>
      <c r="F11" s="482"/>
      <c r="G11" s="482"/>
      <c r="H11" s="482"/>
      <c r="I11" s="482"/>
      <c r="J11" s="482"/>
      <c r="K11" s="7"/>
    </row>
    <row r="12" spans="1:13" ht="17.25" customHeight="1">
      <c r="A12" s="5" t="s">
        <v>20</v>
      </c>
      <c r="B12" s="8"/>
      <c r="C12" s="9" t="s">
        <v>21</v>
      </c>
      <c r="D12" s="10"/>
      <c r="E12" s="9" t="s">
        <v>22</v>
      </c>
      <c r="F12" s="11"/>
      <c r="G12" s="495" t="s">
        <v>23</v>
      </c>
      <c r="H12" s="491"/>
      <c r="I12" s="497" t="s">
        <v>24</v>
      </c>
      <c r="J12" s="498"/>
      <c r="K12" s="6"/>
      <c r="L12" s="12"/>
      <c r="M12" s="12"/>
    </row>
    <row r="13" spans="1:13" ht="17.25" customHeight="1">
      <c r="A13" s="13" t="s">
        <v>25</v>
      </c>
      <c r="B13" s="8"/>
      <c r="C13" s="13" t="s">
        <v>26</v>
      </c>
      <c r="D13" s="10"/>
      <c r="E13" s="9" t="s">
        <v>27</v>
      </c>
      <c r="F13" s="11"/>
      <c r="G13" s="496"/>
      <c r="H13" s="492"/>
      <c r="I13" s="499"/>
      <c r="J13" s="500"/>
      <c r="K13" s="7"/>
    </row>
    <row r="14" spans="1:13" ht="12.95" customHeight="1">
      <c r="A14" s="482" t="s">
        <v>28</v>
      </c>
      <c r="B14" s="482"/>
      <c r="C14" s="482"/>
      <c r="D14" s="482"/>
      <c r="E14" s="482"/>
      <c r="F14" s="482"/>
      <c r="G14" s="482"/>
      <c r="H14" s="482"/>
      <c r="I14" s="482"/>
      <c r="J14" s="482"/>
      <c r="K14" s="7"/>
    </row>
    <row r="15" spans="1:13" ht="39" customHeight="1">
      <c r="A15" s="488"/>
      <c r="B15" s="489"/>
      <c r="C15" s="489"/>
      <c r="D15" s="489"/>
      <c r="E15" s="489"/>
      <c r="F15" s="489"/>
      <c r="G15" s="489"/>
      <c r="H15" s="489"/>
      <c r="I15" s="489"/>
      <c r="J15" s="490"/>
    </row>
    <row r="16" spans="1:13" ht="12.95" customHeight="1">
      <c r="A16" s="482" t="s">
        <v>29</v>
      </c>
      <c r="B16" s="482"/>
      <c r="C16" s="482"/>
      <c r="D16" s="482"/>
      <c r="E16" s="482"/>
      <c r="F16" s="482"/>
      <c r="G16" s="482"/>
      <c r="H16" s="482"/>
      <c r="I16" s="482"/>
      <c r="J16" s="482"/>
    </row>
    <row r="17" spans="1:12" ht="12.95" customHeight="1">
      <c r="A17" s="5" t="s">
        <v>30</v>
      </c>
      <c r="B17" s="472" t="s">
        <v>31</v>
      </c>
      <c r="C17" s="469"/>
      <c r="D17" s="469"/>
      <c r="E17" s="469"/>
      <c r="F17" s="472" t="s">
        <v>32</v>
      </c>
      <c r="G17" s="469"/>
      <c r="H17" s="5" t="s">
        <v>11</v>
      </c>
      <c r="I17" s="4" t="s">
        <v>33</v>
      </c>
      <c r="J17" s="4" t="s">
        <v>34</v>
      </c>
      <c r="L17" s="7"/>
    </row>
    <row r="18" spans="1:12" ht="12.95" customHeight="1">
      <c r="A18" s="51"/>
      <c r="B18" s="473"/>
      <c r="C18" s="474"/>
      <c r="D18" s="474"/>
      <c r="E18" s="474"/>
      <c r="F18" s="473"/>
      <c r="G18" s="474"/>
      <c r="H18" s="61"/>
      <c r="I18" s="29"/>
      <c r="J18" s="243"/>
      <c r="L18" s="7"/>
    </row>
    <row r="19" spans="1:12" ht="12.95" customHeight="1">
      <c r="A19" s="51"/>
      <c r="B19" s="473"/>
      <c r="C19" s="474"/>
      <c r="D19" s="474"/>
      <c r="E19" s="474"/>
      <c r="F19" s="473"/>
      <c r="G19" s="474"/>
      <c r="H19" s="32"/>
      <c r="I19" s="32"/>
      <c r="J19" s="243"/>
      <c r="L19" s="7"/>
    </row>
    <row r="20" spans="1:12" ht="12.95" customHeight="1">
      <c r="A20" s="51"/>
      <c r="B20" s="473"/>
      <c r="C20" s="474"/>
      <c r="D20" s="474"/>
      <c r="E20" s="474"/>
      <c r="F20" s="473"/>
      <c r="G20" s="474"/>
      <c r="H20" s="46"/>
      <c r="I20" s="46"/>
      <c r="J20" s="243"/>
      <c r="L20" s="7"/>
    </row>
    <row r="21" spans="1:12" ht="12.95" customHeight="1">
      <c r="A21" s="51"/>
      <c r="B21" s="473"/>
      <c r="C21" s="474"/>
      <c r="D21" s="474"/>
      <c r="E21" s="474"/>
      <c r="F21" s="473"/>
      <c r="G21" s="474"/>
      <c r="H21" s="46"/>
      <c r="I21" s="14"/>
      <c r="J21" s="243"/>
      <c r="L21" s="7"/>
    </row>
    <row r="22" spans="1:12" ht="12.95" customHeight="1">
      <c r="A22" s="51"/>
      <c r="B22" s="473"/>
      <c r="C22" s="474"/>
      <c r="D22" s="474"/>
      <c r="E22" s="474"/>
      <c r="F22" s="473"/>
      <c r="G22" s="474"/>
      <c r="H22" s="31"/>
      <c r="I22" s="21"/>
      <c r="J22" s="243"/>
      <c r="L22" s="7"/>
    </row>
    <row r="23" spans="1:12" ht="12.95" customHeight="1">
      <c r="A23" s="51"/>
      <c r="B23" s="473"/>
      <c r="C23" s="474"/>
      <c r="D23" s="474"/>
      <c r="E23" s="474"/>
      <c r="F23" s="473"/>
      <c r="G23" s="474"/>
      <c r="H23" s="21"/>
      <c r="I23" s="14"/>
      <c r="J23" s="243"/>
      <c r="L23" s="7"/>
    </row>
    <row r="24" spans="1:12" ht="12.95" customHeight="1">
      <c r="A24" s="51"/>
      <c r="B24" s="473"/>
      <c r="C24" s="474"/>
      <c r="D24" s="474"/>
      <c r="E24" s="474"/>
      <c r="F24" s="473"/>
      <c r="G24" s="474"/>
      <c r="H24" s="27"/>
      <c r="I24" s="14"/>
      <c r="J24" s="243"/>
      <c r="L24" s="7"/>
    </row>
    <row r="25" spans="1:12" ht="12.95" customHeight="1">
      <c r="A25" s="51"/>
      <c r="B25" s="473"/>
      <c r="C25" s="474"/>
      <c r="D25" s="474"/>
      <c r="E25" s="474"/>
      <c r="F25" s="473"/>
      <c r="G25" s="474"/>
      <c r="H25" s="27"/>
      <c r="I25" s="14"/>
      <c r="J25" s="243"/>
      <c r="L25" s="7"/>
    </row>
    <row r="26" spans="1:12" ht="12.95" customHeight="1">
      <c r="A26" s="51"/>
      <c r="B26" s="473"/>
      <c r="C26" s="474"/>
      <c r="D26" s="474"/>
      <c r="E26" s="474"/>
      <c r="F26" s="473"/>
      <c r="G26" s="474"/>
      <c r="H26" s="27"/>
      <c r="I26" s="14"/>
      <c r="J26" s="243"/>
      <c r="L26" s="7"/>
    </row>
    <row r="27" spans="1:12" ht="12.95" customHeight="1">
      <c r="A27" s="51"/>
      <c r="B27" s="473"/>
      <c r="C27" s="474"/>
      <c r="D27" s="474"/>
      <c r="E27" s="474"/>
      <c r="F27" s="473"/>
      <c r="G27" s="474"/>
      <c r="H27" s="14"/>
      <c r="I27" s="14"/>
      <c r="J27" s="243"/>
    </row>
    <row r="28" spans="1:12" ht="12.95" customHeight="1">
      <c r="A28" s="51"/>
      <c r="B28" s="473"/>
      <c r="C28" s="474"/>
      <c r="D28" s="474"/>
      <c r="E28" s="474"/>
      <c r="F28" s="473"/>
      <c r="G28" s="474"/>
      <c r="H28" s="14"/>
      <c r="I28" s="14"/>
      <c r="J28" s="243"/>
    </row>
    <row r="29" spans="1:12" ht="12.95" customHeight="1">
      <c r="A29" s="51"/>
      <c r="B29" s="473"/>
      <c r="C29" s="474"/>
      <c r="D29" s="474"/>
      <c r="E29" s="474"/>
      <c r="F29" s="473"/>
      <c r="G29" s="474"/>
      <c r="H29" s="14"/>
      <c r="I29" s="14"/>
      <c r="J29" s="243"/>
    </row>
    <row r="30" spans="1:12" ht="12.95" customHeight="1">
      <c r="A30" s="51"/>
      <c r="B30" s="473"/>
      <c r="C30" s="474"/>
      <c r="D30" s="474"/>
      <c r="E30" s="474"/>
      <c r="F30" s="473"/>
      <c r="G30" s="474"/>
      <c r="H30" s="14"/>
      <c r="I30" s="14"/>
      <c r="J30" s="243"/>
    </row>
    <row r="31" spans="1:12" ht="12.95" customHeight="1">
      <c r="A31" s="51"/>
      <c r="B31" s="473"/>
      <c r="C31" s="474"/>
      <c r="D31" s="474"/>
      <c r="E31" s="474"/>
      <c r="F31" s="473"/>
      <c r="G31" s="474"/>
      <c r="H31" s="14"/>
      <c r="I31" s="14"/>
      <c r="J31" s="243"/>
    </row>
    <row r="32" spans="1:12" ht="12.95" customHeight="1">
      <c r="A32" s="51"/>
      <c r="B32" s="473"/>
      <c r="C32" s="474"/>
      <c r="D32" s="474"/>
      <c r="E32" s="474"/>
      <c r="F32" s="473"/>
      <c r="G32" s="474"/>
      <c r="H32" s="14"/>
      <c r="I32" s="14"/>
      <c r="J32" s="243"/>
    </row>
    <row r="33" spans="1:10" ht="12.95" customHeight="1">
      <c r="A33" s="51"/>
      <c r="B33" s="473"/>
      <c r="C33" s="474"/>
      <c r="D33" s="474"/>
      <c r="E33" s="474"/>
      <c r="F33" s="473"/>
      <c r="G33" s="474"/>
      <c r="H33" s="14"/>
      <c r="I33" s="14"/>
      <c r="J33" s="243"/>
    </row>
    <row r="34" spans="1:10" ht="12.95" customHeight="1">
      <c r="A34" s="51"/>
      <c r="B34" s="473"/>
      <c r="C34" s="474"/>
      <c r="D34" s="474"/>
      <c r="E34" s="474"/>
      <c r="F34" s="473"/>
      <c r="G34" s="474"/>
      <c r="H34" s="14"/>
      <c r="I34" s="14"/>
      <c r="J34" s="243"/>
    </row>
    <row r="35" spans="1:10" ht="12.95" customHeight="1">
      <c r="A35" s="51"/>
      <c r="B35" s="473"/>
      <c r="C35" s="474"/>
      <c r="D35" s="474"/>
      <c r="E35" s="474"/>
      <c r="F35" s="473"/>
      <c r="G35" s="474"/>
      <c r="H35" s="14"/>
      <c r="I35" s="14"/>
      <c r="J35" s="243"/>
    </row>
    <row r="36" spans="1:10" ht="12.95" customHeight="1">
      <c r="A36" s="51"/>
      <c r="B36" s="473"/>
      <c r="C36" s="474"/>
      <c r="D36" s="474"/>
      <c r="E36" s="474"/>
      <c r="F36" s="473"/>
      <c r="G36" s="474"/>
      <c r="H36" s="14"/>
      <c r="I36" s="14"/>
      <c r="J36" s="243"/>
    </row>
    <row r="37" spans="1:10" ht="12.95" customHeight="1">
      <c r="A37" s="51"/>
      <c r="B37" s="473"/>
      <c r="C37" s="474"/>
      <c r="D37" s="474"/>
      <c r="E37" s="474"/>
      <c r="F37" s="473"/>
      <c r="G37" s="474"/>
      <c r="H37" s="14"/>
      <c r="I37" s="14"/>
      <c r="J37" s="243"/>
    </row>
    <row r="38" spans="1:10" ht="12.95" customHeight="1">
      <c r="A38" s="60" t="s">
        <v>38</v>
      </c>
      <c r="B38" s="7"/>
      <c r="C38" s="7"/>
      <c r="D38" s="7"/>
      <c r="E38" s="7"/>
      <c r="J38" s="15"/>
    </row>
    <row r="39" spans="1:10" ht="12.95" customHeight="1">
      <c r="A39" s="468" t="s">
        <v>39</v>
      </c>
      <c r="B39" s="468"/>
      <c r="C39" s="468"/>
      <c r="D39" s="468"/>
      <c r="E39" s="468"/>
      <c r="F39" s="501" t="s">
        <v>40</v>
      </c>
      <c r="G39" s="504"/>
      <c r="H39" s="505"/>
      <c r="I39" s="505"/>
      <c r="J39" s="506"/>
    </row>
    <row r="40" spans="1:10" ht="12.95" customHeight="1">
      <c r="A40" s="468" t="s">
        <v>41</v>
      </c>
      <c r="B40" s="468"/>
      <c r="C40" s="468"/>
      <c r="D40" s="468"/>
      <c r="E40" s="468"/>
      <c r="F40" s="502"/>
      <c r="G40" s="507"/>
      <c r="H40" s="508"/>
      <c r="I40" s="508"/>
      <c r="J40" s="509"/>
    </row>
    <row r="41" spans="1:10" ht="12.95" customHeight="1">
      <c r="A41" s="468" t="s">
        <v>42</v>
      </c>
      <c r="B41" s="468"/>
      <c r="C41" s="468"/>
      <c r="D41" s="468"/>
      <c r="E41" s="468"/>
      <c r="F41" s="502"/>
      <c r="G41" s="507"/>
      <c r="H41" s="508"/>
      <c r="I41" s="508"/>
      <c r="J41" s="509"/>
    </row>
    <row r="42" spans="1:10" ht="12.95" customHeight="1">
      <c r="A42" s="468" t="s">
        <v>43</v>
      </c>
      <c r="B42" s="468"/>
      <c r="C42" s="513" t="s">
        <v>44</v>
      </c>
      <c r="D42" s="513"/>
      <c r="E42" s="513"/>
      <c r="F42" s="503"/>
      <c r="G42" s="510"/>
      <c r="H42" s="511"/>
      <c r="I42" s="511"/>
      <c r="J42" s="512"/>
    </row>
    <row r="43" spans="1:10" ht="12.95" customHeight="1">
      <c r="A43" s="468" t="s">
        <v>59</v>
      </c>
      <c r="B43" s="468"/>
      <c r="C43" s="468" t="str">
        <f>IF(Calcu_ADJ!N9=FALSE,Calcu!K3,Calcu_ADJ!K3)</f>
        <v/>
      </c>
      <c r="D43" s="468"/>
      <c r="E43" s="468"/>
    </row>
    <row r="46" spans="1:10" ht="12.95" customHeight="1">
      <c r="B46" s="3" t="s">
        <v>845</v>
      </c>
    </row>
    <row r="47" spans="1:10" ht="12.95" customHeight="1">
      <c r="B47" s="3" t="s">
        <v>846</v>
      </c>
    </row>
    <row r="48" spans="1:10" ht="12.95" customHeight="1">
      <c r="A48" s="315">
        <f>Calcu!S337</f>
        <v>0</v>
      </c>
      <c r="B48" s="3" t="s">
        <v>924</v>
      </c>
    </row>
    <row r="49" spans="1:2" ht="12.95" customHeight="1">
      <c r="A49" s="341"/>
    </row>
    <row r="50" spans="1:2" ht="12.95" customHeight="1">
      <c r="A50" s="3" t="str">
        <f>IF(Calcu_ADJ!N9=FALSE,Calcu!L3,Calcu_ADJ!L3)</f>
        <v>PASS</v>
      </c>
      <c r="B50" s="3" t="s">
        <v>925</v>
      </c>
    </row>
    <row r="52" spans="1:2" ht="12.95" customHeight="1">
      <c r="B52" s="3" t="s">
        <v>952</v>
      </c>
    </row>
  </sheetData>
  <sheetProtection selectLockedCells="1"/>
  <mergeCells count="95"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H12:H13"/>
    <mergeCell ref="A14:J14"/>
    <mergeCell ref="I10:J10"/>
    <mergeCell ref="A11:J11"/>
    <mergeCell ref="G12:G13"/>
    <mergeCell ref="I12:J13"/>
    <mergeCell ref="B21:E21"/>
    <mergeCell ref="F21:G21"/>
    <mergeCell ref="A15:J15"/>
    <mergeCell ref="A16:J16"/>
    <mergeCell ref="B17:E17"/>
    <mergeCell ref="F17:G17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A1:J1"/>
    <mergeCell ref="A2:J2"/>
    <mergeCell ref="A3:B3"/>
    <mergeCell ref="C3:E3"/>
    <mergeCell ref="F3:G3"/>
    <mergeCell ref="H3:J3"/>
    <mergeCell ref="H4:J4"/>
    <mergeCell ref="A5:B5"/>
    <mergeCell ref="C5:E5"/>
    <mergeCell ref="F5:G5"/>
    <mergeCell ref="H5:J5"/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</mergeCells>
  <phoneticPr fontId="5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H356"/>
  <sheetViews>
    <sheetView showGridLines="0" workbookViewId="0"/>
  </sheetViews>
  <sheetFormatPr defaultColWidth="10" defaultRowHeight="15" customHeight="1"/>
  <cols>
    <col min="1" max="1" width="3.88671875" style="248" customWidth="1"/>
    <col min="2" max="2" width="10" style="265"/>
    <col min="3" max="3" width="10.44140625" style="265" bestFit="1" customWidth="1"/>
    <col min="4" max="4" width="10" style="265"/>
    <col min="5" max="20" width="10" style="263"/>
    <col min="21" max="16384" width="10" style="248"/>
  </cols>
  <sheetData>
    <row r="1" spans="1:34" ht="15" customHeight="1">
      <c r="A1" s="245" t="s">
        <v>153</v>
      </c>
      <c r="B1" s="246"/>
      <c r="C1" s="246"/>
      <c r="D1" s="246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34" ht="15" customHeight="1" thickBot="1">
      <c r="B2" s="316" t="s">
        <v>376</v>
      </c>
      <c r="C2" s="320" t="s">
        <v>377</v>
      </c>
      <c r="D2" s="388" t="s">
        <v>949</v>
      </c>
      <c r="E2" s="320" t="s">
        <v>54</v>
      </c>
      <c r="F2" s="386" t="s">
        <v>947</v>
      </c>
      <c r="G2" s="349">
        <f>E8</f>
        <v>0</v>
      </c>
      <c r="H2" s="349" t="s">
        <v>989</v>
      </c>
      <c r="I2" s="320" t="s">
        <v>382</v>
      </c>
      <c r="J2" s="320" t="s">
        <v>557</v>
      </c>
      <c r="K2" s="317" t="s">
        <v>526</v>
      </c>
      <c r="L2" s="343" t="s">
        <v>829</v>
      </c>
      <c r="M2" s="389" t="s">
        <v>953</v>
      </c>
      <c r="N2" s="389" t="s">
        <v>954</v>
      </c>
      <c r="O2" s="247"/>
      <c r="P2" s="247"/>
      <c r="Q2" s="247"/>
      <c r="R2" s="247"/>
      <c r="S2" s="248"/>
      <c r="T2" s="248"/>
    </row>
    <row r="3" spans="1:34" ht="15" customHeight="1" thickBot="1">
      <c r="B3" s="249">
        <f>COUNTIF(B9:B38,TRUE)/2</f>
        <v>0</v>
      </c>
      <c r="C3" s="254" t="e">
        <f ca="1">OFFSET(Z6,MATCH(F8,Z7:Z31,0),MATCH(E8,AA6:AH6,0))</f>
        <v>#N/A</v>
      </c>
      <c r="D3" s="254">
        <f>Pressure_1_R1!K4</f>
        <v>0</v>
      </c>
      <c r="E3" s="254">
        <f>Pressure_1_R1!L4</f>
        <v>0</v>
      </c>
      <c r="F3" s="254">
        <f>Pressure_1_R1!M$4</f>
        <v>0</v>
      </c>
      <c r="G3" s="350" t="e">
        <f ca="1">E3*C3</f>
        <v>#N/A</v>
      </c>
      <c r="H3" s="350" t="str">
        <f ca="1">OFFSET(V63,COUNTIF(T64:T74,"&lt;="&amp;G3),0)</f>
        <v>자리수</v>
      </c>
      <c r="I3" s="254" t="e">
        <f ca="1">OFFSET(U63,MATCH(H3,V64:V74,0),0)</f>
        <v>#N/A</v>
      </c>
      <c r="J3" s="254">
        <f>Pressure_1_R1!J$4</f>
        <v>0</v>
      </c>
      <c r="K3" s="285" t="str">
        <f>IF(SUM(W45:W59,W127:W141,W209:W223,W291:W305)=0,"","초과")</f>
        <v/>
      </c>
      <c r="L3" s="285" t="str">
        <f>IF(LEN(K64&amp;K146&amp;K228&amp;K310)=0,"PASS","FAIL")</f>
        <v>PASS</v>
      </c>
      <c r="M3" s="324" t="b">
        <f>기본정보!A46=0</f>
        <v>1</v>
      </c>
      <c r="N3" s="324">
        <f>IF(M3=TRUE,1,기본정보!A47)</f>
        <v>1</v>
      </c>
      <c r="O3" s="247"/>
      <c r="P3" s="247"/>
      <c r="Q3" s="247"/>
      <c r="R3" s="247"/>
      <c r="S3" s="248"/>
      <c r="T3" s="248"/>
    </row>
    <row r="4" spans="1:34" ht="15" customHeight="1">
      <c r="B4" s="246"/>
      <c r="C4" s="247"/>
      <c r="D4" s="247"/>
      <c r="E4" s="247"/>
      <c r="F4" s="247"/>
      <c r="G4" s="247"/>
      <c r="I4" s="247"/>
      <c r="J4" s="247"/>
      <c r="K4" s="247"/>
      <c r="L4" s="247"/>
      <c r="M4" s="247"/>
      <c r="N4" s="247"/>
      <c r="O4" s="247"/>
      <c r="P4" s="247"/>
      <c r="Q4" s="247"/>
      <c r="R4" s="248"/>
      <c r="S4" s="248"/>
      <c r="T4" s="248"/>
    </row>
    <row r="5" spans="1:34" s="253" customFormat="1" ht="15" customHeight="1">
      <c r="B5" s="252" t="s">
        <v>184</v>
      </c>
      <c r="C5" s="250"/>
      <c r="D5" s="250"/>
      <c r="E5" s="251"/>
      <c r="F5" s="250"/>
      <c r="G5" s="246"/>
      <c r="H5" s="250"/>
      <c r="I5" s="250"/>
      <c r="J5" s="250"/>
      <c r="K5" s="250"/>
      <c r="L5" s="250"/>
      <c r="M5" s="250"/>
      <c r="N5" s="252" t="s">
        <v>209</v>
      </c>
    </row>
    <row r="6" spans="1:34" s="247" customFormat="1" ht="15" customHeight="1">
      <c r="B6" s="771" t="s">
        <v>383</v>
      </c>
      <c r="C6" s="771" t="s">
        <v>186</v>
      </c>
      <c r="D6" s="780" t="s">
        <v>183</v>
      </c>
      <c r="E6" s="782" t="s">
        <v>55</v>
      </c>
      <c r="F6" s="771" t="s">
        <v>745</v>
      </c>
      <c r="G6" s="771"/>
      <c r="H6" s="771"/>
      <c r="I6" s="771" t="s">
        <v>215</v>
      </c>
      <c r="J6" s="772" t="s">
        <v>747</v>
      </c>
      <c r="K6" s="773"/>
      <c r="L6" s="774"/>
      <c r="M6" s="250"/>
      <c r="N6" s="771" t="s">
        <v>383</v>
      </c>
      <c r="O6" s="771" t="s">
        <v>530</v>
      </c>
      <c r="P6" s="771" t="s">
        <v>186</v>
      </c>
      <c r="Q6" s="772" t="s">
        <v>749</v>
      </c>
      <c r="R6" s="773"/>
      <c r="S6" s="773"/>
      <c r="T6" s="774"/>
      <c r="U6" s="772" t="s">
        <v>751</v>
      </c>
      <c r="V6" s="773"/>
      <c r="W6" s="773"/>
      <c r="X6" s="774"/>
      <c r="Z6" s="349" t="s">
        <v>93</v>
      </c>
      <c r="AA6" s="348" t="s">
        <v>854</v>
      </c>
      <c r="AB6" s="348" t="s">
        <v>563</v>
      </c>
      <c r="AC6" s="348" t="s">
        <v>847</v>
      </c>
      <c r="AD6" s="348" t="s">
        <v>848</v>
      </c>
      <c r="AE6" s="348" t="s">
        <v>849</v>
      </c>
      <c r="AF6" s="348" t="s">
        <v>824</v>
      </c>
      <c r="AG6" s="348" t="s">
        <v>856</v>
      </c>
      <c r="AH6" s="348" t="s">
        <v>852</v>
      </c>
    </row>
    <row r="7" spans="1:34" s="247" customFormat="1" ht="15" customHeight="1">
      <c r="B7" s="771"/>
      <c r="C7" s="771"/>
      <c r="D7" s="781"/>
      <c r="E7" s="782"/>
      <c r="F7" s="322" t="s">
        <v>224</v>
      </c>
      <c r="G7" s="322" t="s">
        <v>70</v>
      </c>
      <c r="H7" s="322" t="s">
        <v>0</v>
      </c>
      <c r="I7" s="771"/>
      <c r="J7" s="323" t="s">
        <v>558</v>
      </c>
      <c r="K7" s="323" t="s">
        <v>559</v>
      </c>
      <c r="L7" s="323" t="s">
        <v>124</v>
      </c>
      <c r="M7" s="250"/>
      <c r="N7" s="771"/>
      <c r="O7" s="771"/>
      <c r="P7" s="771"/>
      <c r="Q7" s="323" t="s">
        <v>558</v>
      </c>
      <c r="R7" s="323" t="s">
        <v>559</v>
      </c>
      <c r="S7" s="323" t="s">
        <v>560</v>
      </c>
      <c r="T7" s="323" t="s">
        <v>561</v>
      </c>
      <c r="U7" s="323" t="s">
        <v>558</v>
      </c>
      <c r="V7" s="323" t="s">
        <v>559</v>
      </c>
      <c r="W7" s="323" t="s">
        <v>560</v>
      </c>
      <c r="X7" s="323" t="s">
        <v>562</v>
      </c>
      <c r="Z7" s="348" t="s">
        <v>188</v>
      </c>
      <c r="AA7" s="350">
        <f t="shared" ref="AA7:AA21" si="0">AC7*1000</f>
        <v>1</v>
      </c>
      <c r="AB7" s="350">
        <f>AC7*10</f>
        <v>0.01</v>
      </c>
      <c r="AC7" s="350">
        <f t="shared" ref="AC7:AC21" si="1">AD7*1000</f>
        <v>1E-3</v>
      </c>
      <c r="AD7" s="350">
        <v>9.9999999999999995E-7</v>
      </c>
      <c r="AE7" s="350">
        <f t="shared" ref="AE7:AE21" si="2">AG7*1000</f>
        <v>1</v>
      </c>
      <c r="AF7" s="350">
        <f>AG7*10</f>
        <v>0.01</v>
      </c>
      <c r="AG7" s="350">
        <f t="shared" ref="AG7:AG21" si="3">AH7*1000</f>
        <v>1E-3</v>
      </c>
      <c r="AH7" s="350">
        <v>9.9999999999999995E-7</v>
      </c>
    </row>
    <row r="8" spans="1:34" s="247" customFormat="1" ht="15" customHeight="1">
      <c r="B8" s="771"/>
      <c r="C8" s="771"/>
      <c r="D8" s="323">
        <f>E8</f>
        <v>0</v>
      </c>
      <c r="E8" s="323">
        <f>표준압력!I22</f>
        <v>0</v>
      </c>
      <c r="F8" s="323">
        <f>F3</f>
        <v>0</v>
      </c>
      <c r="G8" s="323">
        <f>F8</f>
        <v>0</v>
      </c>
      <c r="H8" s="323">
        <f>G8</f>
        <v>0</v>
      </c>
      <c r="I8" s="771"/>
      <c r="J8" s="322">
        <f>$E8</f>
        <v>0</v>
      </c>
      <c r="K8" s="322">
        <f>$E8</f>
        <v>0</v>
      </c>
      <c r="L8" s="322">
        <f>$E8</f>
        <v>0</v>
      </c>
      <c r="M8" s="250"/>
      <c r="N8" s="771"/>
      <c r="O8" s="771"/>
      <c r="P8" s="771"/>
      <c r="Q8" s="322">
        <f>J8</f>
        <v>0</v>
      </c>
      <c r="R8" s="322">
        <f>K8</f>
        <v>0</v>
      </c>
      <c r="S8" s="322">
        <f>L8</f>
        <v>0</v>
      </c>
      <c r="T8" s="322">
        <f>S8</f>
        <v>0</v>
      </c>
      <c r="U8" s="322">
        <f>Q8</f>
        <v>0</v>
      </c>
      <c r="V8" s="322">
        <f>R8</f>
        <v>0</v>
      </c>
      <c r="W8" s="322">
        <f>S8</f>
        <v>0</v>
      </c>
      <c r="X8" s="322">
        <f>T8</f>
        <v>0</v>
      </c>
      <c r="Z8" s="348" t="s">
        <v>855</v>
      </c>
      <c r="AA8" s="350">
        <f t="shared" si="0"/>
        <v>100</v>
      </c>
      <c r="AB8" s="350">
        <f t="shared" ref="AB8:AB29" si="4">AC8*10</f>
        <v>1</v>
      </c>
      <c r="AC8" s="350">
        <f t="shared" si="1"/>
        <v>0.1</v>
      </c>
      <c r="AD8" s="350">
        <v>1E-4</v>
      </c>
      <c r="AE8" s="350">
        <f t="shared" si="2"/>
        <v>100</v>
      </c>
      <c r="AF8" s="350">
        <f t="shared" ref="AF8:AF29" si="5">AG8*10</f>
        <v>1</v>
      </c>
      <c r="AG8" s="350">
        <f t="shared" si="3"/>
        <v>0.1</v>
      </c>
      <c r="AH8" s="350">
        <v>1E-4</v>
      </c>
    </row>
    <row r="9" spans="1:34" s="247" customFormat="1" ht="15" customHeight="1">
      <c r="B9" s="255" t="b">
        <f>IF(Pressure_1_R1!A4="",FALSE,TRUE)</f>
        <v>0</v>
      </c>
      <c r="C9" s="256">
        <v>1</v>
      </c>
      <c r="D9" s="262" t="str">
        <f>IF($B9=FALSE,"",표준압력!G22)</f>
        <v/>
      </c>
      <c r="E9" s="257" t="str">
        <f>IF($B9=FALSE,"",표준압력!H22)</f>
        <v/>
      </c>
      <c r="F9" s="257" t="str">
        <f>IF($B9=FALSE,"",Pressure_1_R1!Q4)</f>
        <v/>
      </c>
      <c r="G9" s="258" t="str">
        <f>IF($B9=FALSE,"",Pressure_1_R1!R4)</f>
        <v/>
      </c>
      <c r="H9" s="258" t="str">
        <f>IF($B9=FALSE,"",Pressure_1_R1!S4)</f>
        <v/>
      </c>
      <c r="I9" s="264" t="b">
        <f>TYPE(G9)=1</f>
        <v>0</v>
      </c>
      <c r="J9" s="259" t="str">
        <f t="shared" ref="J9:J38" si="6">IF($B9=FALSE,"",F9*$C$3)</f>
        <v/>
      </c>
      <c r="K9" s="260" t="str">
        <f t="shared" ref="K9:K38" si="7">IF($B9=FALSE,"",IF(G9="ⅹ",J9,G9*$C$3))</f>
        <v/>
      </c>
      <c r="L9" s="260" t="str">
        <f t="shared" ref="L9:L38" si="8">IF($B9=FALSE,"",IF(H9="ⅹ",K9,H9*$C$3))</f>
        <v/>
      </c>
      <c r="M9" s="250"/>
      <c r="N9" s="261" t="b">
        <f t="shared" ref="N9:N38" si="9">IF($P9&gt;$B$3,FALSE,TRUE)</f>
        <v>0</v>
      </c>
      <c r="O9" s="415" t="s">
        <v>564</v>
      </c>
      <c r="P9" s="419">
        <v>1</v>
      </c>
      <c r="Q9" s="417" t="str">
        <f ca="1">IF($N9=FALSE,"",IF($O9="가압",J9,OFFSET(J$8,$B$3*2-($P9-1),0)))</f>
        <v/>
      </c>
      <c r="R9" s="261" t="str">
        <f t="shared" ref="R9" ca="1" si="10">IF($N9=FALSE,"",IF($O9="가압",K9,OFFSET(K$8,$B$3*2-($P9-1),0)))</f>
        <v/>
      </c>
      <c r="S9" s="261" t="str">
        <f t="shared" ref="S9" ca="1" si="11">IF($N9=FALSE,"",IF($O9="가압",L9,OFFSET(L$8,$B$3*2-($P9-1),0)))</f>
        <v/>
      </c>
      <c r="T9" s="421" t="str">
        <f t="shared" ref="T9" si="12">IF($N9=FALSE,"",AVERAGE(Q9:S9))</f>
        <v/>
      </c>
      <c r="U9" s="417" t="str">
        <f>IF($N9=FALSE,"",Q9-Q$9)</f>
        <v/>
      </c>
      <c r="V9" s="261" t="str">
        <f t="shared" ref="V9:V23" si="13">IF($N9=FALSE,"",R9-R$9)</f>
        <v/>
      </c>
      <c r="W9" s="261" t="str">
        <f t="shared" ref="W9:W23" si="14">IF($N9=FALSE,"",S9-S$9)</f>
        <v/>
      </c>
      <c r="X9" s="422" t="str">
        <f t="shared" ref="X9:X38" si="15">IF($N9=FALSE,"",MAX(U9:W9)-MIN(U9:W9))</f>
        <v/>
      </c>
      <c r="Z9" s="348" t="s">
        <v>847</v>
      </c>
      <c r="AA9" s="350">
        <f t="shared" si="0"/>
        <v>1000</v>
      </c>
      <c r="AB9" s="350">
        <f t="shared" si="4"/>
        <v>10</v>
      </c>
      <c r="AC9" s="350">
        <f t="shared" si="1"/>
        <v>1</v>
      </c>
      <c r="AD9" s="350">
        <v>1E-3</v>
      </c>
      <c r="AE9" s="350">
        <f t="shared" si="2"/>
        <v>1000</v>
      </c>
      <c r="AF9" s="350">
        <f t="shared" si="5"/>
        <v>10</v>
      </c>
      <c r="AG9" s="350">
        <f t="shared" si="3"/>
        <v>1</v>
      </c>
      <c r="AH9" s="350">
        <v>1E-3</v>
      </c>
    </row>
    <row r="10" spans="1:34" s="247" customFormat="1" ht="15" customHeight="1">
      <c r="B10" s="255" t="b">
        <f>IF(Pressure_1_R1!A5="",FALSE,TRUE)</f>
        <v>0</v>
      </c>
      <c r="C10" s="256">
        <v>2</v>
      </c>
      <c r="D10" s="262" t="str">
        <f>IF($B10=FALSE,"",표준압력!G23)</f>
        <v/>
      </c>
      <c r="E10" s="257" t="str">
        <f>IF($B10=FALSE,"",표준압력!H23)</f>
        <v/>
      </c>
      <c r="F10" s="257" t="str">
        <f>IF($B10=FALSE,"",Pressure_1_R1!Q5)</f>
        <v/>
      </c>
      <c r="G10" s="258" t="str">
        <f>IF($B10=FALSE,"",Pressure_1_R1!R5)</f>
        <v/>
      </c>
      <c r="H10" s="258" t="str">
        <f>IF($B10=FALSE,"",Pressure_1_R1!S5)</f>
        <v/>
      </c>
      <c r="I10" s="264" t="b">
        <f t="shared" ref="I10:I38" si="16">TYPE(G10)=1</f>
        <v>0</v>
      </c>
      <c r="J10" s="259" t="str">
        <f t="shared" si="6"/>
        <v/>
      </c>
      <c r="K10" s="260" t="str">
        <f t="shared" si="7"/>
        <v/>
      </c>
      <c r="L10" s="260" t="str">
        <f t="shared" si="8"/>
        <v/>
      </c>
      <c r="M10" s="250"/>
      <c r="N10" s="261" t="b">
        <f t="shared" si="9"/>
        <v>0</v>
      </c>
      <c r="O10" s="415" t="s">
        <v>564</v>
      </c>
      <c r="P10" s="419">
        <v>2</v>
      </c>
      <c r="Q10" s="417" t="str">
        <f t="shared" ref="Q10:Q38" ca="1" si="17">IF($N10=FALSE,"",IF($O10="가압",J10,OFFSET(J$8,$B$3*2-($P10-1),0)))</f>
        <v/>
      </c>
      <c r="R10" s="261" t="str">
        <f t="shared" ref="R10:R38" ca="1" si="18">IF($N10=FALSE,"",IF($O10="가압",K10,OFFSET(K$8,$B$3*2-($P10-1),0)))</f>
        <v/>
      </c>
      <c r="S10" s="261" t="str">
        <f t="shared" ref="S10:S38" ca="1" si="19">IF($N10=FALSE,"",IF($O10="가압",L10,OFFSET(L$8,$B$3*2-($P10-1),0)))</f>
        <v/>
      </c>
      <c r="T10" s="421" t="str">
        <f t="shared" ref="T10:T38" si="20">IF($N10=FALSE,"",AVERAGE(Q10:S10))</f>
        <v/>
      </c>
      <c r="U10" s="417" t="str">
        <f t="shared" ref="U10:U23" si="21">IF($N10=FALSE,"",Q10-Q$9)</f>
        <v/>
      </c>
      <c r="V10" s="261" t="str">
        <f t="shared" si="13"/>
        <v/>
      </c>
      <c r="W10" s="261" t="str">
        <f t="shared" si="14"/>
        <v/>
      </c>
      <c r="X10" s="422" t="str">
        <f t="shared" si="15"/>
        <v/>
      </c>
      <c r="Z10" s="348" t="s">
        <v>210</v>
      </c>
      <c r="AA10" s="350">
        <f t="shared" si="0"/>
        <v>1000000</v>
      </c>
      <c r="AB10" s="350">
        <f t="shared" si="4"/>
        <v>10000</v>
      </c>
      <c r="AC10" s="350">
        <f t="shared" si="1"/>
        <v>1000</v>
      </c>
      <c r="AD10" s="350">
        <v>1</v>
      </c>
      <c r="AE10" s="350">
        <f t="shared" si="2"/>
        <v>1000000</v>
      </c>
      <c r="AF10" s="350">
        <f t="shared" si="5"/>
        <v>10000</v>
      </c>
      <c r="AG10" s="350">
        <f t="shared" si="3"/>
        <v>1000</v>
      </c>
      <c r="AH10" s="350">
        <v>1</v>
      </c>
    </row>
    <row r="11" spans="1:34" s="247" customFormat="1" ht="15" customHeight="1">
      <c r="B11" s="255" t="b">
        <f>IF(Pressure_1_R1!A6="",FALSE,TRUE)</f>
        <v>0</v>
      </c>
      <c r="C11" s="256">
        <v>3</v>
      </c>
      <c r="D11" s="262" t="str">
        <f>IF($B11=FALSE,"",표준압력!G24)</f>
        <v/>
      </c>
      <c r="E11" s="257" t="str">
        <f>IF($B11=FALSE,"",표준압력!H24)</f>
        <v/>
      </c>
      <c r="F11" s="257" t="str">
        <f>IF($B11=FALSE,"",Pressure_1_R1!Q6)</f>
        <v/>
      </c>
      <c r="G11" s="258" t="str">
        <f>IF($B11=FALSE,"",Pressure_1_R1!R6)</f>
        <v/>
      </c>
      <c r="H11" s="258" t="str">
        <f>IF($B11=FALSE,"",Pressure_1_R1!S6)</f>
        <v/>
      </c>
      <c r="I11" s="264" t="b">
        <f t="shared" si="16"/>
        <v>0</v>
      </c>
      <c r="J11" s="259" t="str">
        <f t="shared" si="6"/>
        <v/>
      </c>
      <c r="K11" s="260" t="str">
        <f t="shared" si="7"/>
        <v/>
      </c>
      <c r="L11" s="260" t="str">
        <f t="shared" si="8"/>
        <v/>
      </c>
      <c r="M11" s="250"/>
      <c r="N11" s="261" t="b">
        <f t="shared" si="9"/>
        <v>0</v>
      </c>
      <c r="O11" s="415" t="s">
        <v>564</v>
      </c>
      <c r="P11" s="419">
        <v>3</v>
      </c>
      <c r="Q11" s="417" t="str">
        <f t="shared" ca="1" si="17"/>
        <v/>
      </c>
      <c r="R11" s="261" t="str">
        <f t="shared" ca="1" si="18"/>
        <v/>
      </c>
      <c r="S11" s="261" t="str">
        <f t="shared" ca="1" si="19"/>
        <v/>
      </c>
      <c r="T11" s="421" t="str">
        <f t="shared" si="20"/>
        <v/>
      </c>
      <c r="U11" s="417" t="str">
        <f t="shared" si="21"/>
        <v/>
      </c>
      <c r="V11" s="261" t="str">
        <f t="shared" si="13"/>
        <v/>
      </c>
      <c r="W11" s="261" t="str">
        <f t="shared" si="14"/>
        <v/>
      </c>
      <c r="X11" s="422" t="str">
        <f t="shared" si="15"/>
        <v/>
      </c>
      <c r="Z11" s="348" t="s">
        <v>857</v>
      </c>
      <c r="AA11" s="350">
        <f t="shared" si="0"/>
        <v>100</v>
      </c>
      <c r="AB11" s="350">
        <f t="shared" si="4"/>
        <v>1</v>
      </c>
      <c r="AC11" s="350">
        <f t="shared" si="1"/>
        <v>0.1</v>
      </c>
      <c r="AD11" s="350">
        <v>1E-4</v>
      </c>
      <c r="AE11" s="350">
        <f t="shared" si="2"/>
        <v>100</v>
      </c>
      <c r="AF11" s="350">
        <f t="shared" si="5"/>
        <v>1</v>
      </c>
      <c r="AG11" s="350">
        <f t="shared" si="3"/>
        <v>0.1</v>
      </c>
      <c r="AH11" s="350">
        <v>1E-4</v>
      </c>
    </row>
    <row r="12" spans="1:34" s="247" customFormat="1" ht="15" customHeight="1">
      <c r="B12" s="255" t="b">
        <f>IF(Pressure_1_R1!A7="",FALSE,TRUE)</f>
        <v>0</v>
      </c>
      <c r="C12" s="256">
        <v>4</v>
      </c>
      <c r="D12" s="262" t="str">
        <f>IF($B12=FALSE,"",표준압력!G25)</f>
        <v/>
      </c>
      <c r="E12" s="257" t="str">
        <f>IF($B12=FALSE,"",표준압력!H25)</f>
        <v/>
      </c>
      <c r="F12" s="257" t="str">
        <f>IF($B12=FALSE,"",Pressure_1_R1!Q7)</f>
        <v/>
      </c>
      <c r="G12" s="258" t="str">
        <f>IF($B12=FALSE,"",Pressure_1_R1!R7)</f>
        <v/>
      </c>
      <c r="H12" s="258" t="str">
        <f>IF($B12=FALSE,"",Pressure_1_R1!S7)</f>
        <v/>
      </c>
      <c r="I12" s="264" t="b">
        <f t="shared" si="16"/>
        <v>0</v>
      </c>
      <c r="J12" s="259" t="str">
        <f t="shared" si="6"/>
        <v/>
      </c>
      <c r="K12" s="260" t="str">
        <f t="shared" si="7"/>
        <v/>
      </c>
      <c r="L12" s="260" t="str">
        <f t="shared" si="8"/>
        <v/>
      </c>
      <c r="M12" s="250"/>
      <c r="N12" s="261" t="b">
        <f t="shared" si="9"/>
        <v>0</v>
      </c>
      <c r="O12" s="415" t="s">
        <v>564</v>
      </c>
      <c r="P12" s="419">
        <v>4</v>
      </c>
      <c r="Q12" s="417" t="str">
        <f t="shared" ca="1" si="17"/>
        <v/>
      </c>
      <c r="R12" s="261" t="str">
        <f t="shared" ca="1" si="18"/>
        <v/>
      </c>
      <c r="S12" s="261" t="str">
        <f t="shared" ca="1" si="19"/>
        <v/>
      </c>
      <c r="T12" s="421" t="str">
        <f t="shared" si="20"/>
        <v/>
      </c>
      <c r="U12" s="417" t="str">
        <f t="shared" si="21"/>
        <v/>
      </c>
      <c r="V12" s="261" t="str">
        <f t="shared" si="13"/>
        <v/>
      </c>
      <c r="W12" s="261" t="str">
        <f t="shared" si="14"/>
        <v/>
      </c>
      <c r="X12" s="422" t="str">
        <f t="shared" si="15"/>
        <v/>
      </c>
      <c r="Z12" s="348" t="s">
        <v>858</v>
      </c>
      <c r="AA12" s="350">
        <f t="shared" si="0"/>
        <v>100000</v>
      </c>
      <c r="AB12" s="350">
        <f t="shared" si="4"/>
        <v>1000</v>
      </c>
      <c r="AC12" s="350">
        <f t="shared" si="1"/>
        <v>100</v>
      </c>
      <c r="AD12" s="350">
        <v>0.1</v>
      </c>
      <c r="AE12" s="350">
        <f t="shared" si="2"/>
        <v>100000</v>
      </c>
      <c r="AF12" s="350">
        <f t="shared" si="5"/>
        <v>1000</v>
      </c>
      <c r="AG12" s="350">
        <f t="shared" si="3"/>
        <v>100</v>
      </c>
      <c r="AH12" s="350">
        <v>0.1</v>
      </c>
    </row>
    <row r="13" spans="1:34" s="247" customFormat="1" ht="15" customHeight="1">
      <c r="B13" s="255" t="b">
        <f>IF(Pressure_1_R1!A8="",FALSE,TRUE)</f>
        <v>0</v>
      </c>
      <c r="C13" s="256">
        <v>5</v>
      </c>
      <c r="D13" s="262" t="str">
        <f>IF($B13=FALSE,"",표준압력!G26)</f>
        <v/>
      </c>
      <c r="E13" s="257" t="str">
        <f>IF($B13=FALSE,"",표준압력!H26)</f>
        <v/>
      </c>
      <c r="F13" s="257" t="str">
        <f>IF($B13=FALSE,"",Pressure_1_R1!Q8)</f>
        <v/>
      </c>
      <c r="G13" s="258" t="str">
        <f>IF($B13=FALSE,"",Pressure_1_R1!R8)</f>
        <v/>
      </c>
      <c r="H13" s="258" t="str">
        <f>IF($B13=FALSE,"",Pressure_1_R1!S8)</f>
        <v/>
      </c>
      <c r="I13" s="264" t="b">
        <f t="shared" si="16"/>
        <v>0</v>
      </c>
      <c r="J13" s="259" t="str">
        <f t="shared" si="6"/>
        <v/>
      </c>
      <c r="K13" s="260" t="str">
        <f t="shared" si="7"/>
        <v/>
      </c>
      <c r="L13" s="260" t="str">
        <f t="shared" si="8"/>
        <v/>
      </c>
      <c r="M13" s="250"/>
      <c r="N13" s="261" t="b">
        <f t="shared" si="9"/>
        <v>0</v>
      </c>
      <c r="O13" s="415" t="s">
        <v>564</v>
      </c>
      <c r="P13" s="419">
        <v>5</v>
      </c>
      <c r="Q13" s="417" t="str">
        <f t="shared" ca="1" si="17"/>
        <v/>
      </c>
      <c r="R13" s="261" t="str">
        <f t="shared" ca="1" si="18"/>
        <v/>
      </c>
      <c r="S13" s="261" t="str">
        <f t="shared" ca="1" si="19"/>
        <v/>
      </c>
      <c r="T13" s="421" t="str">
        <f t="shared" si="20"/>
        <v/>
      </c>
      <c r="U13" s="417" t="str">
        <f t="shared" si="21"/>
        <v/>
      </c>
      <c r="V13" s="261" t="str">
        <f t="shared" si="13"/>
        <v/>
      </c>
      <c r="W13" s="261" t="str">
        <f t="shared" si="14"/>
        <v/>
      </c>
      <c r="X13" s="422" t="str">
        <f t="shared" si="15"/>
        <v/>
      </c>
      <c r="Z13" s="348" t="s">
        <v>859</v>
      </c>
      <c r="AA13" s="350">
        <f t="shared" si="0"/>
        <v>6894.7569999999996</v>
      </c>
      <c r="AB13" s="350">
        <f t="shared" si="4"/>
        <v>68.947569999999999</v>
      </c>
      <c r="AC13" s="350">
        <f t="shared" si="1"/>
        <v>6.8947569999999994</v>
      </c>
      <c r="AD13" s="350">
        <v>6.8947569999999996E-3</v>
      </c>
      <c r="AE13" s="350">
        <f t="shared" si="2"/>
        <v>6894.7569999999996</v>
      </c>
      <c r="AF13" s="350">
        <f t="shared" si="5"/>
        <v>68.947569999999999</v>
      </c>
      <c r="AG13" s="350">
        <f t="shared" si="3"/>
        <v>6.8947569999999994</v>
      </c>
      <c r="AH13" s="350">
        <v>6.8947569999999996E-3</v>
      </c>
    </row>
    <row r="14" spans="1:34" s="247" customFormat="1" ht="15" customHeight="1">
      <c r="B14" s="255" t="b">
        <f>IF(Pressure_1_R1!A9="",FALSE,TRUE)</f>
        <v>0</v>
      </c>
      <c r="C14" s="256">
        <v>6</v>
      </c>
      <c r="D14" s="262" t="str">
        <f>IF($B14=FALSE,"",표준압력!G27)</f>
        <v/>
      </c>
      <c r="E14" s="257" t="str">
        <f>IF($B14=FALSE,"",표준압력!H27)</f>
        <v/>
      </c>
      <c r="F14" s="257" t="str">
        <f>IF($B14=FALSE,"",Pressure_1_R1!Q9)</f>
        <v/>
      </c>
      <c r="G14" s="258" t="str">
        <f>IF($B14=FALSE,"",Pressure_1_R1!R9)</f>
        <v/>
      </c>
      <c r="H14" s="258" t="str">
        <f>IF($B14=FALSE,"",Pressure_1_R1!S9)</f>
        <v/>
      </c>
      <c r="I14" s="264" t="b">
        <f t="shared" si="16"/>
        <v>0</v>
      </c>
      <c r="J14" s="259" t="str">
        <f t="shared" si="6"/>
        <v/>
      </c>
      <c r="K14" s="260" t="str">
        <f t="shared" si="7"/>
        <v/>
      </c>
      <c r="L14" s="260" t="str">
        <f t="shared" si="8"/>
        <v/>
      </c>
      <c r="M14" s="250"/>
      <c r="N14" s="261" t="b">
        <f t="shared" si="9"/>
        <v>0</v>
      </c>
      <c r="O14" s="415" t="s">
        <v>564</v>
      </c>
      <c r="P14" s="419">
        <v>6</v>
      </c>
      <c r="Q14" s="417" t="str">
        <f t="shared" ca="1" si="17"/>
        <v/>
      </c>
      <c r="R14" s="261" t="str">
        <f t="shared" ca="1" si="18"/>
        <v/>
      </c>
      <c r="S14" s="261" t="str">
        <f t="shared" ca="1" si="19"/>
        <v/>
      </c>
      <c r="T14" s="421" t="str">
        <f t="shared" si="20"/>
        <v/>
      </c>
      <c r="U14" s="417" t="str">
        <f t="shared" si="21"/>
        <v/>
      </c>
      <c r="V14" s="261" t="str">
        <f t="shared" si="13"/>
        <v/>
      </c>
      <c r="W14" s="261" t="str">
        <f t="shared" si="14"/>
        <v/>
      </c>
      <c r="X14" s="422" t="str">
        <f t="shared" si="15"/>
        <v/>
      </c>
      <c r="Z14" s="348" t="s">
        <v>860</v>
      </c>
      <c r="AA14" s="350">
        <f t="shared" si="0"/>
        <v>98066.5</v>
      </c>
      <c r="AB14" s="350">
        <f t="shared" si="4"/>
        <v>980.66500000000008</v>
      </c>
      <c r="AC14" s="350">
        <f t="shared" si="1"/>
        <v>98.066500000000005</v>
      </c>
      <c r="AD14" s="350">
        <v>9.8066500000000001E-2</v>
      </c>
      <c r="AE14" s="350">
        <f t="shared" si="2"/>
        <v>98066.5</v>
      </c>
      <c r="AF14" s="350">
        <f t="shared" si="5"/>
        <v>980.66500000000008</v>
      </c>
      <c r="AG14" s="350">
        <f t="shared" si="3"/>
        <v>98.066500000000005</v>
      </c>
      <c r="AH14" s="350">
        <v>9.8066500000000001E-2</v>
      </c>
    </row>
    <row r="15" spans="1:34" s="247" customFormat="1" ht="15" customHeight="1">
      <c r="B15" s="255" t="b">
        <f>IF(Pressure_1_R1!A10="",FALSE,TRUE)</f>
        <v>0</v>
      </c>
      <c r="C15" s="256">
        <v>7</v>
      </c>
      <c r="D15" s="262" t="str">
        <f>IF($B15=FALSE,"",표준압력!G28)</f>
        <v/>
      </c>
      <c r="E15" s="257" t="str">
        <f>IF($B15=FALSE,"",표준압력!H28)</f>
        <v/>
      </c>
      <c r="F15" s="257" t="str">
        <f>IF($B15=FALSE,"",Pressure_1_R1!Q10)</f>
        <v/>
      </c>
      <c r="G15" s="258" t="str">
        <f>IF($B15=FALSE,"",Pressure_1_R1!R10)</f>
        <v/>
      </c>
      <c r="H15" s="258" t="str">
        <f>IF($B15=FALSE,"",Pressure_1_R1!S10)</f>
        <v/>
      </c>
      <c r="I15" s="264" t="b">
        <f t="shared" si="16"/>
        <v>0</v>
      </c>
      <c r="J15" s="259" t="str">
        <f t="shared" si="6"/>
        <v/>
      </c>
      <c r="K15" s="260" t="str">
        <f t="shared" si="7"/>
        <v/>
      </c>
      <c r="L15" s="260" t="str">
        <f t="shared" si="8"/>
        <v/>
      </c>
      <c r="M15" s="250"/>
      <c r="N15" s="261" t="b">
        <f t="shared" si="9"/>
        <v>0</v>
      </c>
      <c r="O15" s="415" t="s">
        <v>564</v>
      </c>
      <c r="P15" s="419">
        <v>7</v>
      </c>
      <c r="Q15" s="417" t="str">
        <f t="shared" ca="1" si="17"/>
        <v/>
      </c>
      <c r="R15" s="261" t="str">
        <f t="shared" ca="1" si="18"/>
        <v/>
      </c>
      <c r="S15" s="261" t="str">
        <f t="shared" ca="1" si="19"/>
        <v/>
      </c>
      <c r="T15" s="421" t="str">
        <f t="shared" si="20"/>
        <v/>
      </c>
      <c r="U15" s="417" t="str">
        <f t="shared" si="21"/>
        <v/>
      </c>
      <c r="V15" s="261" t="str">
        <f t="shared" si="13"/>
        <v/>
      </c>
      <c r="W15" s="261" t="str">
        <f t="shared" si="14"/>
        <v/>
      </c>
      <c r="X15" s="422" t="str">
        <f t="shared" si="15"/>
        <v/>
      </c>
      <c r="Z15" s="348" t="s">
        <v>144</v>
      </c>
      <c r="AA15" s="350">
        <f t="shared" si="0"/>
        <v>9.8066499999999994</v>
      </c>
      <c r="AB15" s="350">
        <f t="shared" si="4"/>
        <v>9.8066500000000001E-2</v>
      </c>
      <c r="AC15" s="350">
        <f t="shared" si="1"/>
        <v>9.8066500000000001E-3</v>
      </c>
      <c r="AD15" s="351">
        <v>9.8066500000000004E-6</v>
      </c>
      <c r="AE15" s="350">
        <f t="shared" si="2"/>
        <v>9.8066499999999994</v>
      </c>
      <c r="AF15" s="350">
        <f t="shared" si="5"/>
        <v>9.8066500000000001E-2</v>
      </c>
      <c r="AG15" s="350">
        <f t="shared" si="3"/>
        <v>9.8066500000000001E-3</v>
      </c>
      <c r="AH15" s="351">
        <v>9.8066500000000004E-6</v>
      </c>
    </row>
    <row r="16" spans="1:34" s="247" customFormat="1" ht="15" customHeight="1">
      <c r="B16" s="255" t="b">
        <f>IF(Pressure_1_R1!A11="",FALSE,TRUE)</f>
        <v>0</v>
      </c>
      <c r="C16" s="256">
        <v>8</v>
      </c>
      <c r="D16" s="262" t="str">
        <f>IF($B16=FALSE,"",표준압력!G29)</f>
        <v/>
      </c>
      <c r="E16" s="257" t="str">
        <f>IF($B16=FALSE,"",표준압력!H29)</f>
        <v/>
      </c>
      <c r="F16" s="257" t="str">
        <f>IF($B16=FALSE,"",Pressure_1_R1!Q11)</f>
        <v/>
      </c>
      <c r="G16" s="258" t="str">
        <f>IF($B16=FALSE,"",Pressure_1_R1!R11)</f>
        <v/>
      </c>
      <c r="H16" s="258" t="str">
        <f>IF($B16=FALSE,"",Pressure_1_R1!S11)</f>
        <v/>
      </c>
      <c r="I16" s="264" t="b">
        <f t="shared" si="16"/>
        <v>0</v>
      </c>
      <c r="J16" s="259" t="str">
        <f t="shared" si="6"/>
        <v/>
      </c>
      <c r="K16" s="260" t="str">
        <f t="shared" si="7"/>
        <v/>
      </c>
      <c r="L16" s="260" t="str">
        <f t="shared" si="8"/>
        <v/>
      </c>
      <c r="M16" s="250"/>
      <c r="N16" s="261" t="b">
        <f t="shared" si="9"/>
        <v>0</v>
      </c>
      <c r="O16" s="415" t="s">
        <v>564</v>
      </c>
      <c r="P16" s="419">
        <v>8</v>
      </c>
      <c r="Q16" s="417" t="str">
        <f t="shared" ca="1" si="17"/>
        <v/>
      </c>
      <c r="R16" s="261" t="str">
        <f t="shared" ca="1" si="18"/>
        <v/>
      </c>
      <c r="S16" s="261" t="str">
        <f t="shared" ca="1" si="19"/>
        <v/>
      </c>
      <c r="T16" s="421" t="str">
        <f t="shared" si="20"/>
        <v/>
      </c>
      <c r="U16" s="417" t="str">
        <f t="shared" si="21"/>
        <v/>
      </c>
      <c r="V16" s="261" t="str">
        <f t="shared" si="13"/>
        <v/>
      </c>
      <c r="W16" s="261" t="str">
        <f t="shared" si="14"/>
        <v/>
      </c>
      <c r="X16" s="422" t="str">
        <f t="shared" si="15"/>
        <v/>
      </c>
      <c r="Z16" s="348" t="s">
        <v>861</v>
      </c>
      <c r="AA16" s="350">
        <f t="shared" si="0"/>
        <v>3386.3889999999997</v>
      </c>
      <c r="AB16" s="350">
        <f t="shared" si="4"/>
        <v>33.863889999999998</v>
      </c>
      <c r="AC16" s="350">
        <f t="shared" si="1"/>
        <v>3.3863889999999999</v>
      </c>
      <c r="AD16" s="350">
        <v>3.3863890000000001E-3</v>
      </c>
      <c r="AE16" s="350">
        <f t="shared" si="2"/>
        <v>3386.3889999999997</v>
      </c>
      <c r="AF16" s="350">
        <f t="shared" si="5"/>
        <v>33.863889999999998</v>
      </c>
      <c r="AG16" s="350">
        <f t="shared" si="3"/>
        <v>3.3863889999999999</v>
      </c>
      <c r="AH16" s="350">
        <v>3.3863890000000001E-3</v>
      </c>
    </row>
    <row r="17" spans="2:34" s="247" customFormat="1" ht="15" customHeight="1">
      <c r="B17" s="255" t="b">
        <f>IF(Pressure_1_R1!A12="",FALSE,TRUE)</f>
        <v>0</v>
      </c>
      <c r="C17" s="256">
        <v>9</v>
      </c>
      <c r="D17" s="262" t="str">
        <f>IF($B17=FALSE,"",표준압력!G30)</f>
        <v/>
      </c>
      <c r="E17" s="257" t="str">
        <f>IF($B17=FALSE,"",표준압력!H30)</f>
        <v/>
      </c>
      <c r="F17" s="257" t="str">
        <f>IF($B17=FALSE,"",Pressure_1_R1!Q12)</f>
        <v/>
      </c>
      <c r="G17" s="258" t="str">
        <f>IF($B17=FALSE,"",Pressure_1_R1!R12)</f>
        <v/>
      </c>
      <c r="H17" s="258" t="str">
        <f>IF($B17=FALSE,"",Pressure_1_R1!S12)</f>
        <v/>
      </c>
      <c r="I17" s="264" t="b">
        <f t="shared" si="16"/>
        <v>0</v>
      </c>
      <c r="J17" s="259" t="str">
        <f t="shared" si="6"/>
        <v/>
      </c>
      <c r="K17" s="260" t="str">
        <f t="shared" si="7"/>
        <v/>
      </c>
      <c r="L17" s="260" t="str">
        <f t="shared" si="8"/>
        <v/>
      </c>
      <c r="M17" s="250"/>
      <c r="N17" s="261" t="b">
        <f t="shared" si="9"/>
        <v>0</v>
      </c>
      <c r="O17" s="415" t="s">
        <v>564</v>
      </c>
      <c r="P17" s="419">
        <v>9</v>
      </c>
      <c r="Q17" s="417" t="str">
        <f t="shared" ca="1" si="17"/>
        <v/>
      </c>
      <c r="R17" s="261" t="str">
        <f t="shared" ca="1" si="18"/>
        <v/>
      </c>
      <c r="S17" s="261" t="str">
        <f t="shared" ca="1" si="19"/>
        <v/>
      </c>
      <c r="T17" s="421" t="str">
        <f t="shared" si="20"/>
        <v/>
      </c>
      <c r="U17" s="417" t="str">
        <f t="shared" si="21"/>
        <v/>
      </c>
      <c r="V17" s="261" t="str">
        <f t="shared" si="13"/>
        <v/>
      </c>
      <c r="W17" s="261" t="str">
        <f t="shared" si="14"/>
        <v/>
      </c>
      <c r="X17" s="422" t="str">
        <f t="shared" si="15"/>
        <v/>
      </c>
      <c r="Z17" s="348" t="s">
        <v>862</v>
      </c>
      <c r="AA17" s="350">
        <f t="shared" si="0"/>
        <v>133.32240000000002</v>
      </c>
      <c r="AB17" s="350">
        <f t="shared" si="4"/>
        <v>1.333224</v>
      </c>
      <c r="AC17" s="350">
        <f t="shared" si="1"/>
        <v>0.13332240000000001</v>
      </c>
      <c r="AD17" s="350">
        <v>1.3332240000000001E-4</v>
      </c>
      <c r="AE17" s="350">
        <f t="shared" si="2"/>
        <v>133.32240000000002</v>
      </c>
      <c r="AF17" s="350">
        <f t="shared" si="5"/>
        <v>1.333224</v>
      </c>
      <c r="AG17" s="350">
        <f t="shared" si="3"/>
        <v>0.13332240000000001</v>
      </c>
      <c r="AH17" s="350">
        <v>1.3332240000000001E-4</v>
      </c>
    </row>
    <row r="18" spans="2:34" s="247" customFormat="1" ht="15" customHeight="1">
      <c r="B18" s="255" t="b">
        <f>IF(Pressure_1_R1!A13="",FALSE,TRUE)</f>
        <v>0</v>
      </c>
      <c r="C18" s="256">
        <v>10</v>
      </c>
      <c r="D18" s="262" t="str">
        <f>IF($B18=FALSE,"",표준압력!G31)</f>
        <v/>
      </c>
      <c r="E18" s="257" t="str">
        <f>IF($B18=FALSE,"",표준압력!H31)</f>
        <v/>
      </c>
      <c r="F18" s="257" t="str">
        <f>IF($B18=FALSE,"",Pressure_1_R1!Q13)</f>
        <v/>
      </c>
      <c r="G18" s="258" t="str">
        <f>IF($B18=FALSE,"",Pressure_1_R1!R13)</f>
        <v/>
      </c>
      <c r="H18" s="258" t="str">
        <f>IF($B18=FALSE,"",Pressure_1_R1!S13)</f>
        <v/>
      </c>
      <c r="I18" s="264" t="b">
        <f t="shared" si="16"/>
        <v>0</v>
      </c>
      <c r="J18" s="259" t="str">
        <f t="shared" si="6"/>
        <v/>
      </c>
      <c r="K18" s="260" t="str">
        <f t="shared" si="7"/>
        <v/>
      </c>
      <c r="L18" s="260" t="str">
        <f t="shared" si="8"/>
        <v/>
      </c>
      <c r="M18" s="250"/>
      <c r="N18" s="261" t="b">
        <f t="shared" si="9"/>
        <v>0</v>
      </c>
      <c r="O18" s="415" t="s">
        <v>564</v>
      </c>
      <c r="P18" s="419">
        <v>10</v>
      </c>
      <c r="Q18" s="417" t="str">
        <f t="shared" ca="1" si="17"/>
        <v/>
      </c>
      <c r="R18" s="261" t="str">
        <f t="shared" ca="1" si="18"/>
        <v/>
      </c>
      <c r="S18" s="261" t="str">
        <f t="shared" ca="1" si="19"/>
        <v/>
      </c>
      <c r="T18" s="421" t="str">
        <f t="shared" si="20"/>
        <v/>
      </c>
      <c r="U18" s="417" t="str">
        <f t="shared" si="21"/>
        <v/>
      </c>
      <c r="V18" s="261" t="str">
        <f t="shared" si="13"/>
        <v/>
      </c>
      <c r="W18" s="261" t="str">
        <f t="shared" si="14"/>
        <v/>
      </c>
      <c r="X18" s="422" t="str">
        <f t="shared" si="15"/>
        <v/>
      </c>
      <c r="Z18" s="348" t="s">
        <v>863</v>
      </c>
      <c r="AA18" s="350">
        <f t="shared" si="0"/>
        <v>1333.2239999999999</v>
      </c>
      <c r="AB18" s="350">
        <f t="shared" si="4"/>
        <v>13.332239999999999</v>
      </c>
      <c r="AC18" s="350">
        <f t="shared" si="1"/>
        <v>1.333224</v>
      </c>
      <c r="AD18" s="350">
        <v>1.333224E-3</v>
      </c>
      <c r="AE18" s="350">
        <f t="shared" si="2"/>
        <v>1333.2239999999999</v>
      </c>
      <c r="AF18" s="350">
        <f t="shared" si="5"/>
        <v>13.332239999999999</v>
      </c>
      <c r="AG18" s="350">
        <f t="shared" si="3"/>
        <v>1.333224</v>
      </c>
      <c r="AH18" s="350">
        <v>1.333224E-3</v>
      </c>
    </row>
    <row r="19" spans="2:34" s="247" customFormat="1" ht="15" customHeight="1">
      <c r="B19" s="255" t="b">
        <f>IF(Pressure_1_R1!A14="",FALSE,TRUE)</f>
        <v>0</v>
      </c>
      <c r="C19" s="256">
        <v>11</v>
      </c>
      <c r="D19" s="262" t="str">
        <f>IF($B19=FALSE,"",표준압력!G32)</f>
        <v/>
      </c>
      <c r="E19" s="257" t="str">
        <f>IF($B19=FALSE,"",표준압력!H32)</f>
        <v/>
      </c>
      <c r="F19" s="257" t="str">
        <f>IF($B19=FALSE,"",Pressure_1_R1!Q14)</f>
        <v/>
      </c>
      <c r="G19" s="258" t="str">
        <f>IF($B19=FALSE,"",Pressure_1_R1!R14)</f>
        <v/>
      </c>
      <c r="H19" s="258" t="str">
        <f>IF($B19=FALSE,"",Pressure_1_R1!S14)</f>
        <v/>
      </c>
      <c r="I19" s="264" t="b">
        <f t="shared" si="16"/>
        <v>0</v>
      </c>
      <c r="J19" s="259" t="str">
        <f t="shared" si="6"/>
        <v/>
      </c>
      <c r="K19" s="260" t="str">
        <f t="shared" si="7"/>
        <v/>
      </c>
      <c r="L19" s="260" t="str">
        <f t="shared" si="8"/>
        <v/>
      </c>
      <c r="M19" s="250"/>
      <c r="N19" s="261" t="b">
        <f t="shared" si="9"/>
        <v>0</v>
      </c>
      <c r="O19" s="415" t="s">
        <v>564</v>
      </c>
      <c r="P19" s="419">
        <v>11</v>
      </c>
      <c r="Q19" s="417" t="str">
        <f t="shared" ca="1" si="17"/>
        <v/>
      </c>
      <c r="R19" s="261" t="str">
        <f t="shared" ca="1" si="18"/>
        <v/>
      </c>
      <c r="S19" s="261" t="str">
        <f t="shared" ca="1" si="19"/>
        <v/>
      </c>
      <c r="T19" s="421" t="str">
        <f t="shared" si="20"/>
        <v/>
      </c>
      <c r="U19" s="417" t="str">
        <f t="shared" si="21"/>
        <v/>
      </c>
      <c r="V19" s="261" t="str">
        <f t="shared" si="13"/>
        <v/>
      </c>
      <c r="W19" s="261" t="str">
        <f t="shared" si="14"/>
        <v/>
      </c>
      <c r="X19" s="422" t="str">
        <f t="shared" si="15"/>
        <v/>
      </c>
      <c r="Z19" s="348" t="s">
        <v>864</v>
      </c>
      <c r="AA19" s="350">
        <f t="shared" si="0"/>
        <v>249.0889</v>
      </c>
      <c r="AB19" s="350">
        <f t="shared" si="4"/>
        <v>2.4908890000000001</v>
      </c>
      <c r="AC19" s="350">
        <f t="shared" si="1"/>
        <v>0.2490889</v>
      </c>
      <c r="AD19" s="350">
        <v>2.4908889999999999E-4</v>
      </c>
      <c r="AE19" s="350">
        <f t="shared" si="2"/>
        <v>249.0889</v>
      </c>
      <c r="AF19" s="350">
        <f t="shared" si="5"/>
        <v>2.4908890000000001</v>
      </c>
      <c r="AG19" s="350">
        <f t="shared" si="3"/>
        <v>0.2490889</v>
      </c>
      <c r="AH19" s="350">
        <v>2.4908889999999999E-4</v>
      </c>
    </row>
    <row r="20" spans="2:34" s="247" customFormat="1" ht="15" customHeight="1">
      <c r="B20" s="255" t="b">
        <f>IF(Pressure_1_R1!A15="",FALSE,TRUE)</f>
        <v>0</v>
      </c>
      <c r="C20" s="256">
        <v>12</v>
      </c>
      <c r="D20" s="262" t="str">
        <f>IF($B20=FALSE,"",표준압력!G33)</f>
        <v/>
      </c>
      <c r="E20" s="257" t="str">
        <f>IF($B20=FALSE,"",표준압력!H33)</f>
        <v/>
      </c>
      <c r="F20" s="257" t="str">
        <f>IF($B20=FALSE,"",Pressure_1_R1!Q15)</f>
        <v/>
      </c>
      <c r="G20" s="258" t="str">
        <f>IF($B20=FALSE,"",Pressure_1_R1!R15)</f>
        <v/>
      </c>
      <c r="H20" s="258" t="str">
        <f>IF($B20=FALSE,"",Pressure_1_R1!S15)</f>
        <v/>
      </c>
      <c r="I20" s="264" t="b">
        <f t="shared" si="16"/>
        <v>0</v>
      </c>
      <c r="J20" s="259" t="str">
        <f t="shared" si="6"/>
        <v/>
      </c>
      <c r="K20" s="260" t="str">
        <f t="shared" si="7"/>
        <v/>
      </c>
      <c r="L20" s="260" t="str">
        <f t="shared" si="8"/>
        <v/>
      </c>
      <c r="M20" s="250"/>
      <c r="N20" s="261" t="b">
        <f t="shared" si="9"/>
        <v>0</v>
      </c>
      <c r="O20" s="415" t="s">
        <v>564</v>
      </c>
      <c r="P20" s="419">
        <v>12</v>
      </c>
      <c r="Q20" s="417" t="str">
        <f t="shared" ca="1" si="17"/>
        <v/>
      </c>
      <c r="R20" s="261" t="str">
        <f t="shared" ca="1" si="18"/>
        <v/>
      </c>
      <c r="S20" s="261" t="str">
        <f t="shared" ca="1" si="19"/>
        <v/>
      </c>
      <c r="T20" s="421" t="str">
        <f t="shared" si="20"/>
        <v/>
      </c>
      <c r="U20" s="417" t="str">
        <f t="shared" si="21"/>
        <v/>
      </c>
      <c r="V20" s="261" t="str">
        <f t="shared" si="13"/>
        <v/>
      </c>
      <c r="W20" s="261" t="str">
        <f t="shared" si="14"/>
        <v/>
      </c>
      <c r="X20" s="422" t="str">
        <f t="shared" si="15"/>
        <v/>
      </c>
      <c r="Z20" s="348" t="s">
        <v>865</v>
      </c>
      <c r="AA20" s="350">
        <f t="shared" si="0"/>
        <v>9.8066499999999994</v>
      </c>
      <c r="AB20" s="350">
        <f t="shared" si="4"/>
        <v>9.8066500000000001E-2</v>
      </c>
      <c r="AC20" s="350">
        <f t="shared" si="1"/>
        <v>9.8066500000000001E-3</v>
      </c>
      <c r="AD20" s="350">
        <v>9.8066500000000004E-6</v>
      </c>
      <c r="AE20" s="350">
        <f t="shared" si="2"/>
        <v>9.8066499999999994</v>
      </c>
      <c r="AF20" s="350">
        <f t="shared" si="5"/>
        <v>9.8066500000000001E-2</v>
      </c>
      <c r="AG20" s="350">
        <f t="shared" si="3"/>
        <v>9.8066500000000001E-3</v>
      </c>
      <c r="AH20" s="350">
        <v>9.8066500000000004E-6</v>
      </c>
    </row>
    <row r="21" spans="2:34" s="247" customFormat="1" ht="15" customHeight="1">
      <c r="B21" s="255" t="b">
        <f>IF(Pressure_1_R1!A16="",FALSE,TRUE)</f>
        <v>0</v>
      </c>
      <c r="C21" s="256">
        <v>13</v>
      </c>
      <c r="D21" s="262" t="str">
        <f>IF($B21=FALSE,"",표준압력!G34)</f>
        <v/>
      </c>
      <c r="E21" s="257" t="str">
        <f>IF($B21=FALSE,"",표준압력!H34)</f>
        <v/>
      </c>
      <c r="F21" s="257" t="str">
        <f>IF($B21=FALSE,"",Pressure_1_R1!Q16)</f>
        <v/>
      </c>
      <c r="G21" s="258" t="str">
        <f>IF($B21=FALSE,"",Pressure_1_R1!R16)</f>
        <v/>
      </c>
      <c r="H21" s="258" t="str">
        <f>IF($B21=FALSE,"",Pressure_1_R1!S16)</f>
        <v/>
      </c>
      <c r="I21" s="264" t="b">
        <f t="shared" si="16"/>
        <v>0</v>
      </c>
      <c r="J21" s="259" t="str">
        <f t="shared" si="6"/>
        <v/>
      </c>
      <c r="K21" s="260" t="str">
        <f t="shared" si="7"/>
        <v/>
      </c>
      <c r="L21" s="260" t="str">
        <f t="shared" si="8"/>
        <v/>
      </c>
      <c r="M21" s="250"/>
      <c r="N21" s="261" t="b">
        <f t="shared" si="9"/>
        <v>0</v>
      </c>
      <c r="O21" s="415" t="s">
        <v>564</v>
      </c>
      <c r="P21" s="419">
        <v>13</v>
      </c>
      <c r="Q21" s="417" t="str">
        <f t="shared" ca="1" si="17"/>
        <v/>
      </c>
      <c r="R21" s="261" t="str">
        <f t="shared" ca="1" si="18"/>
        <v/>
      </c>
      <c r="S21" s="261" t="str">
        <f t="shared" ca="1" si="19"/>
        <v/>
      </c>
      <c r="T21" s="421" t="str">
        <f t="shared" si="20"/>
        <v/>
      </c>
      <c r="U21" s="417" t="str">
        <f t="shared" si="21"/>
        <v/>
      </c>
      <c r="V21" s="261" t="str">
        <f t="shared" si="13"/>
        <v/>
      </c>
      <c r="W21" s="261" t="str">
        <f t="shared" si="14"/>
        <v/>
      </c>
      <c r="X21" s="422" t="str">
        <f t="shared" si="15"/>
        <v/>
      </c>
      <c r="Z21" s="348" t="s">
        <v>866</v>
      </c>
      <c r="AA21" s="350">
        <f t="shared" si="0"/>
        <v>98.066500000000005</v>
      </c>
      <c r="AB21" s="350">
        <f t="shared" si="4"/>
        <v>0.98066500000000001</v>
      </c>
      <c r="AC21" s="350">
        <f t="shared" si="1"/>
        <v>9.8066500000000001E-2</v>
      </c>
      <c r="AD21" s="351">
        <v>9.80665E-5</v>
      </c>
      <c r="AE21" s="350">
        <f t="shared" si="2"/>
        <v>98.066500000000005</v>
      </c>
      <c r="AF21" s="350">
        <f t="shared" si="5"/>
        <v>0.98066500000000001</v>
      </c>
      <c r="AG21" s="350">
        <f t="shared" si="3"/>
        <v>9.8066500000000001E-2</v>
      </c>
      <c r="AH21" s="351">
        <v>9.80665E-5</v>
      </c>
    </row>
    <row r="22" spans="2:34" s="247" customFormat="1" ht="15" customHeight="1">
      <c r="B22" s="255" t="b">
        <f>IF(Pressure_1_R1!A17="",FALSE,TRUE)</f>
        <v>0</v>
      </c>
      <c r="C22" s="256">
        <v>14</v>
      </c>
      <c r="D22" s="262" t="str">
        <f>IF($B22=FALSE,"",표준압력!G35)</f>
        <v/>
      </c>
      <c r="E22" s="257" t="str">
        <f>IF($B22=FALSE,"",표준압력!H35)</f>
        <v/>
      </c>
      <c r="F22" s="257" t="str">
        <f>IF($B22=FALSE,"",Pressure_1_R1!Q17)</f>
        <v/>
      </c>
      <c r="G22" s="258" t="str">
        <f>IF($B22=FALSE,"",Pressure_1_R1!R17)</f>
        <v/>
      </c>
      <c r="H22" s="258" t="str">
        <f>IF($B22=FALSE,"",Pressure_1_R1!S17)</f>
        <v/>
      </c>
      <c r="I22" s="264" t="b">
        <f t="shared" si="16"/>
        <v>0</v>
      </c>
      <c r="J22" s="259" t="str">
        <f t="shared" si="6"/>
        <v/>
      </c>
      <c r="K22" s="260" t="str">
        <f t="shared" si="7"/>
        <v/>
      </c>
      <c r="L22" s="260" t="str">
        <f t="shared" si="8"/>
        <v/>
      </c>
      <c r="M22" s="250"/>
      <c r="N22" s="261" t="b">
        <f t="shared" si="9"/>
        <v>0</v>
      </c>
      <c r="O22" s="415" t="s">
        <v>564</v>
      </c>
      <c r="P22" s="419">
        <v>14</v>
      </c>
      <c r="Q22" s="417" t="str">
        <f t="shared" ca="1" si="17"/>
        <v/>
      </c>
      <c r="R22" s="261" t="str">
        <f t="shared" ca="1" si="18"/>
        <v/>
      </c>
      <c r="S22" s="261" t="str">
        <f t="shared" ca="1" si="19"/>
        <v/>
      </c>
      <c r="T22" s="421" t="str">
        <f t="shared" si="20"/>
        <v/>
      </c>
      <c r="U22" s="417" t="str">
        <f t="shared" si="21"/>
        <v/>
      </c>
      <c r="V22" s="261" t="str">
        <f t="shared" si="13"/>
        <v/>
      </c>
      <c r="W22" s="261" t="str">
        <f t="shared" si="14"/>
        <v/>
      </c>
      <c r="X22" s="422" t="str">
        <f t="shared" si="15"/>
        <v/>
      </c>
      <c r="Z22" s="348" t="s">
        <v>867</v>
      </c>
      <c r="AA22" s="350">
        <v>10000</v>
      </c>
      <c r="AB22" s="350">
        <f t="shared" si="4"/>
        <v>100</v>
      </c>
      <c r="AC22" s="350">
        <v>10</v>
      </c>
      <c r="AD22" s="351">
        <v>0.01</v>
      </c>
      <c r="AE22" s="350">
        <v>10000</v>
      </c>
      <c r="AF22" s="350">
        <f t="shared" si="5"/>
        <v>100</v>
      </c>
      <c r="AG22" s="350">
        <v>10</v>
      </c>
      <c r="AH22" s="351">
        <v>0.01</v>
      </c>
    </row>
    <row r="23" spans="2:34" s="247" customFormat="1" ht="15" customHeight="1">
      <c r="B23" s="255" t="b">
        <f>IF(Pressure_1_R1!A18="",FALSE,TRUE)</f>
        <v>0</v>
      </c>
      <c r="C23" s="256">
        <v>15</v>
      </c>
      <c r="D23" s="262" t="str">
        <f>IF($B23=FALSE,"",표준압력!G36)</f>
        <v/>
      </c>
      <c r="E23" s="257" t="str">
        <f>IF($B23=FALSE,"",표준압력!H36)</f>
        <v/>
      </c>
      <c r="F23" s="257" t="str">
        <f>IF($B23=FALSE,"",Pressure_1_R1!Q18)</f>
        <v/>
      </c>
      <c r="G23" s="258" t="str">
        <f>IF($B23=FALSE,"",Pressure_1_R1!R18)</f>
        <v/>
      </c>
      <c r="H23" s="258" t="str">
        <f>IF($B23=FALSE,"",Pressure_1_R1!S18)</f>
        <v/>
      </c>
      <c r="I23" s="264" t="b">
        <f t="shared" si="16"/>
        <v>0</v>
      </c>
      <c r="J23" s="259" t="str">
        <f t="shared" si="6"/>
        <v/>
      </c>
      <c r="K23" s="260" t="str">
        <f t="shared" si="7"/>
        <v/>
      </c>
      <c r="L23" s="260" t="str">
        <f t="shared" si="8"/>
        <v/>
      </c>
      <c r="M23" s="250"/>
      <c r="N23" s="261" t="b">
        <f t="shared" si="9"/>
        <v>0</v>
      </c>
      <c r="O23" s="415" t="s">
        <v>564</v>
      </c>
      <c r="P23" s="419">
        <v>15</v>
      </c>
      <c r="Q23" s="417" t="str">
        <f t="shared" ca="1" si="17"/>
        <v/>
      </c>
      <c r="R23" s="261" t="str">
        <f t="shared" ca="1" si="18"/>
        <v/>
      </c>
      <c r="S23" s="261" t="str">
        <f t="shared" ca="1" si="19"/>
        <v/>
      </c>
      <c r="T23" s="421" t="str">
        <f t="shared" si="20"/>
        <v/>
      </c>
      <c r="U23" s="417" t="str">
        <f t="shared" si="21"/>
        <v/>
      </c>
      <c r="V23" s="261" t="str">
        <f t="shared" si="13"/>
        <v/>
      </c>
      <c r="W23" s="261" t="str">
        <f t="shared" si="14"/>
        <v/>
      </c>
      <c r="X23" s="422" t="str">
        <f t="shared" si="15"/>
        <v/>
      </c>
      <c r="Z23" s="348" t="s">
        <v>868</v>
      </c>
      <c r="AA23" s="350">
        <f t="shared" ref="AA23:AA30" si="22">AC23*1000</f>
        <v>1</v>
      </c>
      <c r="AB23" s="350">
        <f t="shared" si="4"/>
        <v>0.01</v>
      </c>
      <c r="AC23" s="350">
        <f t="shared" ref="AC23:AC30" si="23">AD23*1000</f>
        <v>1E-3</v>
      </c>
      <c r="AD23" s="350">
        <v>9.9999999999999995E-7</v>
      </c>
      <c r="AE23" s="350">
        <f t="shared" ref="AE23:AE30" si="24">AG23*1000</f>
        <v>1</v>
      </c>
      <c r="AF23" s="350">
        <f t="shared" si="5"/>
        <v>0.01</v>
      </c>
      <c r="AG23" s="350">
        <f t="shared" ref="AG23:AG30" si="25">AH23*1000</f>
        <v>1E-3</v>
      </c>
      <c r="AH23" s="350">
        <v>9.9999999999999995E-7</v>
      </c>
    </row>
    <row r="24" spans="2:34" s="247" customFormat="1" ht="15" customHeight="1">
      <c r="B24" s="255" t="b">
        <f>IF(Pressure_1_R1!A19="",FALSE,TRUE)</f>
        <v>0</v>
      </c>
      <c r="C24" s="256">
        <v>16</v>
      </c>
      <c r="D24" s="262" t="str">
        <f>IF($B24=FALSE,"",표준압력!G37)</f>
        <v/>
      </c>
      <c r="E24" s="257" t="str">
        <f>IF($B24=FALSE,"",표준압력!H37)</f>
        <v/>
      </c>
      <c r="F24" s="257" t="str">
        <f>IF($B24=FALSE,"",Pressure_1_R1!Q19)</f>
        <v/>
      </c>
      <c r="G24" s="258" t="str">
        <f>IF($B24=FALSE,"",Pressure_1_R1!R19)</f>
        <v/>
      </c>
      <c r="H24" s="258" t="str">
        <f>IF($B24=FALSE,"",Pressure_1_R1!S19)</f>
        <v/>
      </c>
      <c r="I24" s="264" t="b">
        <f t="shared" si="16"/>
        <v>0</v>
      </c>
      <c r="J24" s="259" t="str">
        <f t="shared" si="6"/>
        <v/>
      </c>
      <c r="K24" s="260" t="str">
        <f t="shared" si="7"/>
        <v/>
      </c>
      <c r="L24" s="260" t="str">
        <f t="shared" si="8"/>
        <v/>
      </c>
      <c r="M24" s="250"/>
      <c r="N24" s="261" t="b">
        <f t="shared" si="9"/>
        <v>0</v>
      </c>
      <c r="O24" s="416" t="s">
        <v>523</v>
      </c>
      <c r="P24" s="420">
        <v>1</v>
      </c>
      <c r="Q24" s="417" t="str">
        <f t="shared" ca="1" si="17"/>
        <v/>
      </c>
      <c r="R24" s="261" t="str">
        <f t="shared" ca="1" si="18"/>
        <v/>
      </c>
      <c r="S24" s="261" t="str">
        <f t="shared" ca="1" si="19"/>
        <v/>
      </c>
      <c r="T24" s="421" t="str">
        <f t="shared" si="20"/>
        <v/>
      </c>
      <c r="U24" s="418" t="str">
        <f>IF($N24=FALSE,"",Q24-Q$24)</f>
        <v/>
      </c>
      <c r="V24" s="414" t="str">
        <f t="shared" ref="V24:V38" si="26">IF($N24=FALSE,"",R24-R$24)</f>
        <v/>
      </c>
      <c r="W24" s="414" t="str">
        <f t="shared" ref="W24:W38" si="27">IF($N24=FALSE,"",S24-S$24)</f>
        <v/>
      </c>
      <c r="X24" s="422" t="str">
        <f t="shared" si="15"/>
        <v/>
      </c>
      <c r="Z24" s="348" t="s">
        <v>869</v>
      </c>
      <c r="AA24" s="350">
        <f t="shared" si="22"/>
        <v>100</v>
      </c>
      <c r="AB24" s="350">
        <f t="shared" si="4"/>
        <v>1</v>
      </c>
      <c r="AC24" s="350">
        <f t="shared" si="23"/>
        <v>0.1</v>
      </c>
      <c r="AD24" s="350">
        <v>1E-4</v>
      </c>
      <c r="AE24" s="350">
        <f t="shared" si="24"/>
        <v>100</v>
      </c>
      <c r="AF24" s="350">
        <f t="shared" si="5"/>
        <v>1</v>
      </c>
      <c r="AG24" s="350">
        <f t="shared" si="25"/>
        <v>0.1</v>
      </c>
      <c r="AH24" s="350">
        <v>1E-4</v>
      </c>
    </row>
    <row r="25" spans="2:34" s="247" customFormat="1" ht="15" customHeight="1">
      <c r="B25" s="255" t="b">
        <f>IF(Pressure_1_R1!A20="",FALSE,TRUE)</f>
        <v>0</v>
      </c>
      <c r="C25" s="256">
        <v>17</v>
      </c>
      <c r="D25" s="262" t="str">
        <f>IF($B25=FALSE,"",표준압력!G38)</f>
        <v/>
      </c>
      <c r="E25" s="257" t="str">
        <f>IF($B25=FALSE,"",표준압력!H38)</f>
        <v/>
      </c>
      <c r="F25" s="257" t="str">
        <f>IF($B25=FALSE,"",Pressure_1_R1!Q20)</f>
        <v/>
      </c>
      <c r="G25" s="258" t="str">
        <f>IF($B25=FALSE,"",Pressure_1_R1!R20)</f>
        <v/>
      </c>
      <c r="H25" s="258" t="str">
        <f>IF($B25=FALSE,"",Pressure_1_R1!S20)</f>
        <v/>
      </c>
      <c r="I25" s="264" t="b">
        <f t="shared" si="16"/>
        <v>0</v>
      </c>
      <c r="J25" s="259" t="str">
        <f t="shared" si="6"/>
        <v/>
      </c>
      <c r="K25" s="260" t="str">
        <f t="shared" si="7"/>
        <v/>
      </c>
      <c r="L25" s="260" t="str">
        <f t="shared" si="8"/>
        <v/>
      </c>
      <c r="M25" s="250"/>
      <c r="N25" s="261" t="b">
        <f t="shared" si="9"/>
        <v>0</v>
      </c>
      <c r="O25" s="416" t="s">
        <v>523</v>
      </c>
      <c r="P25" s="420">
        <v>2</v>
      </c>
      <c r="Q25" s="417" t="str">
        <f t="shared" ca="1" si="17"/>
        <v/>
      </c>
      <c r="R25" s="261" t="str">
        <f t="shared" ca="1" si="18"/>
        <v/>
      </c>
      <c r="S25" s="261" t="str">
        <f t="shared" ca="1" si="19"/>
        <v/>
      </c>
      <c r="T25" s="421" t="str">
        <f t="shared" si="20"/>
        <v/>
      </c>
      <c r="U25" s="418" t="str">
        <f t="shared" ref="U25:U38" si="28">IF($N25=FALSE,"",Q25-Q$24)</f>
        <v/>
      </c>
      <c r="V25" s="414" t="str">
        <f t="shared" si="26"/>
        <v/>
      </c>
      <c r="W25" s="414" t="str">
        <f t="shared" si="27"/>
        <v/>
      </c>
      <c r="X25" s="422" t="str">
        <f t="shared" si="15"/>
        <v/>
      </c>
      <c r="Z25" s="348" t="s">
        <v>870</v>
      </c>
      <c r="AA25" s="350">
        <f t="shared" si="22"/>
        <v>1000</v>
      </c>
      <c r="AB25" s="350">
        <f t="shared" si="4"/>
        <v>10</v>
      </c>
      <c r="AC25" s="350">
        <f t="shared" si="23"/>
        <v>1</v>
      </c>
      <c r="AD25" s="350">
        <v>1E-3</v>
      </c>
      <c r="AE25" s="350">
        <f t="shared" si="24"/>
        <v>1000</v>
      </c>
      <c r="AF25" s="350">
        <f t="shared" si="5"/>
        <v>10</v>
      </c>
      <c r="AG25" s="350">
        <f t="shared" si="25"/>
        <v>1</v>
      </c>
      <c r="AH25" s="350">
        <v>1E-3</v>
      </c>
    </row>
    <row r="26" spans="2:34" s="247" customFormat="1" ht="15" customHeight="1">
      <c r="B26" s="255" t="b">
        <f>IF(Pressure_1_R1!A21="",FALSE,TRUE)</f>
        <v>0</v>
      </c>
      <c r="C26" s="256">
        <v>18</v>
      </c>
      <c r="D26" s="262" t="str">
        <f>IF($B26=FALSE,"",표준압력!G39)</f>
        <v/>
      </c>
      <c r="E26" s="257" t="str">
        <f>IF($B26=FALSE,"",표준압력!H39)</f>
        <v/>
      </c>
      <c r="F26" s="257" t="str">
        <f>IF($B26=FALSE,"",Pressure_1_R1!Q21)</f>
        <v/>
      </c>
      <c r="G26" s="258" t="str">
        <f>IF($B26=FALSE,"",Pressure_1_R1!R21)</f>
        <v/>
      </c>
      <c r="H26" s="258" t="str">
        <f>IF($B26=FALSE,"",Pressure_1_R1!S21)</f>
        <v/>
      </c>
      <c r="I26" s="264" t="b">
        <f t="shared" si="16"/>
        <v>0</v>
      </c>
      <c r="J26" s="259" t="str">
        <f t="shared" si="6"/>
        <v/>
      </c>
      <c r="K26" s="260" t="str">
        <f t="shared" si="7"/>
        <v/>
      </c>
      <c r="L26" s="260" t="str">
        <f t="shared" si="8"/>
        <v/>
      </c>
      <c r="M26" s="250"/>
      <c r="N26" s="261" t="b">
        <f t="shared" si="9"/>
        <v>0</v>
      </c>
      <c r="O26" s="416" t="s">
        <v>523</v>
      </c>
      <c r="P26" s="420">
        <v>3</v>
      </c>
      <c r="Q26" s="417" t="str">
        <f t="shared" ca="1" si="17"/>
        <v/>
      </c>
      <c r="R26" s="261" t="str">
        <f t="shared" ca="1" si="18"/>
        <v/>
      </c>
      <c r="S26" s="261" t="str">
        <f t="shared" ca="1" si="19"/>
        <v/>
      </c>
      <c r="T26" s="421" t="str">
        <f t="shared" si="20"/>
        <v/>
      </c>
      <c r="U26" s="418" t="str">
        <f t="shared" si="28"/>
        <v/>
      </c>
      <c r="V26" s="414" t="str">
        <f t="shared" si="26"/>
        <v/>
      </c>
      <c r="W26" s="414" t="str">
        <f t="shared" si="27"/>
        <v/>
      </c>
      <c r="X26" s="422" t="str">
        <f t="shared" si="15"/>
        <v/>
      </c>
      <c r="Z26" s="348" t="s">
        <v>871</v>
      </c>
      <c r="AA26" s="350">
        <f t="shared" si="22"/>
        <v>1000000</v>
      </c>
      <c r="AB26" s="350">
        <f t="shared" si="4"/>
        <v>10000</v>
      </c>
      <c r="AC26" s="350">
        <f t="shared" si="23"/>
        <v>1000</v>
      </c>
      <c r="AD26" s="350">
        <v>1</v>
      </c>
      <c r="AE26" s="350">
        <f t="shared" si="24"/>
        <v>1000000</v>
      </c>
      <c r="AF26" s="350">
        <f t="shared" si="5"/>
        <v>10000</v>
      </c>
      <c r="AG26" s="350">
        <f t="shared" si="25"/>
        <v>1000</v>
      </c>
      <c r="AH26" s="350">
        <v>1</v>
      </c>
    </row>
    <row r="27" spans="2:34" s="247" customFormat="1" ht="15" customHeight="1">
      <c r="B27" s="255" t="b">
        <f>IF(Pressure_1_R1!A22="",FALSE,TRUE)</f>
        <v>0</v>
      </c>
      <c r="C27" s="256">
        <v>19</v>
      </c>
      <c r="D27" s="262" t="str">
        <f>IF($B27=FALSE,"",표준압력!G40)</f>
        <v/>
      </c>
      <c r="E27" s="257" t="str">
        <f>IF($B27=FALSE,"",표준압력!H40)</f>
        <v/>
      </c>
      <c r="F27" s="257" t="str">
        <f>IF($B27=FALSE,"",Pressure_1_R1!Q22)</f>
        <v/>
      </c>
      <c r="G27" s="258" t="str">
        <f>IF($B27=FALSE,"",Pressure_1_R1!R22)</f>
        <v/>
      </c>
      <c r="H27" s="258" t="str">
        <f>IF($B27=FALSE,"",Pressure_1_R1!S22)</f>
        <v/>
      </c>
      <c r="I27" s="264" t="b">
        <f t="shared" si="16"/>
        <v>0</v>
      </c>
      <c r="J27" s="259" t="str">
        <f t="shared" si="6"/>
        <v/>
      </c>
      <c r="K27" s="260" t="str">
        <f t="shared" si="7"/>
        <v/>
      </c>
      <c r="L27" s="260" t="str">
        <f t="shared" si="8"/>
        <v/>
      </c>
      <c r="M27" s="250"/>
      <c r="N27" s="261" t="b">
        <f t="shared" si="9"/>
        <v>0</v>
      </c>
      <c r="O27" s="416" t="s">
        <v>523</v>
      </c>
      <c r="P27" s="420">
        <v>4</v>
      </c>
      <c r="Q27" s="417" t="str">
        <f t="shared" ca="1" si="17"/>
        <v/>
      </c>
      <c r="R27" s="261" t="str">
        <f t="shared" ca="1" si="18"/>
        <v/>
      </c>
      <c r="S27" s="261" t="str">
        <f t="shared" ca="1" si="19"/>
        <v/>
      </c>
      <c r="T27" s="421" t="str">
        <f t="shared" si="20"/>
        <v/>
      </c>
      <c r="U27" s="418" t="str">
        <f t="shared" si="28"/>
        <v/>
      </c>
      <c r="V27" s="414" t="str">
        <f t="shared" si="26"/>
        <v/>
      </c>
      <c r="W27" s="414" t="str">
        <f t="shared" si="27"/>
        <v/>
      </c>
      <c r="X27" s="422" t="str">
        <f t="shared" si="15"/>
        <v/>
      </c>
      <c r="Z27" s="348" t="s">
        <v>872</v>
      </c>
      <c r="AA27" s="350">
        <f t="shared" si="22"/>
        <v>100</v>
      </c>
      <c r="AB27" s="350">
        <f t="shared" si="4"/>
        <v>1</v>
      </c>
      <c r="AC27" s="350">
        <f t="shared" si="23"/>
        <v>0.1</v>
      </c>
      <c r="AD27" s="350">
        <v>1E-4</v>
      </c>
      <c r="AE27" s="350">
        <f t="shared" si="24"/>
        <v>100</v>
      </c>
      <c r="AF27" s="350">
        <f t="shared" si="5"/>
        <v>1</v>
      </c>
      <c r="AG27" s="350">
        <f t="shared" si="25"/>
        <v>0.1</v>
      </c>
      <c r="AH27" s="350">
        <v>1E-4</v>
      </c>
    </row>
    <row r="28" spans="2:34" s="247" customFormat="1" ht="15" customHeight="1">
      <c r="B28" s="255" t="b">
        <f>IF(Pressure_1_R1!A23="",FALSE,TRUE)</f>
        <v>0</v>
      </c>
      <c r="C28" s="256">
        <v>20</v>
      </c>
      <c r="D28" s="262" t="str">
        <f>IF($B28=FALSE,"",표준압력!G41)</f>
        <v/>
      </c>
      <c r="E28" s="257" t="str">
        <f>IF($B28=FALSE,"",표준압력!H41)</f>
        <v/>
      </c>
      <c r="F28" s="257" t="str">
        <f>IF($B28=FALSE,"",Pressure_1_R1!Q23)</f>
        <v/>
      </c>
      <c r="G28" s="258" t="str">
        <f>IF($B28=FALSE,"",Pressure_1_R1!R23)</f>
        <v/>
      </c>
      <c r="H28" s="258" t="str">
        <f>IF($B28=FALSE,"",Pressure_1_R1!S23)</f>
        <v/>
      </c>
      <c r="I28" s="264" t="b">
        <f t="shared" si="16"/>
        <v>0</v>
      </c>
      <c r="J28" s="259" t="str">
        <f t="shared" si="6"/>
        <v/>
      </c>
      <c r="K28" s="260" t="str">
        <f t="shared" si="7"/>
        <v/>
      </c>
      <c r="L28" s="260" t="str">
        <f t="shared" si="8"/>
        <v/>
      </c>
      <c r="M28" s="250"/>
      <c r="N28" s="261" t="b">
        <f t="shared" si="9"/>
        <v>0</v>
      </c>
      <c r="O28" s="416" t="s">
        <v>523</v>
      </c>
      <c r="P28" s="420">
        <v>5</v>
      </c>
      <c r="Q28" s="417" t="str">
        <f t="shared" ca="1" si="17"/>
        <v/>
      </c>
      <c r="R28" s="261" t="str">
        <f t="shared" ca="1" si="18"/>
        <v/>
      </c>
      <c r="S28" s="261" t="str">
        <f t="shared" ca="1" si="19"/>
        <v/>
      </c>
      <c r="T28" s="421" t="str">
        <f t="shared" si="20"/>
        <v/>
      </c>
      <c r="U28" s="418" t="str">
        <f t="shared" si="28"/>
        <v/>
      </c>
      <c r="V28" s="414" t="str">
        <f t="shared" si="26"/>
        <v/>
      </c>
      <c r="W28" s="414" t="str">
        <f t="shared" si="27"/>
        <v/>
      </c>
      <c r="X28" s="422" t="str">
        <f t="shared" si="15"/>
        <v/>
      </c>
      <c r="Z28" s="348" t="s">
        <v>873</v>
      </c>
      <c r="AA28" s="350">
        <f t="shared" si="22"/>
        <v>100000</v>
      </c>
      <c r="AB28" s="350">
        <f t="shared" si="4"/>
        <v>1000</v>
      </c>
      <c r="AC28" s="350">
        <f t="shared" si="23"/>
        <v>100</v>
      </c>
      <c r="AD28" s="350">
        <v>0.1</v>
      </c>
      <c r="AE28" s="350">
        <f t="shared" si="24"/>
        <v>100000</v>
      </c>
      <c r="AF28" s="350">
        <f t="shared" si="5"/>
        <v>1000</v>
      </c>
      <c r="AG28" s="350">
        <f t="shared" si="25"/>
        <v>100</v>
      </c>
      <c r="AH28" s="350">
        <v>0.1</v>
      </c>
    </row>
    <row r="29" spans="2:34" s="247" customFormat="1" ht="15" customHeight="1">
      <c r="B29" s="255" t="b">
        <f>IF(Pressure_1_R1!A24="",FALSE,TRUE)</f>
        <v>0</v>
      </c>
      <c r="C29" s="256">
        <v>21</v>
      </c>
      <c r="D29" s="262" t="str">
        <f>IF($B29=FALSE,"",표준압력!G42)</f>
        <v/>
      </c>
      <c r="E29" s="257" t="str">
        <f>IF($B29=FALSE,"",표준압력!H42)</f>
        <v/>
      </c>
      <c r="F29" s="257" t="str">
        <f>IF($B29=FALSE,"",Pressure_1_R1!Q24)</f>
        <v/>
      </c>
      <c r="G29" s="258" t="str">
        <f>IF($B29=FALSE,"",Pressure_1_R1!R24)</f>
        <v/>
      </c>
      <c r="H29" s="258" t="str">
        <f>IF($B29=FALSE,"",Pressure_1_R1!S24)</f>
        <v/>
      </c>
      <c r="I29" s="264" t="b">
        <f t="shared" si="16"/>
        <v>0</v>
      </c>
      <c r="J29" s="259" t="str">
        <f t="shared" si="6"/>
        <v/>
      </c>
      <c r="K29" s="260" t="str">
        <f t="shared" si="7"/>
        <v/>
      </c>
      <c r="L29" s="260" t="str">
        <f t="shared" si="8"/>
        <v/>
      </c>
      <c r="M29" s="250"/>
      <c r="N29" s="261" t="b">
        <f t="shared" si="9"/>
        <v>0</v>
      </c>
      <c r="O29" s="416" t="s">
        <v>523</v>
      </c>
      <c r="P29" s="420">
        <v>6</v>
      </c>
      <c r="Q29" s="417" t="str">
        <f t="shared" ca="1" si="17"/>
        <v/>
      </c>
      <c r="R29" s="261" t="str">
        <f t="shared" ca="1" si="18"/>
        <v/>
      </c>
      <c r="S29" s="261" t="str">
        <f t="shared" ca="1" si="19"/>
        <v/>
      </c>
      <c r="T29" s="421" t="str">
        <f t="shared" si="20"/>
        <v/>
      </c>
      <c r="U29" s="418" t="str">
        <f t="shared" si="28"/>
        <v/>
      </c>
      <c r="V29" s="414" t="str">
        <f t="shared" si="26"/>
        <v/>
      </c>
      <c r="W29" s="414" t="str">
        <f t="shared" si="27"/>
        <v/>
      </c>
      <c r="X29" s="422" t="str">
        <f t="shared" si="15"/>
        <v/>
      </c>
      <c r="Z29" s="348" t="s">
        <v>874</v>
      </c>
      <c r="AA29" s="350">
        <f t="shared" si="22"/>
        <v>6894.7569999999996</v>
      </c>
      <c r="AB29" s="350">
        <f t="shared" si="4"/>
        <v>68.947569999999999</v>
      </c>
      <c r="AC29" s="350">
        <f t="shared" si="23"/>
        <v>6.8947569999999994</v>
      </c>
      <c r="AD29" s="350">
        <v>6.8947569999999996E-3</v>
      </c>
      <c r="AE29" s="350">
        <f t="shared" si="24"/>
        <v>6894.7569999999996</v>
      </c>
      <c r="AF29" s="350">
        <f t="shared" si="5"/>
        <v>68.947569999999999</v>
      </c>
      <c r="AG29" s="350">
        <f t="shared" si="25"/>
        <v>6.8947569999999994</v>
      </c>
      <c r="AH29" s="350">
        <v>6.8947569999999996E-3</v>
      </c>
    </row>
    <row r="30" spans="2:34" s="247" customFormat="1" ht="15" customHeight="1">
      <c r="B30" s="255" t="b">
        <f>IF(Pressure_1_R1!A25="",FALSE,TRUE)</f>
        <v>0</v>
      </c>
      <c r="C30" s="256">
        <v>22</v>
      </c>
      <c r="D30" s="262" t="str">
        <f>IF($B30=FALSE,"",표준압력!G43)</f>
        <v/>
      </c>
      <c r="E30" s="257" t="str">
        <f>IF($B30=FALSE,"",표준압력!H43)</f>
        <v/>
      </c>
      <c r="F30" s="257" t="str">
        <f>IF($B30=FALSE,"",Pressure_1_R1!Q25)</f>
        <v/>
      </c>
      <c r="G30" s="258" t="str">
        <f>IF($B30=FALSE,"",Pressure_1_R1!R25)</f>
        <v/>
      </c>
      <c r="H30" s="258" t="str">
        <f>IF($B30=FALSE,"",Pressure_1_R1!S25)</f>
        <v/>
      </c>
      <c r="I30" s="264" t="b">
        <f t="shared" si="16"/>
        <v>0</v>
      </c>
      <c r="J30" s="259" t="str">
        <f t="shared" si="6"/>
        <v/>
      </c>
      <c r="K30" s="260" t="str">
        <f t="shared" si="7"/>
        <v/>
      </c>
      <c r="L30" s="260" t="str">
        <f t="shared" si="8"/>
        <v/>
      </c>
      <c r="M30" s="250"/>
      <c r="N30" s="261" t="b">
        <f t="shared" si="9"/>
        <v>0</v>
      </c>
      <c r="O30" s="416" t="s">
        <v>523</v>
      </c>
      <c r="P30" s="420">
        <v>7</v>
      </c>
      <c r="Q30" s="417" t="str">
        <f t="shared" ca="1" si="17"/>
        <v/>
      </c>
      <c r="R30" s="261" t="str">
        <f t="shared" ca="1" si="18"/>
        <v/>
      </c>
      <c r="S30" s="261" t="str">
        <f t="shared" ca="1" si="19"/>
        <v/>
      </c>
      <c r="T30" s="421" t="str">
        <f t="shared" si="20"/>
        <v/>
      </c>
      <c r="U30" s="418" t="str">
        <f t="shared" si="28"/>
        <v/>
      </c>
      <c r="V30" s="414" t="str">
        <f t="shared" si="26"/>
        <v/>
      </c>
      <c r="W30" s="414" t="str">
        <f t="shared" si="27"/>
        <v/>
      </c>
      <c r="X30" s="422" t="str">
        <f t="shared" si="15"/>
        <v/>
      </c>
      <c r="Z30" s="348" t="s">
        <v>922</v>
      </c>
      <c r="AA30" s="350">
        <f t="shared" si="22"/>
        <v>98066.5</v>
      </c>
      <c r="AB30" s="350">
        <f t="shared" ref="AB30" si="29">AC30*10</f>
        <v>980.66500000000008</v>
      </c>
      <c r="AC30" s="350">
        <f t="shared" si="23"/>
        <v>98.066500000000005</v>
      </c>
      <c r="AD30" s="350">
        <v>9.8066500000000001E-2</v>
      </c>
      <c r="AE30" s="350">
        <f t="shared" si="24"/>
        <v>98066.5</v>
      </c>
      <c r="AF30" s="350">
        <f t="shared" ref="AF30" si="30">AG30*10</f>
        <v>980.66500000000008</v>
      </c>
      <c r="AG30" s="350">
        <f t="shared" si="25"/>
        <v>98.066500000000005</v>
      </c>
      <c r="AH30" s="350">
        <v>9.8066500000000001E-2</v>
      </c>
    </row>
    <row r="31" spans="2:34" s="247" customFormat="1" ht="15" customHeight="1">
      <c r="B31" s="255" t="b">
        <f>IF(Pressure_1_R1!A26="",FALSE,TRUE)</f>
        <v>0</v>
      </c>
      <c r="C31" s="256">
        <v>23</v>
      </c>
      <c r="D31" s="262" t="str">
        <f>IF($B31=FALSE,"",표준압력!G44)</f>
        <v/>
      </c>
      <c r="E31" s="257" t="str">
        <f>IF($B31=FALSE,"",표준압력!H44)</f>
        <v/>
      </c>
      <c r="F31" s="257" t="str">
        <f>IF($B31=FALSE,"",Pressure_1_R1!Q26)</f>
        <v/>
      </c>
      <c r="G31" s="258" t="str">
        <f>IF($B31=FALSE,"",Pressure_1_R1!R26)</f>
        <v/>
      </c>
      <c r="H31" s="258" t="str">
        <f>IF($B31=FALSE,"",Pressure_1_R1!S26)</f>
        <v/>
      </c>
      <c r="I31" s="264" t="b">
        <f t="shared" si="16"/>
        <v>0</v>
      </c>
      <c r="J31" s="259" t="str">
        <f t="shared" si="6"/>
        <v/>
      </c>
      <c r="K31" s="260" t="str">
        <f t="shared" si="7"/>
        <v/>
      </c>
      <c r="L31" s="260" t="str">
        <f t="shared" si="8"/>
        <v/>
      </c>
      <c r="M31" s="250"/>
      <c r="N31" s="261" t="b">
        <f t="shared" si="9"/>
        <v>0</v>
      </c>
      <c r="O31" s="416" t="s">
        <v>523</v>
      </c>
      <c r="P31" s="420">
        <v>8</v>
      </c>
      <c r="Q31" s="417" t="str">
        <f t="shared" ca="1" si="17"/>
        <v/>
      </c>
      <c r="R31" s="261" t="str">
        <f t="shared" ca="1" si="18"/>
        <v/>
      </c>
      <c r="S31" s="261" t="str">
        <f t="shared" ca="1" si="19"/>
        <v/>
      </c>
      <c r="T31" s="421" t="str">
        <f t="shared" si="20"/>
        <v/>
      </c>
      <c r="U31" s="418" t="str">
        <f t="shared" si="28"/>
        <v/>
      </c>
      <c r="V31" s="414" t="str">
        <f t="shared" si="26"/>
        <v/>
      </c>
      <c r="W31" s="414" t="str">
        <f t="shared" si="27"/>
        <v/>
      </c>
      <c r="X31" s="422" t="str">
        <f t="shared" si="15"/>
        <v/>
      </c>
      <c r="Z31" s="348" t="s">
        <v>875</v>
      </c>
      <c r="AA31" s="350">
        <f>AC31*1000</f>
        <v>101325</v>
      </c>
      <c r="AB31" s="350">
        <f>AC31*10</f>
        <v>1013.25</v>
      </c>
      <c r="AC31" s="350">
        <f>AD31*1000</f>
        <v>101.325</v>
      </c>
      <c r="AD31" s="350">
        <v>0.101325</v>
      </c>
      <c r="AE31" s="350">
        <f>AG31*1000</f>
        <v>101325</v>
      </c>
      <c r="AF31" s="350">
        <f>AG31*10</f>
        <v>1013.25</v>
      </c>
      <c r="AG31" s="350">
        <f>AH31*1000</f>
        <v>101.325</v>
      </c>
      <c r="AH31" s="350">
        <v>0.101325</v>
      </c>
    </row>
    <row r="32" spans="2:34" s="247" customFormat="1" ht="15" customHeight="1">
      <c r="B32" s="255" t="b">
        <f>IF(Pressure_1_R1!A27="",FALSE,TRUE)</f>
        <v>0</v>
      </c>
      <c r="C32" s="256">
        <v>24</v>
      </c>
      <c r="D32" s="262" t="str">
        <f>IF($B32=FALSE,"",표준압력!G45)</f>
        <v/>
      </c>
      <c r="E32" s="257" t="str">
        <f>IF($B32=FALSE,"",표준압력!H45)</f>
        <v/>
      </c>
      <c r="F32" s="257" t="str">
        <f>IF($B32=FALSE,"",Pressure_1_R1!Q27)</f>
        <v/>
      </c>
      <c r="G32" s="258" t="str">
        <f>IF($B32=FALSE,"",Pressure_1_R1!R27)</f>
        <v/>
      </c>
      <c r="H32" s="258" t="str">
        <f>IF($B32=FALSE,"",Pressure_1_R1!S27)</f>
        <v/>
      </c>
      <c r="I32" s="264" t="b">
        <f t="shared" si="16"/>
        <v>0</v>
      </c>
      <c r="J32" s="259" t="str">
        <f t="shared" si="6"/>
        <v/>
      </c>
      <c r="K32" s="260" t="str">
        <f t="shared" si="7"/>
        <v/>
      </c>
      <c r="L32" s="260" t="str">
        <f t="shared" si="8"/>
        <v/>
      </c>
      <c r="M32" s="250"/>
      <c r="N32" s="261" t="b">
        <f t="shared" si="9"/>
        <v>0</v>
      </c>
      <c r="O32" s="416" t="s">
        <v>523</v>
      </c>
      <c r="P32" s="420">
        <v>9</v>
      </c>
      <c r="Q32" s="417" t="str">
        <f t="shared" ca="1" si="17"/>
        <v/>
      </c>
      <c r="R32" s="261" t="str">
        <f t="shared" ca="1" si="18"/>
        <v/>
      </c>
      <c r="S32" s="261" t="str">
        <f t="shared" ca="1" si="19"/>
        <v/>
      </c>
      <c r="T32" s="421" t="str">
        <f t="shared" si="20"/>
        <v/>
      </c>
      <c r="U32" s="418" t="str">
        <f t="shared" si="28"/>
        <v/>
      </c>
      <c r="V32" s="414" t="str">
        <f t="shared" si="26"/>
        <v/>
      </c>
      <c r="W32" s="414" t="str">
        <f t="shared" si="27"/>
        <v/>
      </c>
      <c r="X32" s="422" t="str">
        <f t="shared" si="15"/>
        <v/>
      </c>
    </row>
    <row r="33" spans="2:24" s="247" customFormat="1" ht="15" customHeight="1">
      <c r="B33" s="255" t="b">
        <f>IF(Pressure_1_R1!A28="",FALSE,TRUE)</f>
        <v>0</v>
      </c>
      <c r="C33" s="256">
        <v>25</v>
      </c>
      <c r="D33" s="262" t="str">
        <f>IF($B33=FALSE,"",표준압력!G46)</f>
        <v/>
      </c>
      <c r="E33" s="257" t="str">
        <f>IF($B33=FALSE,"",표준압력!H46)</f>
        <v/>
      </c>
      <c r="F33" s="257" t="str">
        <f>IF($B33=FALSE,"",Pressure_1_R1!Q28)</f>
        <v/>
      </c>
      <c r="G33" s="258" t="str">
        <f>IF($B33=FALSE,"",Pressure_1_R1!R28)</f>
        <v/>
      </c>
      <c r="H33" s="258" t="str">
        <f>IF($B33=FALSE,"",Pressure_1_R1!S28)</f>
        <v/>
      </c>
      <c r="I33" s="264" t="b">
        <f t="shared" si="16"/>
        <v>0</v>
      </c>
      <c r="J33" s="259" t="str">
        <f t="shared" si="6"/>
        <v/>
      </c>
      <c r="K33" s="260" t="str">
        <f t="shared" si="7"/>
        <v/>
      </c>
      <c r="L33" s="260" t="str">
        <f t="shared" si="8"/>
        <v/>
      </c>
      <c r="M33" s="250"/>
      <c r="N33" s="261" t="b">
        <f t="shared" si="9"/>
        <v>0</v>
      </c>
      <c r="O33" s="416" t="s">
        <v>523</v>
      </c>
      <c r="P33" s="420">
        <v>10</v>
      </c>
      <c r="Q33" s="417" t="str">
        <f t="shared" ca="1" si="17"/>
        <v/>
      </c>
      <c r="R33" s="261" t="str">
        <f t="shared" ca="1" si="18"/>
        <v/>
      </c>
      <c r="S33" s="261" t="str">
        <f t="shared" ca="1" si="19"/>
        <v/>
      </c>
      <c r="T33" s="421" t="str">
        <f t="shared" si="20"/>
        <v/>
      </c>
      <c r="U33" s="418" t="str">
        <f t="shared" si="28"/>
        <v/>
      </c>
      <c r="V33" s="414" t="str">
        <f t="shared" si="26"/>
        <v/>
      </c>
      <c r="W33" s="414" t="str">
        <f t="shared" si="27"/>
        <v/>
      </c>
      <c r="X33" s="422" t="str">
        <f t="shared" si="15"/>
        <v/>
      </c>
    </row>
    <row r="34" spans="2:24" s="247" customFormat="1" ht="15" customHeight="1">
      <c r="B34" s="255" t="b">
        <f>IF(Pressure_1_R1!A29="",FALSE,TRUE)</f>
        <v>0</v>
      </c>
      <c r="C34" s="256">
        <v>26</v>
      </c>
      <c r="D34" s="262" t="str">
        <f>IF($B34=FALSE,"",표준압력!G47)</f>
        <v/>
      </c>
      <c r="E34" s="257" t="str">
        <f>IF($B34=FALSE,"",표준압력!H47)</f>
        <v/>
      </c>
      <c r="F34" s="257" t="str">
        <f>IF($B34=FALSE,"",Pressure_1_R1!Q29)</f>
        <v/>
      </c>
      <c r="G34" s="258" t="str">
        <f>IF($B34=FALSE,"",Pressure_1_R1!R29)</f>
        <v/>
      </c>
      <c r="H34" s="258" t="str">
        <f>IF($B34=FALSE,"",Pressure_1_R1!S29)</f>
        <v/>
      </c>
      <c r="I34" s="264" t="b">
        <f t="shared" si="16"/>
        <v>0</v>
      </c>
      <c r="J34" s="259" t="str">
        <f t="shared" si="6"/>
        <v/>
      </c>
      <c r="K34" s="260" t="str">
        <f t="shared" si="7"/>
        <v/>
      </c>
      <c r="L34" s="260" t="str">
        <f t="shared" si="8"/>
        <v/>
      </c>
      <c r="M34" s="250"/>
      <c r="N34" s="261" t="b">
        <f t="shared" si="9"/>
        <v>0</v>
      </c>
      <c r="O34" s="416" t="s">
        <v>523</v>
      </c>
      <c r="P34" s="420">
        <v>11</v>
      </c>
      <c r="Q34" s="417" t="str">
        <f t="shared" ca="1" si="17"/>
        <v/>
      </c>
      <c r="R34" s="261" t="str">
        <f t="shared" ca="1" si="18"/>
        <v/>
      </c>
      <c r="S34" s="261" t="str">
        <f t="shared" ca="1" si="19"/>
        <v/>
      </c>
      <c r="T34" s="421" t="str">
        <f t="shared" si="20"/>
        <v/>
      </c>
      <c r="U34" s="418" t="str">
        <f t="shared" si="28"/>
        <v/>
      </c>
      <c r="V34" s="414" t="str">
        <f t="shared" si="26"/>
        <v/>
      </c>
      <c r="W34" s="414" t="str">
        <f t="shared" si="27"/>
        <v/>
      </c>
      <c r="X34" s="422" t="str">
        <f t="shared" si="15"/>
        <v/>
      </c>
    </row>
    <row r="35" spans="2:24" s="247" customFormat="1" ht="15" customHeight="1">
      <c r="B35" s="255" t="b">
        <f>IF(Pressure_1_R1!A30="",FALSE,TRUE)</f>
        <v>0</v>
      </c>
      <c r="C35" s="256">
        <v>27</v>
      </c>
      <c r="D35" s="262" t="str">
        <f>IF($B35=FALSE,"",표준압력!G48)</f>
        <v/>
      </c>
      <c r="E35" s="257" t="str">
        <f>IF($B35=FALSE,"",표준압력!H48)</f>
        <v/>
      </c>
      <c r="F35" s="257" t="str">
        <f>IF($B35=FALSE,"",Pressure_1_R1!Q30)</f>
        <v/>
      </c>
      <c r="G35" s="258" t="str">
        <f>IF($B35=FALSE,"",Pressure_1_R1!R30)</f>
        <v/>
      </c>
      <c r="H35" s="258" t="str">
        <f>IF($B35=FALSE,"",Pressure_1_R1!S30)</f>
        <v/>
      </c>
      <c r="I35" s="264" t="b">
        <f t="shared" si="16"/>
        <v>0</v>
      </c>
      <c r="J35" s="259" t="str">
        <f t="shared" si="6"/>
        <v/>
      </c>
      <c r="K35" s="260" t="str">
        <f t="shared" si="7"/>
        <v/>
      </c>
      <c r="L35" s="260" t="str">
        <f t="shared" si="8"/>
        <v/>
      </c>
      <c r="M35" s="250"/>
      <c r="N35" s="261" t="b">
        <f t="shared" si="9"/>
        <v>0</v>
      </c>
      <c r="O35" s="416" t="s">
        <v>523</v>
      </c>
      <c r="P35" s="420">
        <v>12</v>
      </c>
      <c r="Q35" s="417" t="str">
        <f t="shared" ca="1" si="17"/>
        <v/>
      </c>
      <c r="R35" s="261" t="str">
        <f t="shared" ca="1" si="18"/>
        <v/>
      </c>
      <c r="S35" s="261" t="str">
        <f t="shared" ca="1" si="19"/>
        <v/>
      </c>
      <c r="T35" s="421" t="str">
        <f t="shared" si="20"/>
        <v/>
      </c>
      <c r="U35" s="418" t="str">
        <f t="shared" si="28"/>
        <v/>
      </c>
      <c r="V35" s="414" t="str">
        <f t="shared" si="26"/>
        <v/>
      </c>
      <c r="W35" s="414" t="str">
        <f t="shared" si="27"/>
        <v/>
      </c>
      <c r="X35" s="422" t="str">
        <f t="shared" si="15"/>
        <v/>
      </c>
    </row>
    <row r="36" spans="2:24" s="247" customFormat="1" ht="15" customHeight="1">
      <c r="B36" s="255" t="b">
        <f>IF(Pressure_1_R1!A31="",FALSE,TRUE)</f>
        <v>0</v>
      </c>
      <c r="C36" s="256">
        <v>28</v>
      </c>
      <c r="D36" s="262" t="str">
        <f>IF($B36=FALSE,"",표준압력!G49)</f>
        <v/>
      </c>
      <c r="E36" s="257" t="str">
        <f>IF($B36=FALSE,"",표준압력!H49)</f>
        <v/>
      </c>
      <c r="F36" s="257" t="str">
        <f>IF($B36=FALSE,"",Pressure_1_R1!Q31)</f>
        <v/>
      </c>
      <c r="G36" s="258" t="str">
        <f>IF($B36=FALSE,"",Pressure_1_R1!R31)</f>
        <v/>
      </c>
      <c r="H36" s="258" t="str">
        <f>IF($B36=FALSE,"",Pressure_1_R1!S31)</f>
        <v/>
      </c>
      <c r="I36" s="264" t="b">
        <f t="shared" si="16"/>
        <v>0</v>
      </c>
      <c r="J36" s="259" t="str">
        <f t="shared" si="6"/>
        <v/>
      </c>
      <c r="K36" s="260" t="str">
        <f t="shared" si="7"/>
        <v/>
      </c>
      <c r="L36" s="260" t="str">
        <f t="shared" si="8"/>
        <v/>
      </c>
      <c r="M36" s="250"/>
      <c r="N36" s="261" t="b">
        <f t="shared" si="9"/>
        <v>0</v>
      </c>
      <c r="O36" s="416" t="s">
        <v>523</v>
      </c>
      <c r="P36" s="420">
        <v>13</v>
      </c>
      <c r="Q36" s="417" t="str">
        <f t="shared" ca="1" si="17"/>
        <v/>
      </c>
      <c r="R36" s="261" t="str">
        <f t="shared" ca="1" si="18"/>
        <v/>
      </c>
      <c r="S36" s="261" t="str">
        <f t="shared" ca="1" si="19"/>
        <v/>
      </c>
      <c r="T36" s="421" t="str">
        <f t="shared" si="20"/>
        <v/>
      </c>
      <c r="U36" s="418" t="str">
        <f t="shared" si="28"/>
        <v/>
      </c>
      <c r="V36" s="414" t="str">
        <f t="shared" si="26"/>
        <v/>
      </c>
      <c r="W36" s="414" t="str">
        <f t="shared" si="27"/>
        <v/>
      </c>
      <c r="X36" s="422" t="str">
        <f t="shared" si="15"/>
        <v/>
      </c>
    </row>
    <row r="37" spans="2:24" s="247" customFormat="1" ht="15" customHeight="1">
      <c r="B37" s="255" t="b">
        <f>IF(Pressure_1_R1!A32="",FALSE,TRUE)</f>
        <v>0</v>
      </c>
      <c r="C37" s="256">
        <v>29</v>
      </c>
      <c r="D37" s="262" t="str">
        <f>IF($B37=FALSE,"",표준압력!G50)</f>
        <v/>
      </c>
      <c r="E37" s="257" t="str">
        <f>IF($B37=FALSE,"",표준압력!H50)</f>
        <v/>
      </c>
      <c r="F37" s="257" t="str">
        <f>IF($B37=FALSE,"",Pressure_1_R1!Q32)</f>
        <v/>
      </c>
      <c r="G37" s="258" t="str">
        <f>IF($B37=FALSE,"",Pressure_1_R1!R32)</f>
        <v/>
      </c>
      <c r="H37" s="258" t="str">
        <f>IF($B37=FALSE,"",Pressure_1_R1!S32)</f>
        <v/>
      </c>
      <c r="I37" s="264" t="b">
        <f t="shared" si="16"/>
        <v>0</v>
      </c>
      <c r="J37" s="259" t="str">
        <f t="shared" si="6"/>
        <v/>
      </c>
      <c r="K37" s="260" t="str">
        <f t="shared" si="7"/>
        <v/>
      </c>
      <c r="L37" s="260" t="str">
        <f t="shared" si="8"/>
        <v/>
      </c>
      <c r="M37" s="250"/>
      <c r="N37" s="261" t="b">
        <f t="shared" si="9"/>
        <v>0</v>
      </c>
      <c r="O37" s="416" t="s">
        <v>523</v>
      </c>
      <c r="P37" s="420">
        <v>14</v>
      </c>
      <c r="Q37" s="417" t="str">
        <f t="shared" ca="1" si="17"/>
        <v/>
      </c>
      <c r="R37" s="261" t="str">
        <f t="shared" ca="1" si="18"/>
        <v/>
      </c>
      <c r="S37" s="261" t="str">
        <f t="shared" ca="1" si="19"/>
        <v/>
      </c>
      <c r="T37" s="421" t="str">
        <f t="shared" si="20"/>
        <v/>
      </c>
      <c r="U37" s="418" t="str">
        <f t="shared" si="28"/>
        <v/>
      </c>
      <c r="V37" s="414" t="str">
        <f t="shared" si="26"/>
        <v/>
      </c>
      <c r="W37" s="414" t="str">
        <f t="shared" si="27"/>
        <v/>
      </c>
      <c r="X37" s="422" t="str">
        <f t="shared" si="15"/>
        <v/>
      </c>
    </row>
    <row r="38" spans="2:24" s="247" customFormat="1" ht="15" customHeight="1">
      <c r="B38" s="255" t="b">
        <f>IF(Pressure_1_R1!A33="",FALSE,TRUE)</f>
        <v>0</v>
      </c>
      <c r="C38" s="256">
        <v>30</v>
      </c>
      <c r="D38" s="262" t="str">
        <f>IF($B38=FALSE,"",표준압력!G51)</f>
        <v/>
      </c>
      <c r="E38" s="257" t="str">
        <f>IF($B38=FALSE,"",표준압력!H51)</f>
        <v/>
      </c>
      <c r="F38" s="257" t="str">
        <f>IF($B38=FALSE,"",Pressure_1_R1!Q33)</f>
        <v/>
      </c>
      <c r="G38" s="258" t="str">
        <f>IF($B38=FALSE,"",Pressure_1_R1!R33)</f>
        <v/>
      </c>
      <c r="H38" s="258" t="str">
        <f>IF($B38=FALSE,"",Pressure_1_R1!S33)</f>
        <v/>
      </c>
      <c r="I38" s="264" t="b">
        <f t="shared" si="16"/>
        <v>0</v>
      </c>
      <c r="J38" s="259" t="str">
        <f t="shared" si="6"/>
        <v/>
      </c>
      <c r="K38" s="260" t="str">
        <f t="shared" si="7"/>
        <v/>
      </c>
      <c r="L38" s="260" t="str">
        <f t="shared" si="8"/>
        <v/>
      </c>
      <c r="M38" s="250"/>
      <c r="N38" s="261" t="b">
        <f t="shared" si="9"/>
        <v>0</v>
      </c>
      <c r="O38" s="416" t="s">
        <v>523</v>
      </c>
      <c r="P38" s="420">
        <v>15</v>
      </c>
      <c r="Q38" s="417" t="str">
        <f t="shared" ca="1" si="17"/>
        <v/>
      </c>
      <c r="R38" s="261" t="str">
        <f t="shared" ca="1" si="18"/>
        <v/>
      </c>
      <c r="S38" s="261" t="str">
        <f t="shared" ca="1" si="19"/>
        <v/>
      </c>
      <c r="T38" s="421" t="str">
        <f t="shared" si="20"/>
        <v/>
      </c>
      <c r="U38" s="418" t="str">
        <f t="shared" si="28"/>
        <v/>
      </c>
      <c r="V38" s="414" t="str">
        <f t="shared" si="26"/>
        <v/>
      </c>
      <c r="W38" s="414" t="str">
        <f t="shared" si="27"/>
        <v/>
      </c>
      <c r="X38" s="422" t="str">
        <f t="shared" si="15"/>
        <v/>
      </c>
    </row>
    <row r="39" spans="2:24" ht="15" customHeight="1">
      <c r="B39" s="246"/>
      <c r="C39" s="246"/>
      <c r="D39" s="246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</row>
    <row r="40" spans="2:24" ht="15" customHeight="1">
      <c r="B40" s="252" t="s">
        <v>565</v>
      </c>
      <c r="C40" s="246"/>
      <c r="D40" s="246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</row>
    <row r="41" spans="2:24" ht="15" customHeight="1">
      <c r="B41" s="749" t="s">
        <v>566</v>
      </c>
      <c r="C41" s="783" t="s">
        <v>567</v>
      </c>
      <c r="D41" s="783" t="s">
        <v>568</v>
      </c>
      <c r="E41" s="757" t="s">
        <v>569</v>
      </c>
      <c r="F41" s="757" t="s">
        <v>570</v>
      </c>
      <c r="G41" s="740" t="s">
        <v>753</v>
      </c>
      <c r="H41" s="740"/>
      <c r="I41" s="740"/>
      <c r="J41" s="740"/>
      <c r="K41" s="757" t="s">
        <v>524</v>
      </c>
      <c r="L41" s="745" t="s">
        <v>755</v>
      </c>
      <c r="M41" s="776"/>
      <c r="N41" s="776"/>
      <c r="O41" s="776"/>
      <c r="P41" s="746"/>
      <c r="Q41" s="757" t="s">
        <v>525</v>
      </c>
      <c r="R41" s="787" t="s">
        <v>571</v>
      </c>
      <c r="S41" s="788"/>
      <c r="T41" s="788"/>
      <c r="U41" s="788"/>
      <c r="V41" s="789"/>
      <c r="W41" s="757" t="s">
        <v>572</v>
      </c>
    </row>
    <row r="42" spans="2:24" ht="15" customHeight="1">
      <c r="B42" s="770"/>
      <c r="C42" s="784"/>
      <c r="D42" s="784"/>
      <c r="E42" s="786"/>
      <c r="F42" s="786"/>
      <c r="G42" s="316" t="s">
        <v>72</v>
      </c>
      <c r="H42" s="316" t="s">
        <v>573</v>
      </c>
      <c r="I42" s="316" t="s">
        <v>574</v>
      </c>
      <c r="J42" s="316" t="s">
        <v>216</v>
      </c>
      <c r="K42" s="786"/>
      <c r="L42" s="757" t="s">
        <v>570</v>
      </c>
      <c r="M42" s="757" t="s">
        <v>575</v>
      </c>
      <c r="N42" s="757" t="s">
        <v>576</v>
      </c>
      <c r="O42" s="757" t="s">
        <v>574</v>
      </c>
      <c r="P42" s="757" t="s">
        <v>577</v>
      </c>
      <c r="Q42" s="786"/>
      <c r="R42" s="749" t="s">
        <v>578</v>
      </c>
      <c r="S42" s="749" t="s">
        <v>579</v>
      </c>
      <c r="T42" s="749" t="s">
        <v>580</v>
      </c>
      <c r="U42" s="749" t="s">
        <v>756</v>
      </c>
      <c r="V42" s="749" t="s">
        <v>211</v>
      </c>
      <c r="W42" s="770"/>
    </row>
    <row r="43" spans="2:24" ht="15" customHeight="1">
      <c r="B43" s="770"/>
      <c r="C43" s="785"/>
      <c r="D43" s="785"/>
      <c r="E43" s="758"/>
      <c r="F43" s="758"/>
      <c r="G43" s="316" t="s">
        <v>212</v>
      </c>
      <c r="H43" s="316" t="s">
        <v>581</v>
      </c>
      <c r="I43" s="316" t="s">
        <v>155</v>
      </c>
      <c r="J43" s="316" t="s">
        <v>217</v>
      </c>
      <c r="K43" s="758"/>
      <c r="L43" s="758"/>
      <c r="M43" s="758"/>
      <c r="N43" s="758"/>
      <c r="O43" s="758"/>
      <c r="P43" s="758"/>
      <c r="Q43" s="758"/>
      <c r="R43" s="750"/>
      <c r="S43" s="750"/>
      <c r="T43" s="750"/>
      <c r="U43" s="750"/>
      <c r="V43" s="750"/>
      <c r="W43" s="770"/>
    </row>
    <row r="44" spans="2:24" ht="15" customHeight="1">
      <c r="B44" s="770"/>
      <c r="C44" s="318">
        <f>D8</f>
        <v>0</v>
      </c>
      <c r="D44" s="318">
        <f>E8</f>
        <v>0</v>
      </c>
      <c r="E44" s="319">
        <f>D44</f>
        <v>0</v>
      </c>
      <c r="F44" s="319">
        <f>E44</f>
        <v>0</v>
      </c>
      <c r="G44" s="319">
        <f t="shared" ref="G44:Q44" si="31">F44</f>
        <v>0</v>
      </c>
      <c r="H44" s="319">
        <f t="shared" si="31"/>
        <v>0</v>
      </c>
      <c r="I44" s="319">
        <f t="shared" si="31"/>
        <v>0</v>
      </c>
      <c r="J44" s="319">
        <f t="shared" si="31"/>
        <v>0</v>
      </c>
      <c r="K44" s="319">
        <f t="shared" si="31"/>
        <v>0</v>
      </c>
      <c r="L44" s="319">
        <f t="shared" si="31"/>
        <v>0</v>
      </c>
      <c r="M44" s="319">
        <f t="shared" si="31"/>
        <v>0</v>
      </c>
      <c r="N44" s="319">
        <f t="shared" si="31"/>
        <v>0</v>
      </c>
      <c r="O44" s="319">
        <f t="shared" si="31"/>
        <v>0</v>
      </c>
      <c r="P44" s="319">
        <f t="shared" si="31"/>
        <v>0</v>
      </c>
      <c r="Q44" s="319">
        <f t="shared" si="31"/>
        <v>0</v>
      </c>
      <c r="R44" s="319">
        <f>Q44</f>
        <v>0</v>
      </c>
      <c r="S44" s="319">
        <f>V44</f>
        <v>0</v>
      </c>
      <c r="T44" s="319">
        <f>S44</f>
        <v>0</v>
      </c>
      <c r="U44" s="319"/>
      <c r="V44" s="319">
        <f>R44</f>
        <v>0</v>
      </c>
      <c r="W44" s="750"/>
    </row>
    <row r="45" spans="2:24" ht="15" customHeight="1">
      <c r="B45" s="264">
        <f>C9</f>
        <v>1</v>
      </c>
      <c r="C45" s="264" t="str">
        <f t="shared" ref="C45:D59" si="32">IF($N9=FALSE,"",D9)</f>
        <v/>
      </c>
      <c r="D45" s="261" t="str">
        <f>IF($N9=FALSE,"",E9)</f>
        <v/>
      </c>
      <c r="E45" s="261" t="str">
        <f>IF($N9=FALSE,"",표준압력!U22)</f>
        <v/>
      </c>
      <c r="F45" s="261" t="str">
        <f>IF($N9=FALSE,"",Pressure_1_R1!L4*C$3)</f>
        <v/>
      </c>
      <c r="G45" s="414" t="str">
        <f>IF($N9=FALSE,"",ROUND(AVERAGE(T9,T24),M$64))</f>
        <v/>
      </c>
      <c r="H45" s="261" t="str">
        <f>IF($N9=FALSE,"",ROUND(D45,M$64)-G45)</f>
        <v/>
      </c>
      <c r="I45" s="414" t="str">
        <f t="shared" ref="I45:I59" si="33">IF($N9=FALSE,"",((Q24-Q9)+(R24-R9)+(S24-S9))/3)</f>
        <v/>
      </c>
      <c r="J45" s="414" t="str">
        <f t="shared" ref="J45:J59" si="34">IF($N9=FALSE,"",MAX(X9,X24))</f>
        <v/>
      </c>
      <c r="K45" s="261" t="str">
        <f>IF($N9=FALSE,"",E45/2)</f>
        <v/>
      </c>
      <c r="L45" s="261" t="str">
        <f>IF($N9=FALSE,"",F45/2/SQRT(3))</f>
        <v/>
      </c>
      <c r="M45" s="414" t="str">
        <f>IF($N9=FALSE,"",MAX(ABS(Q$24-Q$9),ABS(R$24-R$9),ABS(S$24-S$9))/2/SQRT(3))</f>
        <v/>
      </c>
      <c r="N45" s="260" t="str">
        <f>IF($N9=FALSE,"",IF(J45=0,MAX(J$45:J$59),J45)/2/SQRT(3))</f>
        <v/>
      </c>
      <c r="O45" s="261" t="str">
        <f t="shared" ref="O45:O59" si="35">IF($N9=FALSE,"",I45/2/SQRT(3))</f>
        <v/>
      </c>
      <c r="P45" s="261" t="str">
        <f t="shared" ref="P45:P59" si="36">IF($N9=FALSE,"",SQRT(SUMSQ(L45:O45)))</f>
        <v/>
      </c>
      <c r="Q45" s="261" t="str">
        <f t="shared" ref="Q45:Q59" si="37">IF($N9=FALSE,"",SQRT(SUMSQ(K45,P45)))</f>
        <v/>
      </c>
      <c r="R45" s="261" t="str">
        <f t="shared" ref="R45:R59" si="38">IF($N9=FALSE,"",Q45*2)</f>
        <v/>
      </c>
      <c r="S45" s="249" t="str">
        <f>IF($N9=FALSE,"",Pressure_1_R1!G4*C45)</f>
        <v/>
      </c>
      <c r="T45" s="249" t="str">
        <f t="shared" ref="T45:T59" si="39">IF($N9=FALSE,"",MAX(R45:S45))</f>
        <v/>
      </c>
      <c r="U45" s="249" t="str">
        <f>IF($N9=FALSE,"",IF(((T45-ROUND(T45,M$64))/T45*100)&gt;=5,TRUE,FALSE))</f>
        <v/>
      </c>
      <c r="V45" s="249" t="str">
        <f>IF($N9=FALSE,"",IF(ROUND(T45,M$64)=0,ROUNDUP(T45,M$64),IF(U45=TRUE,ROUNDUP(T45,M$64),ROUND(T45,M$64))))</f>
        <v/>
      </c>
      <c r="W45" s="272" t="str">
        <f t="shared" ref="W45:W59" si="40">IF($N9=FALSE,"",IF(R45=T45,0,1))</f>
        <v/>
      </c>
    </row>
    <row r="46" spans="2:24" ht="15" customHeight="1">
      <c r="B46" s="264">
        <f>C10</f>
        <v>2</v>
      </c>
      <c r="C46" s="264" t="str">
        <f t="shared" si="32"/>
        <v/>
      </c>
      <c r="D46" s="261" t="str">
        <f t="shared" si="32"/>
        <v/>
      </c>
      <c r="E46" s="261" t="str">
        <f>IF($N10=FALSE,"",표준압력!U23)</f>
        <v/>
      </c>
      <c r="F46" s="261" t="str">
        <f>IF($N10=FALSE,"",Pressure_1_R1!L5*C$3)</f>
        <v/>
      </c>
      <c r="G46" s="414" t="str">
        <f t="shared" ref="G46:G59" si="41">IF($N10=FALSE,"",ROUND(AVERAGE(T10,T25),M$64))</f>
        <v/>
      </c>
      <c r="H46" s="261" t="str">
        <f t="shared" ref="H46:H59" si="42">IF($N10=FALSE,"",ROUND(D46,M$64)-G46)</f>
        <v/>
      </c>
      <c r="I46" s="414" t="str">
        <f t="shared" si="33"/>
        <v/>
      </c>
      <c r="J46" s="414" t="str">
        <f t="shared" si="34"/>
        <v/>
      </c>
      <c r="K46" s="261" t="str">
        <f t="shared" ref="K46:K59" si="43">IF($N10=FALSE,"",E46/2)</f>
        <v/>
      </c>
      <c r="L46" s="261" t="str">
        <f t="shared" ref="L46:L59" si="44">IF($N10=FALSE,"",F46/2/SQRT(3))</f>
        <v/>
      </c>
      <c r="M46" s="414" t="str">
        <f t="shared" ref="M46:M59" si="45">IF($N10=FALSE,"",MAX(ABS(Q$24-Q$9),ABS(R$24-R$9),ABS(S$24-S$9))/2/SQRT(3))</f>
        <v/>
      </c>
      <c r="N46" s="260" t="str">
        <f t="shared" ref="N46:N59" si="46">IF($N10=FALSE,"",IF(J46=0,MAX(J$45:J$59),J46)/2/SQRT(3))</f>
        <v/>
      </c>
      <c r="O46" s="261" t="str">
        <f t="shared" si="35"/>
        <v/>
      </c>
      <c r="P46" s="261" t="str">
        <f t="shared" si="36"/>
        <v/>
      </c>
      <c r="Q46" s="261" t="str">
        <f t="shared" si="37"/>
        <v/>
      </c>
      <c r="R46" s="261" t="str">
        <f t="shared" si="38"/>
        <v/>
      </c>
      <c r="S46" s="249" t="str">
        <f>IF($N10=FALSE,"",Pressure_1_R1!G5*C46)</f>
        <v/>
      </c>
      <c r="T46" s="249" t="str">
        <f t="shared" si="39"/>
        <v/>
      </c>
      <c r="U46" s="249" t="str">
        <f t="shared" ref="U46:U59" si="47">IF($N10=FALSE,"",IF(((T46-ROUND(T46,M$64))/T46*100)&gt;=5,TRUE,FALSE))</f>
        <v/>
      </c>
      <c r="V46" s="249" t="str">
        <f t="shared" ref="V46:V59" si="48">IF($N10=FALSE,"",IF(ROUND(T46,M$64)=0,ROUNDUP(T46,M$64),IF(U46=TRUE,ROUNDUP(T46,M$64),ROUND(T46,M$64))))</f>
        <v/>
      </c>
      <c r="W46" s="272" t="str">
        <f t="shared" si="40"/>
        <v/>
      </c>
    </row>
    <row r="47" spans="2:24" ht="15" customHeight="1">
      <c r="B47" s="264">
        <f t="shared" ref="B47:B59" si="49">C11</f>
        <v>3</v>
      </c>
      <c r="C47" s="264" t="str">
        <f t="shared" si="32"/>
        <v/>
      </c>
      <c r="D47" s="261" t="str">
        <f t="shared" si="32"/>
        <v/>
      </c>
      <c r="E47" s="261" t="str">
        <f>IF($N11=FALSE,"",표준압력!U24)</f>
        <v/>
      </c>
      <c r="F47" s="261" t="str">
        <f>IF($N11=FALSE,"",Pressure_1_R1!L6*C$3)</f>
        <v/>
      </c>
      <c r="G47" s="414" t="str">
        <f t="shared" si="41"/>
        <v/>
      </c>
      <c r="H47" s="261" t="str">
        <f t="shared" si="42"/>
        <v/>
      </c>
      <c r="I47" s="414" t="str">
        <f t="shared" si="33"/>
        <v/>
      </c>
      <c r="J47" s="414" t="str">
        <f t="shared" si="34"/>
        <v/>
      </c>
      <c r="K47" s="261" t="str">
        <f t="shared" si="43"/>
        <v/>
      </c>
      <c r="L47" s="261" t="str">
        <f t="shared" si="44"/>
        <v/>
      </c>
      <c r="M47" s="414" t="str">
        <f t="shared" si="45"/>
        <v/>
      </c>
      <c r="N47" s="260" t="str">
        <f t="shared" si="46"/>
        <v/>
      </c>
      <c r="O47" s="261" t="str">
        <f t="shared" si="35"/>
        <v/>
      </c>
      <c r="P47" s="261" t="str">
        <f t="shared" si="36"/>
        <v/>
      </c>
      <c r="Q47" s="261" t="str">
        <f t="shared" si="37"/>
        <v/>
      </c>
      <c r="R47" s="261" t="str">
        <f t="shared" si="38"/>
        <v/>
      </c>
      <c r="S47" s="249" t="str">
        <f>IF($N11=FALSE,"",Pressure_1_R1!G6*C47)</f>
        <v/>
      </c>
      <c r="T47" s="249" t="str">
        <f t="shared" si="39"/>
        <v/>
      </c>
      <c r="U47" s="249" t="str">
        <f t="shared" si="47"/>
        <v/>
      </c>
      <c r="V47" s="249" t="str">
        <f t="shared" si="48"/>
        <v/>
      </c>
      <c r="W47" s="272" t="str">
        <f t="shared" si="40"/>
        <v/>
      </c>
    </row>
    <row r="48" spans="2:24" ht="15" customHeight="1">
      <c r="B48" s="264">
        <f t="shared" si="49"/>
        <v>4</v>
      </c>
      <c r="C48" s="264" t="str">
        <f t="shared" si="32"/>
        <v/>
      </c>
      <c r="D48" s="261" t="str">
        <f t="shared" si="32"/>
        <v/>
      </c>
      <c r="E48" s="261" t="str">
        <f>IF($N12=FALSE,"",표준압력!U25)</f>
        <v/>
      </c>
      <c r="F48" s="261" t="str">
        <f>IF($N12=FALSE,"",Pressure_1_R1!L7*C$3)</f>
        <v/>
      </c>
      <c r="G48" s="414" t="str">
        <f t="shared" si="41"/>
        <v/>
      </c>
      <c r="H48" s="261" t="str">
        <f t="shared" si="42"/>
        <v/>
      </c>
      <c r="I48" s="414" t="str">
        <f t="shared" si="33"/>
        <v/>
      </c>
      <c r="J48" s="414" t="str">
        <f t="shared" si="34"/>
        <v/>
      </c>
      <c r="K48" s="261" t="str">
        <f t="shared" si="43"/>
        <v/>
      </c>
      <c r="L48" s="261" t="str">
        <f t="shared" si="44"/>
        <v/>
      </c>
      <c r="M48" s="414" t="str">
        <f t="shared" si="45"/>
        <v/>
      </c>
      <c r="N48" s="260" t="str">
        <f t="shared" si="46"/>
        <v/>
      </c>
      <c r="O48" s="261" t="str">
        <f t="shared" si="35"/>
        <v/>
      </c>
      <c r="P48" s="261" t="str">
        <f t="shared" si="36"/>
        <v/>
      </c>
      <c r="Q48" s="261" t="str">
        <f t="shared" si="37"/>
        <v/>
      </c>
      <c r="R48" s="261" t="str">
        <f t="shared" si="38"/>
        <v/>
      </c>
      <c r="S48" s="249" t="str">
        <f>IF($N12=FALSE,"",Pressure_1_R1!G7*C48)</f>
        <v/>
      </c>
      <c r="T48" s="249" t="str">
        <f t="shared" si="39"/>
        <v/>
      </c>
      <c r="U48" s="249" t="str">
        <f t="shared" si="47"/>
        <v/>
      </c>
      <c r="V48" s="249" t="str">
        <f t="shared" si="48"/>
        <v/>
      </c>
      <c r="W48" s="272" t="str">
        <f t="shared" si="40"/>
        <v/>
      </c>
    </row>
    <row r="49" spans="2:24" ht="15" customHeight="1">
      <c r="B49" s="264">
        <f t="shared" si="49"/>
        <v>5</v>
      </c>
      <c r="C49" s="264" t="str">
        <f t="shared" si="32"/>
        <v/>
      </c>
      <c r="D49" s="261" t="str">
        <f t="shared" si="32"/>
        <v/>
      </c>
      <c r="E49" s="261" t="str">
        <f>IF($N13=FALSE,"",표준압력!U26)</f>
        <v/>
      </c>
      <c r="F49" s="261" t="str">
        <f>IF($N13=FALSE,"",Pressure_1_R1!L8*C$3)</f>
        <v/>
      </c>
      <c r="G49" s="414" t="str">
        <f t="shared" si="41"/>
        <v/>
      </c>
      <c r="H49" s="261" t="str">
        <f t="shared" si="42"/>
        <v/>
      </c>
      <c r="I49" s="414" t="str">
        <f t="shared" si="33"/>
        <v/>
      </c>
      <c r="J49" s="414" t="str">
        <f t="shared" si="34"/>
        <v/>
      </c>
      <c r="K49" s="261" t="str">
        <f t="shared" si="43"/>
        <v/>
      </c>
      <c r="L49" s="261" t="str">
        <f t="shared" si="44"/>
        <v/>
      </c>
      <c r="M49" s="414" t="str">
        <f t="shared" si="45"/>
        <v/>
      </c>
      <c r="N49" s="260" t="str">
        <f t="shared" si="46"/>
        <v/>
      </c>
      <c r="O49" s="261" t="str">
        <f t="shared" si="35"/>
        <v/>
      </c>
      <c r="P49" s="261" t="str">
        <f t="shared" si="36"/>
        <v/>
      </c>
      <c r="Q49" s="261" t="str">
        <f t="shared" si="37"/>
        <v/>
      </c>
      <c r="R49" s="261" t="str">
        <f t="shared" si="38"/>
        <v/>
      </c>
      <c r="S49" s="249" t="str">
        <f>IF($N13=FALSE,"",Pressure_1_R1!G8*C49)</f>
        <v/>
      </c>
      <c r="T49" s="249" t="str">
        <f t="shared" si="39"/>
        <v/>
      </c>
      <c r="U49" s="249" t="str">
        <f t="shared" si="47"/>
        <v/>
      </c>
      <c r="V49" s="249" t="str">
        <f t="shared" si="48"/>
        <v/>
      </c>
      <c r="W49" s="272" t="str">
        <f t="shared" si="40"/>
        <v/>
      </c>
    </row>
    <row r="50" spans="2:24" ht="15" customHeight="1">
      <c r="B50" s="264">
        <f t="shared" si="49"/>
        <v>6</v>
      </c>
      <c r="C50" s="264" t="str">
        <f t="shared" si="32"/>
        <v/>
      </c>
      <c r="D50" s="261" t="str">
        <f t="shared" si="32"/>
        <v/>
      </c>
      <c r="E50" s="261" t="str">
        <f>IF($N14=FALSE,"",표준압력!U27)</f>
        <v/>
      </c>
      <c r="F50" s="261" t="str">
        <f>IF($N14=FALSE,"",Pressure_1_R1!L9*C$3)</f>
        <v/>
      </c>
      <c r="G50" s="414" t="str">
        <f t="shared" si="41"/>
        <v/>
      </c>
      <c r="H50" s="261" t="str">
        <f t="shared" si="42"/>
        <v/>
      </c>
      <c r="I50" s="414" t="str">
        <f t="shared" si="33"/>
        <v/>
      </c>
      <c r="J50" s="414" t="str">
        <f t="shared" si="34"/>
        <v/>
      </c>
      <c r="K50" s="261" t="str">
        <f t="shared" si="43"/>
        <v/>
      </c>
      <c r="L50" s="261" t="str">
        <f t="shared" si="44"/>
        <v/>
      </c>
      <c r="M50" s="414" t="str">
        <f t="shared" si="45"/>
        <v/>
      </c>
      <c r="N50" s="260" t="str">
        <f t="shared" si="46"/>
        <v/>
      </c>
      <c r="O50" s="261" t="str">
        <f t="shared" si="35"/>
        <v/>
      </c>
      <c r="P50" s="261" t="str">
        <f t="shared" si="36"/>
        <v/>
      </c>
      <c r="Q50" s="261" t="str">
        <f t="shared" si="37"/>
        <v/>
      </c>
      <c r="R50" s="261" t="str">
        <f t="shared" si="38"/>
        <v/>
      </c>
      <c r="S50" s="249" t="str">
        <f>IF($N14=FALSE,"",Pressure_1_R1!G9*C50)</f>
        <v/>
      </c>
      <c r="T50" s="249" t="str">
        <f t="shared" si="39"/>
        <v/>
      </c>
      <c r="U50" s="249" t="str">
        <f t="shared" si="47"/>
        <v/>
      </c>
      <c r="V50" s="249" t="str">
        <f t="shared" si="48"/>
        <v/>
      </c>
      <c r="W50" s="272" t="str">
        <f t="shared" si="40"/>
        <v/>
      </c>
    </row>
    <row r="51" spans="2:24" ht="15" customHeight="1">
      <c r="B51" s="264">
        <f t="shared" si="49"/>
        <v>7</v>
      </c>
      <c r="C51" s="264" t="str">
        <f t="shared" si="32"/>
        <v/>
      </c>
      <c r="D51" s="261" t="str">
        <f t="shared" si="32"/>
        <v/>
      </c>
      <c r="E51" s="261" t="str">
        <f>IF($N15=FALSE,"",표준압력!U28)</f>
        <v/>
      </c>
      <c r="F51" s="261" t="str">
        <f>IF($N15=FALSE,"",Pressure_1_R1!L10*C$3)</f>
        <v/>
      </c>
      <c r="G51" s="414" t="str">
        <f t="shared" si="41"/>
        <v/>
      </c>
      <c r="H51" s="261" t="str">
        <f t="shared" si="42"/>
        <v/>
      </c>
      <c r="I51" s="414" t="str">
        <f t="shared" si="33"/>
        <v/>
      </c>
      <c r="J51" s="414" t="str">
        <f t="shared" si="34"/>
        <v/>
      </c>
      <c r="K51" s="261" t="str">
        <f t="shared" si="43"/>
        <v/>
      </c>
      <c r="L51" s="261" t="str">
        <f t="shared" si="44"/>
        <v/>
      </c>
      <c r="M51" s="414" t="str">
        <f t="shared" si="45"/>
        <v/>
      </c>
      <c r="N51" s="260" t="str">
        <f t="shared" si="46"/>
        <v/>
      </c>
      <c r="O51" s="261" t="str">
        <f t="shared" si="35"/>
        <v/>
      </c>
      <c r="P51" s="261" t="str">
        <f t="shared" si="36"/>
        <v/>
      </c>
      <c r="Q51" s="261" t="str">
        <f t="shared" si="37"/>
        <v/>
      </c>
      <c r="R51" s="261" t="str">
        <f t="shared" si="38"/>
        <v/>
      </c>
      <c r="S51" s="249" t="str">
        <f>IF($N15=FALSE,"",Pressure_1_R1!G10*C51)</f>
        <v/>
      </c>
      <c r="T51" s="249" t="str">
        <f t="shared" si="39"/>
        <v/>
      </c>
      <c r="U51" s="249" t="str">
        <f t="shared" si="47"/>
        <v/>
      </c>
      <c r="V51" s="249" t="str">
        <f t="shared" si="48"/>
        <v/>
      </c>
      <c r="W51" s="272" t="str">
        <f t="shared" si="40"/>
        <v/>
      </c>
    </row>
    <row r="52" spans="2:24" ht="15" customHeight="1">
      <c r="B52" s="264">
        <f t="shared" si="49"/>
        <v>8</v>
      </c>
      <c r="C52" s="264" t="str">
        <f t="shared" si="32"/>
        <v/>
      </c>
      <c r="D52" s="261" t="str">
        <f t="shared" si="32"/>
        <v/>
      </c>
      <c r="E52" s="261" t="str">
        <f>IF($N16=FALSE,"",표준압력!U29)</f>
        <v/>
      </c>
      <c r="F52" s="261" t="str">
        <f>IF($N16=FALSE,"",Pressure_1_R1!L11*C$3)</f>
        <v/>
      </c>
      <c r="G52" s="414" t="str">
        <f t="shared" si="41"/>
        <v/>
      </c>
      <c r="H52" s="261" t="str">
        <f t="shared" si="42"/>
        <v/>
      </c>
      <c r="I52" s="414" t="str">
        <f t="shared" si="33"/>
        <v/>
      </c>
      <c r="J52" s="414" t="str">
        <f t="shared" si="34"/>
        <v/>
      </c>
      <c r="K52" s="261" t="str">
        <f t="shared" si="43"/>
        <v/>
      </c>
      <c r="L52" s="261" t="str">
        <f t="shared" si="44"/>
        <v/>
      </c>
      <c r="M52" s="414" t="str">
        <f t="shared" si="45"/>
        <v/>
      </c>
      <c r="N52" s="260" t="str">
        <f t="shared" si="46"/>
        <v/>
      </c>
      <c r="O52" s="261" t="str">
        <f t="shared" si="35"/>
        <v/>
      </c>
      <c r="P52" s="261" t="str">
        <f t="shared" si="36"/>
        <v/>
      </c>
      <c r="Q52" s="261" t="str">
        <f t="shared" si="37"/>
        <v/>
      </c>
      <c r="R52" s="261" t="str">
        <f t="shared" si="38"/>
        <v/>
      </c>
      <c r="S52" s="249" t="str">
        <f>IF($N16=FALSE,"",Pressure_1_R1!G11*C52)</f>
        <v/>
      </c>
      <c r="T52" s="249" t="str">
        <f t="shared" si="39"/>
        <v/>
      </c>
      <c r="U52" s="249" t="str">
        <f t="shared" si="47"/>
        <v/>
      </c>
      <c r="V52" s="249" t="str">
        <f t="shared" si="48"/>
        <v/>
      </c>
      <c r="W52" s="272" t="str">
        <f t="shared" si="40"/>
        <v/>
      </c>
    </row>
    <row r="53" spans="2:24" ht="15" customHeight="1">
      <c r="B53" s="264">
        <f t="shared" si="49"/>
        <v>9</v>
      </c>
      <c r="C53" s="264" t="str">
        <f t="shared" si="32"/>
        <v/>
      </c>
      <c r="D53" s="261" t="str">
        <f t="shared" si="32"/>
        <v/>
      </c>
      <c r="E53" s="261" t="str">
        <f>IF($N17=FALSE,"",표준압력!U30)</f>
        <v/>
      </c>
      <c r="F53" s="261" t="str">
        <f>IF($N17=FALSE,"",Pressure_1_R1!L12*C$3)</f>
        <v/>
      </c>
      <c r="G53" s="414" t="str">
        <f t="shared" si="41"/>
        <v/>
      </c>
      <c r="H53" s="261" t="str">
        <f>IF($N17=FALSE,"",ROUND(D53,M$64)-G53)</f>
        <v/>
      </c>
      <c r="I53" s="414" t="str">
        <f t="shared" si="33"/>
        <v/>
      </c>
      <c r="J53" s="414" t="str">
        <f t="shared" si="34"/>
        <v/>
      </c>
      <c r="K53" s="261" t="str">
        <f t="shared" si="43"/>
        <v/>
      </c>
      <c r="L53" s="261" t="str">
        <f t="shared" si="44"/>
        <v/>
      </c>
      <c r="M53" s="414" t="str">
        <f t="shared" si="45"/>
        <v/>
      </c>
      <c r="N53" s="260" t="str">
        <f t="shared" si="46"/>
        <v/>
      </c>
      <c r="O53" s="261" t="str">
        <f t="shared" si="35"/>
        <v/>
      </c>
      <c r="P53" s="261" t="str">
        <f t="shared" si="36"/>
        <v/>
      </c>
      <c r="Q53" s="261" t="str">
        <f t="shared" si="37"/>
        <v/>
      </c>
      <c r="R53" s="261" t="str">
        <f t="shared" si="38"/>
        <v/>
      </c>
      <c r="S53" s="249" t="str">
        <f>IF($N17=FALSE,"",Pressure_1_R1!G12*C53)</f>
        <v/>
      </c>
      <c r="T53" s="249" t="str">
        <f t="shared" si="39"/>
        <v/>
      </c>
      <c r="U53" s="249" t="str">
        <f t="shared" si="47"/>
        <v/>
      </c>
      <c r="V53" s="249" t="str">
        <f t="shared" si="48"/>
        <v/>
      </c>
      <c r="W53" s="272" t="str">
        <f t="shared" si="40"/>
        <v/>
      </c>
    </row>
    <row r="54" spans="2:24" ht="15" customHeight="1">
      <c r="B54" s="264">
        <f t="shared" si="49"/>
        <v>10</v>
      </c>
      <c r="C54" s="264" t="str">
        <f t="shared" si="32"/>
        <v/>
      </c>
      <c r="D54" s="261" t="str">
        <f t="shared" si="32"/>
        <v/>
      </c>
      <c r="E54" s="261" t="str">
        <f>IF($N18=FALSE,"",표준압력!U31)</f>
        <v/>
      </c>
      <c r="F54" s="261" t="str">
        <f>IF($N18=FALSE,"",Pressure_1_R1!L13*C$3)</f>
        <v/>
      </c>
      <c r="G54" s="414" t="str">
        <f t="shared" si="41"/>
        <v/>
      </c>
      <c r="H54" s="261" t="str">
        <f>IF($N18=FALSE,"",ROUND(D54,M$64)-G54)</f>
        <v/>
      </c>
      <c r="I54" s="414" t="str">
        <f t="shared" si="33"/>
        <v/>
      </c>
      <c r="J54" s="414" t="str">
        <f t="shared" si="34"/>
        <v/>
      </c>
      <c r="K54" s="261" t="str">
        <f t="shared" si="43"/>
        <v/>
      </c>
      <c r="L54" s="261" t="str">
        <f t="shared" si="44"/>
        <v/>
      </c>
      <c r="M54" s="414" t="str">
        <f t="shared" si="45"/>
        <v/>
      </c>
      <c r="N54" s="260" t="str">
        <f t="shared" si="46"/>
        <v/>
      </c>
      <c r="O54" s="261" t="str">
        <f t="shared" si="35"/>
        <v/>
      </c>
      <c r="P54" s="261" t="str">
        <f t="shared" si="36"/>
        <v/>
      </c>
      <c r="Q54" s="261" t="str">
        <f t="shared" si="37"/>
        <v/>
      </c>
      <c r="R54" s="261" t="str">
        <f t="shared" si="38"/>
        <v/>
      </c>
      <c r="S54" s="249" t="str">
        <f>IF($N18=FALSE,"",Pressure_1_R1!G13*C54)</f>
        <v/>
      </c>
      <c r="T54" s="249" t="str">
        <f t="shared" si="39"/>
        <v/>
      </c>
      <c r="U54" s="249" t="str">
        <f t="shared" si="47"/>
        <v/>
      </c>
      <c r="V54" s="249" t="str">
        <f t="shared" si="48"/>
        <v/>
      </c>
      <c r="W54" s="272" t="str">
        <f t="shared" si="40"/>
        <v/>
      </c>
    </row>
    <row r="55" spans="2:24" ht="15" customHeight="1">
      <c r="B55" s="264">
        <f t="shared" si="49"/>
        <v>11</v>
      </c>
      <c r="C55" s="264" t="str">
        <f t="shared" si="32"/>
        <v/>
      </c>
      <c r="D55" s="261" t="str">
        <f t="shared" si="32"/>
        <v/>
      </c>
      <c r="E55" s="261" t="str">
        <f>IF($N19=FALSE,"",표준압력!U32)</f>
        <v/>
      </c>
      <c r="F55" s="261" t="str">
        <f>IF($N19=FALSE,"",Pressure_1_R1!L14*C$3)</f>
        <v/>
      </c>
      <c r="G55" s="414" t="str">
        <f t="shared" si="41"/>
        <v/>
      </c>
      <c r="H55" s="261" t="str">
        <f>IF($N19=FALSE,"",ROUND(D55,M$64)-G55)</f>
        <v/>
      </c>
      <c r="I55" s="414" t="str">
        <f t="shared" si="33"/>
        <v/>
      </c>
      <c r="J55" s="414" t="str">
        <f t="shared" si="34"/>
        <v/>
      </c>
      <c r="K55" s="261" t="str">
        <f t="shared" si="43"/>
        <v/>
      </c>
      <c r="L55" s="261" t="str">
        <f t="shared" si="44"/>
        <v/>
      </c>
      <c r="M55" s="414" t="str">
        <f t="shared" si="45"/>
        <v/>
      </c>
      <c r="N55" s="260" t="str">
        <f t="shared" si="46"/>
        <v/>
      </c>
      <c r="O55" s="261" t="str">
        <f t="shared" si="35"/>
        <v/>
      </c>
      <c r="P55" s="261" t="str">
        <f t="shared" si="36"/>
        <v/>
      </c>
      <c r="Q55" s="261" t="str">
        <f t="shared" si="37"/>
        <v/>
      </c>
      <c r="R55" s="261" t="str">
        <f t="shared" si="38"/>
        <v/>
      </c>
      <c r="S55" s="249" t="str">
        <f>IF($N19=FALSE,"",Pressure_1_R1!G14*C55)</f>
        <v/>
      </c>
      <c r="T55" s="249" t="str">
        <f t="shared" si="39"/>
        <v/>
      </c>
      <c r="U55" s="249" t="str">
        <f t="shared" si="47"/>
        <v/>
      </c>
      <c r="V55" s="249" t="str">
        <f t="shared" si="48"/>
        <v/>
      </c>
      <c r="W55" s="272" t="str">
        <f t="shared" si="40"/>
        <v/>
      </c>
    </row>
    <row r="56" spans="2:24" ht="15" customHeight="1">
      <c r="B56" s="264">
        <f t="shared" si="49"/>
        <v>12</v>
      </c>
      <c r="C56" s="264" t="str">
        <f t="shared" si="32"/>
        <v/>
      </c>
      <c r="D56" s="261" t="str">
        <f t="shared" si="32"/>
        <v/>
      </c>
      <c r="E56" s="261" t="str">
        <f>IF($N20=FALSE,"",표준압력!U33)</f>
        <v/>
      </c>
      <c r="F56" s="261" t="str">
        <f>IF($N20=FALSE,"",Pressure_1_R1!L15*C$3)</f>
        <v/>
      </c>
      <c r="G56" s="414" t="str">
        <f t="shared" si="41"/>
        <v/>
      </c>
      <c r="H56" s="261" t="str">
        <f t="shared" si="42"/>
        <v/>
      </c>
      <c r="I56" s="414" t="str">
        <f t="shared" si="33"/>
        <v/>
      </c>
      <c r="J56" s="414" t="str">
        <f t="shared" si="34"/>
        <v/>
      </c>
      <c r="K56" s="261" t="str">
        <f t="shared" si="43"/>
        <v/>
      </c>
      <c r="L56" s="261" t="str">
        <f t="shared" si="44"/>
        <v/>
      </c>
      <c r="M56" s="414" t="str">
        <f t="shared" si="45"/>
        <v/>
      </c>
      <c r="N56" s="260" t="str">
        <f t="shared" si="46"/>
        <v/>
      </c>
      <c r="O56" s="261" t="str">
        <f t="shared" si="35"/>
        <v/>
      </c>
      <c r="P56" s="261" t="str">
        <f t="shared" si="36"/>
        <v/>
      </c>
      <c r="Q56" s="261" t="str">
        <f t="shared" si="37"/>
        <v/>
      </c>
      <c r="R56" s="261" t="str">
        <f t="shared" si="38"/>
        <v/>
      </c>
      <c r="S56" s="249" t="str">
        <f>IF($N20=FALSE,"",Pressure_1_R1!G15*C56)</f>
        <v/>
      </c>
      <c r="T56" s="249" t="str">
        <f t="shared" si="39"/>
        <v/>
      </c>
      <c r="U56" s="249" t="str">
        <f t="shared" si="47"/>
        <v/>
      </c>
      <c r="V56" s="249" t="str">
        <f t="shared" si="48"/>
        <v/>
      </c>
      <c r="W56" s="272" t="str">
        <f t="shared" si="40"/>
        <v/>
      </c>
    </row>
    <row r="57" spans="2:24" ht="15" customHeight="1">
      <c r="B57" s="264">
        <f t="shared" si="49"/>
        <v>13</v>
      </c>
      <c r="C57" s="264" t="str">
        <f t="shared" si="32"/>
        <v/>
      </c>
      <c r="D57" s="261" t="str">
        <f t="shared" si="32"/>
        <v/>
      </c>
      <c r="E57" s="261" t="str">
        <f>IF($N21=FALSE,"",표준압력!U34)</f>
        <v/>
      </c>
      <c r="F57" s="261" t="str">
        <f>IF($N21=FALSE,"",Pressure_1_R1!L16*C$3)</f>
        <v/>
      </c>
      <c r="G57" s="414" t="str">
        <f t="shared" si="41"/>
        <v/>
      </c>
      <c r="H57" s="261" t="str">
        <f t="shared" si="42"/>
        <v/>
      </c>
      <c r="I57" s="414" t="str">
        <f t="shared" si="33"/>
        <v/>
      </c>
      <c r="J57" s="414" t="str">
        <f t="shared" si="34"/>
        <v/>
      </c>
      <c r="K57" s="261" t="str">
        <f t="shared" si="43"/>
        <v/>
      </c>
      <c r="L57" s="261" t="str">
        <f t="shared" si="44"/>
        <v/>
      </c>
      <c r="M57" s="414" t="str">
        <f t="shared" si="45"/>
        <v/>
      </c>
      <c r="N57" s="260" t="str">
        <f t="shared" si="46"/>
        <v/>
      </c>
      <c r="O57" s="261" t="str">
        <f t="shared" si="35"/>
        <v/>
      </c>
      <c r="P57" s="261" t="str">
        <f t="shared" si="36"/>
        <v/>
      </c>
      <c r="Q57" s="261" t="str">
        <f t="shared" si="37"/>
        <v/>
      </c>
      <c r="R57" s="261" t="str">
        <f t="shared" si="38"/>
        <v/>
      </c>
      <c r="S57" s="249" t="str">
        <f>IF($N21=FALSE,"",Pressure_1_R1!G16*C57)</f>
        <v/>
      </c>
      <c r="T57" s="249" t="str">
        <f t="shared" si="39"/>
        <v/>
      </c>
      <c r="U57" s="249" t="str">
        <f t="shared" si="47"/>
        <v/>
      </c>
      <c r="V57" s="249" t="str">
        <f t="shared" si="48"/>
        <v/>
      </c>
      <c r="W57" s="272" t="str">
        <f t="shared" si="40"/>
        <v/>
      </c>
    </row>
    <row r="58" spans="2:24" ht="15" customHeight="1">
      <c r="B58" s="264">
        <f t="shared" si="49"/>
        <v>14</v>
      </c>
      <c r="C58" s="264" t="str">
        <f t="shared" si="32"/>
        <v/>
      </c>
      <c r="D58" s="261" t="str">
        <f t="shared" si="32"/>
        <v/>
      </c>
      <c r="E58" s="261" t="str">
        <f>IF($N22=FALSE,"",표준압력!U35)</f>
        <v/>
      </c>
      <c r="F58" s="261" t="str">
        <f>IF($N22=FALSE,"",Pressure_1_R1!L17*C$3)</f>
        <v/>
      </c>
      <c r="G58" s="414" t="str">
        <f t="shared" si="41"/>
        <v/>
      </c>
      <c r="H58" s="261" t="str">
        <f t="shared" si="42"/>
        <v/>
      </c>
      <c r="I58" s="414" t="str">
        <f t="shared" si="33"/>
        <v/>
      </c>
      <c r="J58" s="414" t="str">
        <f t="shared" si="34"/>
        <v/>
      </c>
      <c r="K58" s="261" t="str">
        <f t="shared" si="43"/>
        <v/>
      </c>
      <c r="L58" s="261" t="str">
        <f t="shared" si="44"/>
        <v/>
      </c>
      <c r="M58" s="414" t="str">
        <f t="shared" si="45"/>
        <v/>
      </c>
      <c r="N58" s="260" t="str">
        <f t="shared" si="46"/>
        <v/>
      </c>
      <c r="O58" s="261" t="str">
        <f t="shared" si="35"/>
        <v/>
      </c>
      <c r="P58" s="261" t="str">
        <f t="shared" si="36"/>
        <v/>
      </c>
      <c r="Q58" s="261" t="str">
        <f t="shared" si="37"/>
        <v/>
      </c>
      <c r="R58" s="261" t="str">
        <f t="shared" si="38"/>
        <v/>
      </c>
      <c r="S58" s="249" t="str">
        <f>IF($N22=FALSE,"",Pressure_1_R1!G17*C58)</f>
        <v/>
      </c>
      <c r="T58" s="249" t="str">
        <f t="shared" si="39"/>
        <v/>
      </c>
      <c r="U58" s="249" t="str">
        <f t="shared" si="47"/>
        <v/>
      </c>
      <c r="V58" s="249" t="str">
        <f t="shared" si="48"/>
        <v/>
      </c>
      <c r="W58" s="272" t="str">
        <f t="shared" si="40"/>
        <v/>
      </c>
    </row>
    <row r="59" spans="2:24" ht="15" customHeight="1" thickBot="1">
      <c r="B59" s="264">
        <f t="shared" si="49"/>
        <v>15</v>
      </c>
      <c r="C59" s="264" t="str">
        <f t="shared" si="32"/>
        <v/>
      </c>
      <c r="D59" s="261" t="str">
        <f t="shared" si="32"/>
        <v/>
      </c>
      <c r="E59" s="261" t="str">
        <f>IF($N23=FALSE,"",표준압력!U36)</f>
        <v/>
      </c>
      <c r="F59" s="261" t="str">
        <f>IF($N23=FALSE,"",Pressure_1_R1!L18*C$3)</f>
        <v/>
      </c>
      <c r="G59" s="414" t="str">
        <f t="shared" si="41"/>
        <v/>
      </c>
      <c r="H59" s="261" t="str">
        <f t="shared" si="42"/>
        <v/>
      </c>
      <c r="I59" s="414" t="str">
        <f t="shared" si="33"/>
        <v/>
      </c>
      <c r="J59" s="414" t="str">
        <f t="shared" si="34"/>
        <v/>
      </c>
      <c r="K59" s="261" t="str">
        <f t="shared" si="43"/>
        <v/>
      </c>
      <c r="L59" s="261" t="str">
        <f t="shared" si="44"/>
        <v/>
      </c>
      <c r="M59" s="414" t="str">
        <f t="shared" si="45"/>
        <v/>
      </c>
      <c r="N59" s="260" t="str">
        <f t="shared" si="46"/>
        <v/>
      </c>
      <c r="O59" s="261" t="str">
        <f t="shared" si="35"/>
        <v/>
      </c>
      <c r="P59" s="261" t="str">
        <f t="shared" si="36"/>
        <v/>
      </c>
      <c r="Q59" s="261" t="str">
        <f t="shared" si="37"/>
        <v/>
      </c>
      <c r="R59" s="261" t="str">
        <f t="shared" si="38"/>
        <v/>
      </c>
      <c r="S59" s="249" t="str">
        <f>IF($N23=FALSE,"",Pressure_1_R1!G18*C59)</f>
        <v/>
      </c>
      <c r="T59" s="249" t="str">
        <f t="shared" si="39"/>
        <v/>
      </c>
      <c r="U59" s="249" t="str">
        <f t="shared" si="47"/>
        <v/>
      </c>
      <c r="V59" s="249" t="str">
        <f t="shared" si="48"/>
        <v/>
      </c>
      <c r="W59" s="272" t="str">
        <f t="shared" si="40"/>
        <v/>
      </c>
    </row>
    <row r="60" spans="2:24" ht="15" customHeight="1" thickBot="1">
      <c r="R60" s="248"/>
      <c r="U60" s="263"/>
      <c r="V60" s="263"/>
      <c r="W60" s="273" t="str">
        <f>IF($N24=FALSE,"",IF(SUM(W45:W59)=0,"","초과"))</f>
        <v/>
      </c>
    </row>
    <row r="61" spans="2:24" ht="15" customHeight="1">
      <c r="B61" s="252" t="s">
        <v>582</v>
      </c>
      <c r="H61" s="252" t="s">
        <v>583</v>
      </c>
      <c r="U61" s="263"/>
      <c r="V61" s="263"/>
    </row>
    <row r="62" spans="2:24" ht="15" customHeight="1">
      <c r="B62" s="775" t="s">
        <v>584</v>
      </c>
      <c r="C62" s="740" t="s">
        <v>585</v>
      </c>
      <c r="D62" s="745" t="s">
        <v>753</v>
      </c>
      <c r="E62" s="776"/>
      <c r="F62" s="746"/>
      <c r="H62" s="777" t="s">
        <v>586</v>
      </c>
      <c r="I62" s="778"/>
      <c r="J62" s="779"/>
      <c r="K62" s="747" t="s">
        <v>655</v>
      </c>
      <c r="M62" s="267" t="s">
        <v>587</v>
      </c>
      <c r="N62" s="764" t="s">
        <v>588</v>
      </c>
      <c r="O62" s="765"/>
      <c r="P62" s="765"/>
      <c r="Q62" s="765"/>
      <c r="R62" s="766"/>
      <c r="T62" s="266" t="s">
        <v>589</v>
      </c>
      <c r="U62" s="266" t="s">
        <v>590</v>
      </c>
      <c r="V62" s="266" t="s">
        <v>591</v>
      </c>
      <c r="W62" s="266" t="s">
        <v>592</v>
      </c>
      <c r="X62" s="266" t="s">
        <v>593</v>
      </c>
    </row>
    <row r="63" spans="2:24" ht="15" customHeight="1">
      <c r="B63" s="775"/>
      <c r="C63" s="740"/>
      <c r="D63" s="316" t="s">
        <v>594</v>
      </c>
      <c r="E63" s="316" t="s">
        <v>595</v>
      </c>
      <c r="F63" s="316" t="s">
        <v>596</v>
      </c>
      <c r="H63" s="321" t="s">
        <v>597</v>
      </c>
      <c r="I63" s="321" t="s">
        <v>598</v>
      </c>
      <c r="J63" s="321" t="s">
        <v>599</v>
      </c>
      <c r="K63" s="748"/>
      <c r="M63" s="274" t="s">
        <v>600</v>
      </c>
      <c r="N63" s="275" t="s">
        <v>183</v>
      </c>
      <c r="O63" s="345" t="s">
        <v>157</v>
      </c>
      <c r="P63" s="345" t="s">
        <v>73</v>
      </c>
      <c r="Q63" s="345" t="s">
        <v>604</v>
      </c>
      <c r="R63" s="345" t="s">
        <v>102</v>
      </c>
      <c r="T63" s="268"/>
      <c r="U63" s="268" t="s">
        <v>145</v>
      </c>
      <c r="V63" s="266" t="s">
        <v>605</v>
      </c>
      <c r="W63" s="268"/>
      <c r="X63" s="268" t="s">
        <v>145</v>
      </c>
    </row>
    <row r="64" spans="2:24" ht="15" customHeight="1">
      <c r="B64" s="775"/>
      <c r="C64" s="320">
        <f>D44</f>
        <v>0</v>
      </c>
      <c r="D64" s="320">
        <f>G44</f>
        <v>0</v>
      </c>
      <c r="E64" s="320">
        <f>H44</f>
        <v>0</v>
      </c>
      <c r="F64" s="320">
        <f>V44</f>
        <v>0</v>
      </c>
      <c r="H64" s="321">
        <f>D64</f>
        <v>0</v>
      </c>
      <c r="I64" s="321">
        <f>H64</f>
        <v>0</v>
      </c>
      <c r="J64" s="321">
        <f>I64</f>
        <v>0</v>
      </c>
      <c r="K64" s="344" t="str">
        <f>IF(TYPE(MATCH("FAIL",K65:K79,0))=16,"","FAIL")</f>
        <v/>
      </c>
      <c r="M64" s="276">
        <f ca="1">IF(M$3=TRUE,MIN(M65:M79),IF(TYPE(MATCH(F3,AA6:AH6,0))=16,MIN(M65:M79),MIN(M65:M79,H3)))</f>
        <v>0</v>
      </c>
      <c r="N64" s="277">
        <f ca="1">OFFSET(U63,MATCH(M64,V64:V74,0),0)</f>
        <v>0</v>
      </c>
      <c r="O64" s="277">
        <f ca="1">N64</f>
        <v>0</v>
      </c>
      <c r="P64" s="277">
        <f ca="1">O64</f>
        <v>0</v>
      </c>
      <c r="Q64" s="277">
        <f ca="1">P64</f>
        <v>0</v>
      </c>
      <c r="R64" s="277" t="str">
        <f ca="1">OFFSET(U63,MATCH(M64+1,V64:V74,0),0)</f>
        <v>0.0</v>
      </c>
      <c r="T64" s="390">
        <v>1E-8</v>
      </c>
      <c r="U64" s="390" t="s">
        <v>956</v>
      </c>
      <c r="V64" s="390">
        <v>8</v>
      </c>
      <c r="W64" s="88">
        <v>0</v>
      </c>
      <c r="X64" s="88"/>
    </row>
    <row r="65" spans="2:24" ht="15" customHeight="1">
      <c r="B65" s="249">
        <f>B45</f>
        <v>1</v>
      </c>
      <c r="C65" s="269" t="str">
        <f>IF($N9=FALSE,"",TEXT(ROUND(D45,$M$64),N65))</f>
        <v/>
      </c>
      <c r="D65" s="269" t="str">
        <f t="shared" ref="D65:D79" si="50">IF($N9=FALSE,"",TEXT(G45,O65))</f>
        <v/>
      </c>
      <c r="E65" s="269" t="str">
        <f>IF($N9=FALSE,"",TEXT(ROUND(H45,$M$64),P65))</f>
        <v/>
      </c>
      <c r="F65" s="269" t="str">
        <f t="shared" ref="F65:F79" si="51">IF($N9=FALSE,"",TEXT(+IF(M$3=TRUE,ROUND(V45,$M$64),ROUNDUP(V45,$M$64)),Q65))</f>
        <v/>
      </c>
      <c r="H65" s="278" t="str">
        <f>IF($N9=FALSE,"",ROUND(Pressure_1_R1!N4*$C$3,M$64+1))</f>
        <v/>
      </c>
      <c r="I65" s="278" t="str">
        <f>IF($N9=FALSE,"",ROUND(Pressure_1_R1!O4*$C$3,M$64+1))</f>
        <v/>
      </c>
      <c r="J65" s="278" t="str">
        <f>IF($N9=FALSE,"","± "&amp;TEXT((I65-H65)/2,R65))</f>
        <v/>
      </c>
      <c r="K65" s="279" t="str">
        <f t="shared" ref="K65:K79" si="52">IF($N9=FALSE,"",IF(AND(H65&lt;=G45,G45&lt;=I65),"PASS","FAIL"))</f>
        <v/>
      </c>
      <c r="M65" s="264" t="str">
        <f t="shared" ref="M65:M79" ca="1" si="53">IF($N9=FALSE,"",OFFSET(V$63,COUNTIF(T$64:T$74,"&lt;="&amp;T45),0)+N$3)</f>
        <v/>
      </c>
      <c r="N65" s="264" t="str">
        <f t="shared" ref="N65:N79" ca="1" si="54">IF($N9=FALSE,"",SUBSTITUTE(OFFSET($X$63,COUNTIF($W$64:$W$73,"&lt;="&amp;ABS(C45)),0),0,"")&amp;N$64)</f>
        <v/>
      </c>
      <c r="O65" s="264" t="str">
        <f t="shared" ref="O65:O79" ca="1" si="55">IF($N9=FALSE,"",SUBSTITUTE(OFFSET($X$63,COUNTIF($W$64:$W$73,"&lt;="&amp;ABS(G45)),0),0,"")&amp;O$64)</f>
        <v/>
      </c>
      <c r="P65" s="264" t="str">
        <f t="shared" ref="P65:P79" ca="1" si="56">IF($N9=FALSE,"",SUBSTITUTE(OFFSET($X$63,COUNTIF($W$64:$W$73,"&lt;="&amp;ABS(H45)),0),0,"")&amp;P$64)</f>
        <v/>
      </c>
      <c r="Q65" s="264" t="str">
        <f t="shared" ref="Q65:R79" si="57">IF($N9=FALSE,"",Q$64)</f>
        <v/>
      </c>
      <c r="R65" s="264" t="str">
        <f t="shared" si="57"/>
        <v/>
      </c>
      <c r="T65" s="390">
        <v>9.9999999999999995E-8</v>
      </c>
      <c r="U65" s="390" t="s">
        <v>730</v>
      </c>
      <c r="V65" s="390">
        <v>7</v>
      </c>
      <c r="W65" s="88">
        <v>1</v>
      </c>
      <c r="X65" s="88"/>
    </row>
    <row r="66" spans="2:24" ht="15" customHeight="1">
      <c r="B66" s="249">
        <f>B46</f>
        <v>2</v>
      </c>
      <c r="C66" s="269" t="str">
        <f t="shared" ref="C66:C79" si="58">IF($N10=FALSE,"",TEXT(ROUND(D46,$M$64),N66))</f>
        <v/>
      </c>
      <c r="D66" s="269" t="str">
        <f t="shared" si="50"/>
        <v/>
      </c>
      <c r="E66" s="269" t="str">
        <f t="shared" ref="E66:E79" si="59">IF($N10=FALSE,"",TEXT(ROUND(H46,$M$64),P66))</f>
        <v/>
      </c>
      <c r="F66" s="269" t="str">
        <f t="shared" si="51"/>
        <v/>
      </c>
      <c r="H66" s="278" t="str">
        <f>IF($N10=FALSE,"",ROUND(Pressure_1_R1!N5*$C$3,M$64+1))</f>
        <v/>
      </c>
      <c r="I66" s="278" t="str">
        <f>IF($N10=FALSE,"",ROUND(Pressure_1_R1!O5*$C$3,M$64+1))</f>
        <v/>
      </c>
      <c r="J66" s="278" t="str">
        <f t="shared" ref="J66:J79" si="60">IF($N10=FALSE,"","± "&amp;TEXT((I66-H66)/2,R66))</f>
        <v/>
      </c>
      <c r="K66" s="279" t="str">
        <f t="shared" si="52"/>
        <v/>
      </c>
      <c r="M66" s="264" t="str">
        <f t="shared" ca="1" si="53"/>
        <v/>
      </c>
      <c r="N66" s="264" t="str">
        <f t="shared" ca="1" si="54"/>
        <v/>
      </c>
      <c r="O66" s="264" t="str">
        <f t="shared" ca="1" si="55"/>
        <v/>
      </c>
      <c r="P66" s="264" t="str">
        <f t="shared" ca="1" si="56"/>
        <v/>
      </c>
      <c r="Q66" s="264" t="str">
        <f t="shared" si="57"/>
        <v/>
      </c>
      <c r="R66" s="264" t="str">
        <f t="shared" si="57"/>
        <v/>
      </c>
      <c r="T66" s="390">
        <v>9.9999999999999995E-7</v>
      </c>
      <c r="U66" s="390" t="s">
        <v>957</v>
      </c>
      <c r="V66" s="390">
        <v>6</v>
      </c>
      <c r="W66" s="88">
        <v>10</v>
      </c>
      <c r="X66" s="88" t="s">
        <v>146</v>
      </c>
    </row>
    <row r="67" spans="2:24" ht="15" customHeight="1">
      <c r="B67" s="249">
        <f t="shared" ref="B67:B79" si="61">B47</f>
        <v>3</v>
      </c>
      <c r="C67" s="269" t="str">
        <f t="shared" si="58"/>
        <v/>
      </c>
      <c r="D67" s="269" t="str">
        <f t="shared" si="50"/>
        <v/>
      </c>
      <c r="E67" s="269" t="str">
        <f t="shared" si="59"/>
        <v/>
      </c>
      <c r="F67" s="269" t="str">
        <f t="shared" si="51"/>
        <v/>
      </c>
      <c r="H67" s="278" t="str">
        <f>IF($N11=FALSE,"",ROUND(Pressure_1_R1!N6*$C$3,M$64+1))</f>
        <v/>
      </c>
      <c r="I67" s="278" t="str">
        <f>IF($N11=FALSE,"",ROUND(Pressure_1_R1!O6*$C$3,M$64+1))</f>
        <v/>
      </c>
      <c r="J67" s="278" t="str">
        <f t="shared" si="60"/>
        <v/>
      </c>
      <c r="K67" s="279" t="str">
        <f t="shared" si="52"/>
        <v/>
      </c>
      <c r="M67" s="264" t="str">
        <f t="shared" ca="1" si="53"/>
        <v/>
      </c>
      <c r="N67" s="264" t="str">
        <f t="shared" ca="1" si="54"/>
        <v/>
      </c>
      <c r="O67" s="264" t="str">
        <f t="shared" ca="1" si="55"/>
        <v/>
      </c>
      <c r="P67" s="264" t="str">
        <f t="shared" ca="1" si="56"/>
        <v/>
      </c>
      <c r="Q67" s="264" t="str">
        <f t="shared" si="57"/>
        <v/>
      </c>
      <c r="R67" s="264" t="str">
        <f t="shared" si="57"/>
        <v/>
      </c>
      <c r="T67" s="390">
        <v>1.0000000000000001E-5</v>
      </c>
      <c r="U67" s="390" t="s">
        <v>958</v>
      </c>
      <c r="V67" s="390">
        <v>5</v>
      </c>
      <c r="W67" s="88">
        <v>100</v>
      </c>
      <c r="X67" s="88" t="s">
        <v>147</v>
      </c>
    </row>
    <row r="68" spans="2:24" ht="15" customHeight="1">
      <c r="B68" s="249">
        <f t="shared" si="61"/>
        <v>4</v>
      </c>
      <c r="C68" s="269" t="str">
        <f t="shared" si="58"/>
        <v/>
      </c>
      <c r="D68" s="269" t="str">
        <f t="shared" si="50"/>
        <v/>
      </c>
      <c r="E68" s="269" t="str">
        <f t="shared" si="59"/>
        <v/>
      </c>
      <c r="F68" s="269" t="str">
        <f t="shared" si="51"/>
        <v/>
      </c>
      <c r="H68" s="278" t="str">
        <f>IF($N12=FALSE,"",ROUND(Pressure_1_R1!N7*$C$3,M$64+1))</f>
        <v/>
      </c>
      <c r="I68" s="278" t="str">
        <f>IF($N12=FALSE,"",ROUND(Pressure_1_R1!O7*$C$3,M$64+1))</f>
        <v/>
      </c>
      <c r="J68" s="278" t="str">
        <f t="shared" si="60"/>
        <v/>
      </c>
      <c r="K68" s="279" t="str">
        <f t="shared" si="52"/>
        <v/>
      </c>
      <c r="M68" s="264" t="str">
        <f t="shared" ca="1" si="53"/>
        <v/>
      </c>
      <c r="N68" s="264" t="str">
        <f t="shared" ca="1" si="54"/>
        <v/>
      </c>
      <c r="O68" s="264" t="str">
        <f t="shared" ca="1" si="55"/>
        <v/>
      </c>
      <c r="P68" s="264" t="str">
        <f t="shared" ca="1" si="56"/>
        <v/>
      </c>
      <c r="Q68" s="264" t="str">
        <f t="shared" si="57"/>
        <v/>
      </c>
      <c r="R68" s="264" t="str">
        <f t="shared" si="57"/>
        <v/>
      </c>
      <c r="T68" s="390">
        <v>1E-4</v>
      </c>
      <c r="U68" s="390" t="s">
        <v>959</v>
      </c>
      <c r="V68" s="390">
        <v>4</v>
      </c>
      <c r="W68" s="88">
        <v>1000</v>
      </c>
      <c r="X68" s="88" t="s">
        <v>148</v>
      </c>
    </row>
    <row r="69" spans="2:24" ht="15" customHeight="1">
      <c r="B69" s="249">
        <f t="shared" si="61"/>
        <v>5</v>
      </c>
      <c r="C69" s="269" t="str">
        <f>IF($N13=FALSE,"",TEXT(ROUND(D49,$M$64),N69))</f>
        <v/>
      </c>
      <c r="D69" s="269" t="str">
        <f t="shared" si="50"/>
        <v/>
      </c>
      <c r="E69" s="269" t="str">
        <f t="shared" si="59"/>
        <v/>
      </c>
      <c r="F69" s="269" t="str">
        <f t="shared" si="51"/>
        <v/>
      </c>
      <c r="H69" s="278" t="str">
        <f>IF($N13=FALSE,"",ROUND(Pressure_1_R1!N8*$C$3,M$64+1))</f>
        <v/>
      </c>
      <c r="I69" s="278" t="str">
        <f>IF($N13=FALSE,"",ROUND(Pressure_1_R1!O8*$C$3,M$64+1))</f>
        <v/>
      </c>
      <c r="J69" s="278" t="str">
        <f t="shared" si="60"/>
        <v/>
      </c>
      <c r="K69" s="279" t="str">
        <f t="shared" si="52"/>
        <v/>
      </c>
      <c r="M69" s="264" t="str">
        <f t="shared" ca="1" si="53"/>
        <v/>
      </c>
      <c r="N69" s="264" t="str">
        <f t="shared" ca="1" si="54"/>
        <v/>
      </c>
      <c r="O69" s="264" t="str">
        <f t="shared" ca="1" si="55"/>
        <v/>
      </c>
      <c r="P69" s="264" t="str">
        <f t="shared" ca="1" si="56"/>
        <v/>
      </c>
      <c r="Q69" s="264" t="str">
        <f t="shared" si="57"/>
        <v/>
      </c>
      <c r="R69" s="264" t="str">
        <f t="shared" si="57"/>
        <v/>
      </c>
      <c r="T69" s="390">
        <v>1E-3</v>
      </c>
      <c r="U69" s="391" t="s">
        <v>731</v>
      </c>
      <c r="V69" s="390">
        <v>3</v>
      </c>
      <c r="W69" s="88">
        <v>10000</v>
      </c>
      <c r="X69" s="88" t="s">
        <v>149</v>
      </c>
    </row>
    <row r="70" spans="2:24" ht="15" customHeight="1">
      <c r="B70" s="249">
        <f t="shared" si="61"/>
        <v>6</v>
      </c>
      <c r="C70" s="269" t="str">
        <f>IF($N14=FALSE,"",TEXT(ROUND(D50,$M$64),N70))</f>
        <v/>
      </c>
      <c r="D70" s="269" t="str">
        <f t="shared" si="50"/>
        <v/>
      </c>
      <c r="E70" s="269" t="str">
        <f t="shared" si="59"/>
        <v/>
      </c>
      <c r="F70" s="269" t="str">
        <f t="shared" si="51"/>
        <v/>
      </c>
      <c r="H70" s="278" t="str">
        <f>IF($N14=FALSE,"",ROUND(Pressure_1_R1!N9*$C$3,M$64+1))</f>
        <v/>
      </c>
      <c r="I70" s="278" t="str">
        <f>IF($N14=FALSE,"",ROUND(Pressure_1_R1!O9*$C$3,M$64+1))</f>
        <v/>
      </c>
      <c r="J70" s="278" t="str">
        <f t="shared" si="60"/>
        <v/>
      </c>
      <c r="K70" s="279" t="str">
        <f t="shared" si="52"/>
        <v/>
      </c>
      <c r="M70" s="264" t="str">
        <f t="shared" ca="1" si="53"/>
        <v/>
      </c>
      <c r="N70" s="264" t="str">
        <f t="shared" ca="1" si="54"/>
        <v/>
      </c>
      <c r="O70" s="264" t="str">
        <f t="shared" ca="1" si="55"/>
        <v/>
      </c>
      <c r="P70" s="264" t="str">
        <f t="shared" ca="1" si="56"/>
        <v/>
      </c>
      <c r="Q70" s="264" t="str">
        <f t="shared" si="57"/>
        <v/>
      </c>
      <c r="R70" s="264" t="str">
        <f t="shared" si="57"/>
        <v/>
      </c>
      <c r="T70" s="390">
        <v>0.01</v>
      </c>
      <c r="U70" s="391" t="s">
        <v>961</v>
      </c>
      <c r="V70" s="390">
        <v>2</v>
      </c>
      <c r="W70" s="88">
        <v>100000</v>
      </c>
      <c r="X70" s="88" t="s">
        <v>150</v>
      </c>
    </row>
    <row r="71" spans="2:24" ht="15" customHeight="1">
      <c r="B71" s="249">
        <f t="shared" si="61"/>
        <v>7</v>
      </c>
      <c r="C71" s="269" t="str">
        <f>IF($N15=FALSE,"",TEXT(ROUND(D51,$M$64),N71))</f>
        <v/>
      </c>
      <c r="D71" s="269" t="str">
        <f t="shared" si="50"/>
        <v/>
      </c>
      <c r="E71" s="269" t="str">
        <f t="shared" si="59"/>
        <v/>
      </c>
      <c r="F71" s="269" t="str">
        <f t="shared" si="51"/>
        <v/>
      </c>
      <c r="H71" s="278" t="str">
        <f>IF($N15=FALSE,"",ROUND(Pressure_1_R1!N10*$C$3,M$64+1))</f>
        <v/>
      </c>
      <c r="I71" s="278" t="str">
        <f>IF($N15=FALSE,"",ROUND(Pressure_1_R1!O10*$C$3,M$64+1))</f>
        <v/>
      </c>
      <c r="J71" s="278" t="str">
        <f t="shared" si="60"/>
        <v/>
      </c>
      <c r="K71" s="279" t="str">
        <f t="shared" si="52"/>
        <v/>
      </c>
      <c r="M71" s="264" t="str">
        <f t="shared" ca="1" si="53"/>
        <v/>
      </c>
      <c r="N71" s="264" t="str">
        <f t="shared" ca="1" si="54"/>
        <v/>
      </c>
      <c r="O71" s="264" t="str">
        <f t="shared" ca="1" si="55"/>
        <v/>
      </c>
      <c r="P71" s="264" t="str">
        <f t="shared" ca="1" si="56"/>
        <v/>
      </c>
      <c r="Q71" s="264" t="str">
        <f t="shared" si="57"/>
        <v/>
      </c>
      <c r="R71" s="264" t="str">
        <f t="shared" si="57"/>
        <v/>
      </c>
      <c r="T71" s="390">
        <v>0.1</v>
      </c>
      <c r="U71" s="391" t="s">
        <v>962</v>
      </c>
      <c r="V71" s="390">
        <v>1</v>
      </c>
      <c r="W71" s="88">
        <v>1000000</v>
      </c>
      <c r="X71" s="88" t="s">
        <v>151</v>
      </c>
    </row>
    <row r="72" spans="2:24" ht="15" customHeight="1">
      <c r="B72" s="249">
        <f t="shared" si="61"/>
        <v>8</v>
      </c>
      <c r="C72" s="269" t="str">
        <f>IF($N16=FALSE,"",TEXT(ROUND(D52,$M$64),N72))</f>
        <v/>
      </c>
      <c r="D72" s="269" t="str">
        <f t="shared" si="50"/>
        <v/>
      </c>
      <c r="E72" s="269" t="str">
        <f t="shared" si="59"/>
        <v/>
      </c>
      <c r="F72" s="269" t="str">
        <f t="shared" si="51"/>
        <v/>
      </c>
      <c r="H72" s="278" t="str">
        <f>IF($N16=FALSE,"",ROUND(Pressure_1_R1!N11*$C$3,M$64+1))</f>
        <v/>
      </c>
      <c r="I72" s="278" t="str">
        <f>IF($N16=FALSE,"",ROUND(Pressure_1_R1!O11*$C$3,M$64+1))</f>
        <v/>
      </c>
      <c r="J72" s="278" t="str">
        <f t="shared" si="60"/>
        <v/>
      </c>
      <c r="K72" s="279" t="str">
        <f t="shared" si="52"/>
        <v/>
      </c>
      <c r="M72" s="264" t="str">
        <f t="shared" ca="1" si="53"/>
        <v/>
      </c>
      <c r="N72" s="264" t="str">
        <f t="shared" ca="1" si="54"/>
        <v/>
      </c>
      <c r="O72" s="264" t="str">
        <f t="shared" ca="1" si="55"/>
        <v/>
      </c>
      <c r="P72" s="264" t="str">
        <f t="shared" ca="1" si="56"/>
        <v/>
      </c>
      <c r="Q72" s="264" t="str">
        <f t="shared" si="57"/>
        <v/>
      </c>
      <c r="R72" s="264" t="str">
        <f t="shared" si="57"/>
        <v/>
      </c>
      <c r="T72" s="390">
        <v>1</v>
      </c>
      <c r="U72" s="390">
        <v>0</v>
      </c>
      <c r="V72" s="390">
        <v>0</v>
      </c>
      <c r="W72" s="88">
        <v>10000000</v>
      </c>
      <c r="X72" s="88" t="s">
        <v>152</v>
      </c>
    </row>
    <row r="73" spans="2:24" ht="15" customHeight="1">
      <c r="B73" s="249">
        <f t="shared" si="61"/>
        <v>9</v>
      </c>
      <c r="C73" s="269" t="str">
        <f t="shared" si="58"/>
        <v/>
      </c>
      <c r="D73" s="269" t="str">
        <f t="shared" si="50"/>
        <v/>
      </c>
      <c r="E73" s="269" t="str">
        <f>IF($N17=FALSE,"",TEXT(ROUND(H53,$M$64),P73))</f>
        <v/>
      </c>
      <c r="F73" s="269" t="str">
        <f t="shared" si="51"/>
        <v/>
      </c>
      <c r="H73" s="278" t="str">
        <f>IF($N17=FALSE,"",ROUND(Pressure_1_R1!N12*$C$3,M$64+1))</f>
        <v/>
      </c>
      <c r="I73" s="278" t="str">
        <f>IF($N17=FALSE,"",ROUND(Pressure_1_R1!O12*$C$3,M$64+1))</f>
        <v/>
      </c>
      <c r="J73" s="278" t="str">
        <f t="shared" si="60"/>
        <v/>
      </c>
      <c r="K73" s="279" t="str">
        <f t="shared" si="52"/>
        <v/>
      </c>
      <c r="M73" s="264" t="str">
        <f t="shared" ca="1" si="53"/>
        <v/>
      </c>
      <c r="N73" s="264" t="str">
        <f t="shared" ca="1" si="54"/>
        <v/>
      </c>
      <c r="O73" s="264" t="str">
        <f t="shared" ca="1" si="55"/>
        <v/>
      </c>
      <c r="P73" s="264" t="str">
        <f t="shared" ca="1" si="56"/>
        <v/>
      </c>
      <c r="Q73" s="264" t="str">
        <f t="shared" si="57"/>
        <v/>
      </c>
      <c r="R73" s="264" t="str">
        <f t="shared" si="57"/>
        <v/>
      </c>
      <c r="T73" s="390">
        <v>10</v>
      </c>
      <c r="U73" s="390">
        <v>0</v>
      </c>
      <c r="V73" s="390">
        <v>-1</v>
      </c>
      <c r="W73" s="88"/>
      <c r="X73" s="88"/>
    </row>
    <row r="74" spans="2:24" ht="15" customHeight="1">
      <c r="B74" s="249">
        <f t="shared" si="61"/>
        <v>10</v>
      </c>
      <c r="C74" s="269" t="str">
        <f t="shared" si="58"/>
        <v/>
      </c>
      <c r="D74" s="269" t="str">
        <f t="shared" si="50"/>
        <v/>
      </c>
      <c r="E74" s="269" t="str">
        <f>IF($N18=FALSE,"",TEXT(ROUND(H54,$M$64),P74))</f>
        <v/>
      </c>
      <c r="F74" s="269" t="str">
        <f t="shared" si="51"/>
        <v/>
      </c>
      <c r="H74" s="278" t="str">
        <f>IF($N18=FALSE,"",ROUND(Pressure_1_R1!N13*$C$3,M$64+1))</f>
        <v/>
      </c>
      <c r="I74" s="278" t="str">
        <f>IF($N18=FALSE,"",ROUND(Pressure_1_R1!O13*$C$3,M$64+1))</f>
        <v/>
      </c>
      <c r="J74" s="278" t="str">
        <f t="shared" si="60"/>
        <v/>
      </c>
      <c r="K74" s="279" t="str">
        <f t="shared" si="52"/>
        <v/>
      </c>
      <c r="M74" s="264" t="str">
        <f t="shared" ca="1" si="53"/>
        <v/>
      </c>
      <c r="N74" s="264" t="str">
        <f t="shared" ca="1" si="54"/>
        <v/>
      </c>
      <c r="O74" s="264" t="str">
        <f t="shared" ca="1" si="55"/>
        <v/>
      </c>
      <c r="P74" s="264" t="str">
        <f t="shared" ca="1" si="56"/>
        <v/>
      </c>
      <c r="Q74" s="264" t="str">
        <f t="shared" si="57"/>
        <v/>
      </c>
      <c r="R74" s="264" t="str">
        <f t="shared" si="57"/>
        <v/>
      </c>
      <c r="T74" s="390">
        <v>100</v>
      </c>
      <c r="U74" s="390">
        <v>0</v>
      </c>
      <c r="V74" s="390">
        <v>-2</v>
      </c>
    </row>
    <row r="75" spans="2:24" ht="15" customHeight="1">
      <c r="B75" s="249">
        <f t="shared" si="61"/>
        <v>11</v>
      </c>
      <c r="C75" s="269" t="str">
        <f t="shared" si="58"/>
        <v/>
      </c>
      <c r="D75" s="269" t="str">
        <f t="shared" si="50"/>
        <v/>
      </c>
      <c r="E75" s="269" t="str">
        <f>IF($N19=FALSE,"",TEXT(ROUND(H55,$M$64),P75))</f>
        <v/>
      </c>
      <c r="F75" s="269" t="str">
        <f t="shared" si="51"/>
        <v/>
      </c>
      <c r="H75" s="278" t="str">
        <f>IF($N19=FALSE,"",ROUND(Pressure_1_R1!N14*$C$3,M$64+1))</f>
        <v/>
      </c>
      <c r="I75" s="278" t="str">
        <f>IF($N19=FALSE,"",ROUND(Pressure_1_R1!O14*$C$3,M$64+1))</f>
        <v/>
      </c>
      <c r="J75" s="278" t="str">
        <f t="shared" si="60"/>
        <v/>
      </c>
      <c r="K75" s="279" t="str">
        <f t="shared" si="52"/>
        <v/>
      </c>
      <c r="M75" s="264" t="str">
        <f t="shared" ca="1" si="53"/>
        <v/>
      </c>
      <c r="N75" s="264" t="str">
        <f t="shared" ca="1" si="54"/>
        <v/>
      </c>
      <c r="O75" s="264" t="str">
        <f t="shared" ca="1" si="55"/>
        <v/>
      </c>
      <c r="P75" s="264" t="str">
        <f t="shared" ca="1" si="56"/>
        <v/>
      </c>
      <c r="Q75" s="264" t="str">
        <f t="shared" si="57"/>
        <v/>
      </c>
      <c r="R75" s="264" t="str">
        <f t="shared" si="57"/>
        <v/>
      </c>
    </row>
    <row r="76" spans="2:24" ht="15" customHeight="1">
      <c r="B76" s="249">
        <f t="shared" si="61"/>
        <v>12</v>
      </c>
      <c r="C76" s="269" t="str">
        <f t="shared" si="58"/>
        <v/>
      </c>
      <c r="D76" s="269" t="str">
        <f t="shared" si="50"/>
        <v/>
      </c>
      <c r="E76" s="269" t="str">
        <f t="shared" si="59"/>
        <v/>
      </c>
      <c r="F76" s="269" t="str">
        <f t="shared" si="51"/>
        <v/>
      </c>
      <c r="H76" s="278" t="str">
        <f>IF($N20=FALSE,"",ROUND(Pressure_1_R1!N15*$C$3,M$64+1))</f>
        <v/>
      </c>
      <c r="I76" s="278" t="str">
        <f>IF($N20=FALSE,"",ROUND(Pressure_1_R1!O15*$C$3,M$64+1))</f>
        <v/>
      </c>
      <c r="J76" s="278" t="str">
        <f t="shared" si="60"/>
        <v/>
      </c>
      <c r="K76" s="279" t="str">
        <f t="shared" si="52"/>
        <v/>
      </c>
      <c r="M76" s="264" t="str">
        <f t="shared" ca="1" si="53"/>
        <v/>
      </c>
      <c r="N76" s="264" t="str">
        <f t="shared" ca="1" si="54"/>
        <v/>
      </c>
      <c r="O76" s="264" t="str">
        <f t="shared" ca="1" si="55"/>
        <v/>
      </c>
      <c r="P76" s="264" t="str">
        <f t="shared" ca="1" si="56"/>
        <v/>
      </c>
      <c r="Q76" s="264" t="str">
        <f t="shared" si="57"/>
        <v/>
      </c>
      <c r="R76" s="264" t="str">
        <f t="shared" si="57"/>
        <v/>
      </c>
      <c r="T76" s="252" t="s">
        <v>606</v>
      </c>
      <c r="U76" s="263"/>
    </row>
    <row r="77" spans="2:24" ht="15" customHeight="1">
      <c r="B77" s="249">
        <f t="shared" si="61"/>
        <v>13</v>
      </c>
      <c r="C77" s="269" t="str">
        <f t="shared" si="58"/>
        <v/>
      </c>
      <c r="D77" s="269" t="str">
        <f t="shared" si="50"/>
        <v/>
      </c>
      <c r="E77" s="269" t="str">
        <f t="shared" si="59"/>
        <v/>
      </c>
      <c r="F77" s="269" t="str">
        <f t="shared" si="51"/>
        <v/>
      </c>
      <c r="H77" s="278" t="str">
        <f>IF($N21=FALSE,"",ROUND(Pressure_1_R1!N16*$C$3,M$64+1))</f>
        <v/>
      </c>
      <c r="I77" s="278" t="str">
        <f>IF($N21=FALSE,"",ROUND(Pressure_1_R1!O16*$C$3,M$64+1))</f>
        <v/>
      </c>
      <c r="J77" s="278" t="str">
        <f t="shared" si="60"/>
        <v/>
      </c>
      <c r="K77" s="279" t="str">
        <f t="shared" si="52"/>
        <v/>
      </c>
      <c r="M77" s="264" t="str">
        <f t="shared" ca="1" si="53"/>
        <v/>
      </c>
      <c r="N77" s="264" t="str">
        <f t="shared" ca="1" si="54"/>
        <v/>
      </c>
      <c r="O77" s="264" t="str">
        <f t="shared" ca="1" si="55"/>
        <v/>
      </c>
      <c r="P77" s="264" t="str">
        <f t="shared" ca="1" si="56"/>
        <v/>
      </c>
      <c r="Q77" s="264" t="str">
        <f t="shared" si="57"/>
        <v/>
      </c>
      <c r="R77" s="264" t="str">
        <f t="shared" si="57"/>
        <v/>
      </c>
      <c r="T77" s="762" t="s">
        <v>607</v>
      </c>
      <c r="U77" s="763"/>
    </row>
    <row r="78" spans="2:24" ht="15" customHeight="1">
      <c r="B78" s="249">
        <f t="shared" si="61"/>
        <v>14</v>
      </c>
      <c r="C78" s="269" t="str">
        <f t="shared" si="58"/>
        <v/>
      </c>
      <c r="D78" s="269" t="str">
        <f t="shared" si="50"/>
        <v/>
      </c>
      <c r="E78" s="269" t="str">
        <f t="shared" si="59"/>
        <v/>
      </c>
      <c r="F78" s="269" t="str">
        <f t="shared" si="51"/>
        <v/>
      </c>
      <c r="H78" s="278" t="str">
        <f>IF($N22=FALSE,"",ROUND(Pressure_1_R1!N17*$C$3,M$64+1))</f>
        <v/>
      </c>
      <c r="I78" s="278" t="str">
        <f>IF($N22=FALSE,"",ROUND(Pressure_1_R1!O17*$C$3,M$64+1))</f>
        <v/>
      </c>
      <c r="J78" s="278" t="str">
        <f t="shared" si="60"/>
        <v/>
      </c>
      <c r="K78" s="279" t="str">
        <f t="shared" si="52"/>
        <v/>
      </c>
      <c r="M78" s="264" t="str">
        <f t="shared" ca="1" si="53"/>
        <v/>
      </c>
      <c r="N78" s="264" t="str">
        <f t="shared" ca="1" si="54"/>
        <v/>
      </c>
      <c r="O78" s="264" t="str">
        <f t="shared" ca="1" si="55"/>
        <v/>
      </c>
      <c r="P78" s="264" t="str">
        <f t="shared" ca="1" si="56"/>
        <v/>
      </c>
      <c r="Q78" s="264" t="str">
        <f t="shared" si="57"/>
        <v/>
      </c>
      <c r="R78" s="264" t="str">
        <f t="shared" si="57"/>
        <v/>
      </c>
      <c r="T78" s="270" t="s">
        <v>608</v>
      </c>
      <c r="U78" s="271" t="e">
        <f>SLOPE(D45:D59,G45:G59)</f>
        <v>#DIV/0!</v>
      </c>
    </row>
    <row r="79" spans="2:24" ht="15" customHeight="1">
      <c r="B79" s="249">
        <f t="shared" si="61"/>
        <v>15</v>
      </c>
      <c r="C79" s="269" t="str">
        <f t="shared" si="58"/>
        <v/>
      </c>
      <c r="D79" s="269" t="str">
        <f t="shared" si="50"/>
        <v/>
      </c>
      <c r="E79" s="269" t="str">
        <f t="shared" si="59"/>
        <v/>
      </c>
      <c r="F79" s="269" t="str">
        <f t="shared" si="51"/>
        <v/>
      </c>
      <c r="H79" s="278" t="str">
        <f>IF($N23=FALSE,"",ROUND(Pressure_1_R1!N18*$C$3,M$64+1))</f>
        <v/>
      </c>
      <c r="I79" s="278" t="str">
        <f>IF($N23=FALSE,"",ROUND(Pressure_1_R1!O18*$C$3,M$64+1))</f>
        <v/>
      </c>
      <c r="J79" s="278" t="str">
        <f t="shared" si="60"/>
        <v/>
      </c>
      <c r="K79" s="279" t="str">
        <f t="shared" si="52"/>
        <v/>
      </c>
      <c r="M79" s="264" t="str">
        <f t="shared" ca="1" si="53"/>
        <v/>
      </c>
      <c r="N79" s="264" t="str">
        <f t="shared" ca="1" si="54"/>
        <v/>
      </c>
      <c r="O79" s="264" t="str">
        <f t="shared" ca="1" si="55"/>
        <v/>
      </c>
      <c r="P79" s="264" t="str">
        <f t="shared" ca="1" si="56"/>
        <v/>
      </c>
      <c r="Q79" s="264" t="str">
        <f t="shared" si="57"/>
        <v/>
      </c>
      <c r="R79" s="264" t="str">
        <f t="shared" si="57"/>
        <v/>
      </c>
      <c r="S79" s="248"/>
      <c r="T79" s="270" t="s">
        <v>609</v>
      </c>
      <c r="U79" s="271" t="e">
        <f>INTERCEPT(D45:D59,G45:G59)</f>
        <v>#DIV/0!</v>
      </c>
    </row>
    <row r="80" spans="2:24" ht="15" customHeight="1">
      <c r="B80" s="248"/>
      <c r="C80" s="248"/>
      <c r="D80" s="248"/>
      <c r="E80" s="248"/>
      <c r="T80" s="248"/>
    </row>
    <row r="81" spans="1:34" ht="15" customHeight="1">
      <c r="B81" s="248"/>
      <c r="C81" s="248"/>
      <c r="D81" s="248"/>
      <c r="E81" s="248"/>
      <c r="F81" s="265"/>
      <c r="T81" s="248"/>
    </row>
    <row r="82" spans="1:34" ht="15" customHeight="1">
      <c r="B82" s="248"/>
      <c r="C82" s="248"/>
      <c r="D82" s="248"/>
      <c r="E82" s="248"/>
      <c r="H82" s="265"/>
      <c r="I82" s="265"/>
      <c r="J82" s="265"/>
      <c r="K82" s="265"/>
      <c r="L82" s="265"/>
      <c r="M82" s="265"/>
      <c r="N82" s="265"/>
    </row>
    <row r="83" spans="1:34" ht="15" customHeight="1">
      <c r="A83" s="245" t="s">
        <v>610</v>
      </c>
      <c r="B83" s="246"/>
      <c r="C83" s="246"/>
      <c r="D83" s="246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</row>
    <row r="84" spans="1:34" ht="15" customHeight="1">
      <c r="B84" s="316" t="s">
        <v>611</v>
      </c>
      <c r="C84" s="320" t="s">
        <v>612</v>
      </c>
      <c r="D84" s="388" t="s">
        <v>950</v>
      </c>
      <c r="E84" s="320" t="s">
        <v>613</v>
      </c>
      <c r="F84" s="386" t="s">
        <v>947</v>
      </c>
      <c r="G84" s="349">
        <f>E90</f>
        <v>0</v>
      </c>
      <c r="H84" s="349" t="s">
        <v>989</v>
      </c>
      <c r="I84" s="320" t="s">
        <v>614</v>
      </c>
      <c r="J84" s="320" t="s">
        <v>615</v>
      </c>
      <c r="K84" s="247"/>
      <c r="L84" s="247"/>
      <c r="M84" s="247"/>
      <c r="N84" s="247"/>
      <c r="O84" s="247"/>
      <c r="P84" s="247"/>
      <c r="Q84" s="247"/>
      <c r="R84" s="247"/>
      <c r="S84" s="248"/>
      <c r="T84" s="248"/>
    </row>
    <row r="85" spans="1:34" ht="15" customHeight="1">
      <c r="B85" s="249">
        <f>COUNTIF(B91:B120,TRUE)/2</f>
        <v>0</v>
      </c>
      <c r="C85" s="254" t="e">
        <f ca="1">OFFSET(Z88,MATCH(F90,Z89:Z113,0),MATCH(E90,AA88:AH88,0))</f>
        <v>#N/A</v>
      </c>
      <c r="D85" s="254">
        <f>Pressure_1_R2!K4</f>
        <v>0</v>
      </c>
      <c r="E85" s="254">
        <f>Pressure_1_R2!L4</f>
        <v>0</v>
      </c>
      <c r="F85" s="254">
        <f>Pressure_1_R2!M$4</f>
        <v>0</v>
      </c>
      <c r="G85" s="350" t="e">
        <f ca="1">E85*C85</f>
        <v>#N/A</v>
      </c>
      <c r="H85" s="350" t="str">
        <f ca="1">OFFSET(V145,COUNTIF(T146:T156,"&lt;="&amp;G85),0)</f>
        <v>자리수</v>
      </c>
      <c r="I85" s="254" t="e">
        <f ca="1">OFFSET(U145,MATCH(H85,V146:V156,0),0)</f>
        <v>#N/A</v>
      </c>
      <c r="J85" s="254">
        <f>Pressure_1_R2!J$4</f>
        <v>0</v>
      </c>
      <c r="K85" s="247"/>
      <c r="L85" s="247"/>
      <c r="M85" s="247"/>
      <c r="N85" s="247"/>
      <c r="O85" s="247"/>
      <c r="P85" s="247"/>
      <c r="Q85" s="247"/>
      <c r="R85" s="247"/>
      <c r="S85" s="248"/>
      <c r="T85" s="248"/>
    </row>
    <row r="86" spans="1:34" ht="15" customHeight="1">
      <c r="B86" s="246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8"/>
      <c r="S86" s="248"/>
      <c r="T86" s="248"/>
    </row>
    <row r="87" spans="1:34" s="253" customFormat="1" ht="15" customHeight="1">
      <c r="B87" s="252" t="s">
        <v>616</v>
      </c>
      <c r="C87" s="250"/>
      <c r="D87" s="250"/>
      <c r="E87" s="251"/>
      <c r="F87" s="250"/>
      <c r="G87" s="246"/>
      <c r="H87" s="250"/>
      <c r="I87" s="250"/>
      <c r="J87" s="250"/>
      <c r="K87" s="250"/>
      <c r="L87" s="250"/>
      <c r="M87" s="250"/>
      <c r="N87" s="252" t="s">
        <v>617</v>
      </c>
    </row>
    <row r="88" spans="1:34" s="247" customFormat="1" ht="15" customHeight="1">
      <c r="B88" s="771" t="s">
        <v>618</v>
      </c>
      <c r="C88" s="771" t="s">
        <v>619</v>
      </c>
      <c r="D88" s="780" t="s">
        <v>601</v>
      </c>
      <c r="E88" s="782" t="s">
        <v>378</v>
      </c>
      <c r="F88" s="771" t="s">
        <v>744</v>
      </c>
      <c r="G88" s="771"/>
      <c r="H88" s="771"/>
      <c r="I88" s="771" t="s">
        <v>620</v>
      </c>
      <c r="J88" s="772" t="s">
        <v>746</v>
      </c>
      <c r="K88" s="773"/>
      <c r="L88" s="774"/>
      <c r="M88" s="250"/>
      <c r="N88" s="771" t="s">
        <v>618</v>
      </c>
      <c r="O88" s="771" t="s">
        <v>621</v>
      </c>
      <c r="P88" s="771" t="s">
        <v>622</v>
      </c>
      <c r="Q88" s="772" t="s">
        <v>748</v>
      </c>
      <c r="R88" s="773"/>
      <c r="S88" s="773"/>
      <c r="T88" s="774"/>
      <c r="U88" s="772" t="s">
        <v>750</v>
      </c>
      <c r="V88" s="773"/>
      <c r="W88" s="773"/>
      <c r="X88" s="774"/>
      <c r="Z88" s="349" t="s">
        <v>853</v>
      </c>
      <c r="AA88" s="348" t="s">
        <v>854</v>
      </c>
      <c r="AB88" s="348" t="s">
        <v>876</v>
      </c>
      <c r="AC88" s="348" t="s">
        <v>877</v>
      </c>
      <c r="AD88" s="348" t="s">
        <v>848</v>
      </c>
      <c r="AE88" s="348" t="s">
        <v>849</v>
      </c>
      <c r="AF88" s="348" t="s">
        <v>878</v>
      </c>
      <c r="AG88" s="348" t="s">
        <v>879</v>
      </c>
      <c r="AH88" s="348" t="s">
        <v>880</v>
      </c>
    </row>
    <row r="89" spans="1:34" s="247" customFormat="1" ht="15" customHeight="1">
      <c r="B89" s="771"/>
      <c r="C89" s="771"/>
      <c r="D89" s="781"/>
      <c r="E89" s="782"/>
      <c r="F89" s="322" t="s">
        <v>623</v>
      </c>
      <c r="G89" s="322" t="s">
        <v>624</v>
      </c>
      <c r="H89" s="322" t="s">
        <v>0</v>
      </c>
      <c r="I89" s="771"/>
      <c r="J89" s="323" t="s">
        <v>625</v>
      </c>
      <c r="K89" s="323" t="s">
        <v>624</v>
      </c>
      <c r="L89" s="323" t="s">
        <v>626</v>
      </c>
      <c r="M89" s="250"/>
      <c r="N89" s="771"/>
      <c r="O89" s="771"/>
      <c r="P89" s="771"/>
      <c r="Q89" s="323" t="s">
        <v>623</v>
      </c>
      <c r="R89" s="323" t="s">
        <v>624</v>
      </c>
      <c r="S89" s="323" t="s">
        <v>627</v>
      </c>
      <c r="T89" s="323" t="s">
        <v>561</v>
      </c>
      <c r="U89" s="323" t="s">
        <v>628</v>
      </c>
      <c r="V89" s="323" t="s">
        <v>624</v>
      </c>
      <c r="W89" s="323" t="s">
        <v>627</v>
      </c>
      <c r="X89" s="323" t="s">
        <v>629</v>
      </c>
      <c r="Z89" s="348" t="s">
        <v>188</v>
      </c>
      <c r="AA89" s="350">
        <f t="shared" ref="AA89:AA103" si="62">AC89*1000</f>
        <v>1</v>
      </c>
      <c r="AB89" s="350">
        <f>AC89*10</f>
        <v>0.01</v>
      </c>
      <c r="AC89" s="350">
        <f t="shared" ref="AC89:AC103" si="63">AD89*1000</f>
        <v>1E-3</v>
      </c>
      <c r="AD89" s="350">
        <v>9.9999999999999995E-7</v>
      </c>
      <c r="AE89" s="350">
        <f t="shared" ref="AE89:AE103" si="64">AG89*1000</f>
        <v>1</v>
      </c>
      <c r="AF89" s="350">
        <f>AG89*10</f>
        <v>0.01</v>
      </c>
      <c r="AG89" s="350">
        <f t="shared" ref="AG89:AG103" si="65">AH89*1000</f>
        <v>1E-3</v>
      </c>
      <c r="AH89" s="350">
        <v>9.9999999999999995E-7</v>
      </c>
    </row>
    <row r="90" spans="1:34" s="247" customFormat="1" ht="15" customHeight="1">
      <c r="B90" s="771"/>
      <c r="C90" s="771"/>
      <c r="D90" s="323">
        <f>E90</f>
        <v>0</v>
      </c>
      <c r="E90" s="323">
        <f>표준압력!I85</f>
        <v>0</v>
      </c>
      <c r="F90" s="323">
        <f>F85</f>
        <v>0</v>
      </c>
      <c r="G90" s="323">
        <f>F90</f>
        <v>0</v>
      </c>
      <c r="H90" s="323">
        <f>G90</f>
        <v>0</v>
      </c>
      <c r="I90" s="771"/>
      <c r="J90" s="322">
        <f>$E90</f>
        <v>0</v>
      </c>
      <c r="K90" s="322">
        <f>$E90</f>
        <v>0</v>
      </c>
      <c r="L90" s="322">
        <f>$E90</f>
        <v>0</v>
      </c>
      <c r="M90" s="250"/>
      <c r="N90" s="771"/>
      <c r="O90" s="771"/>
      <c r="P90" s="771"/>
      <c r="Q90" s="322">
        <f>J90</f>
        <v>0</v>
      </c>
      <c r="R90" s="322">
        <f>K90</f>
        <v>0</v>
      </c>
      <c r="S90" s="322">
        <f>L90</f>
        <v>0</v>
      </c>
      <c r="T90" s="322">
        <f>S90</f>
        <v>0</v>
      </c>
      <c r="U90" s="322">
        <f>Q90</f>
        <v>0</v>
      </c>
      <c r="V90" s="322">
        <f>R90</f>
        <v>0</v>
      </c>
      <c r="W90" s="322">
        <f>S90</f>
        <v>0</v>
      </c>
      <c r="X90" s="322">
        <f>T90</f>
        <v>0</v>
      </c>
      <c r="Z90" s="348" t="s">
        <v>855</v>
      </c>
      <c r="AA90" s="350">
        <f t="shared" si="62"/>
        <v>100</v>
      </c>
      <c r="AB90" s="350">
        <f t="shared" ref="AB90:AB111" si="66">AC90*10</f>
        <v>1</v>
      </c>
      <c r="AC90" s="350">
        <f t="shared" si="63"/>
        <v>0.1</v>
      </c>
      <c r="AD90" s="350">
        <v>1E-4</v>
      </c>
      <c r="AE90" s="350">
        <f t="shared" si="64"/>
        <v>100</v>
      </c>
      <c r="AF90" s="350">
        <f t="shared" ref="AF90:AF111" si="67">AG90*10</f>
        <v>1</v>
      </c>
      <c r="AG90" s="350">
        <f t="shared" si="65"/>
        <v>0.1</v>
      </c>
      <c r="AH90" s="350">
        <v>1E-4</v>
      </c>
    </row>
    <row r="91" spans="1:34" s="247" customFormat="1" ht="15" customHeight="1">
      <c r="B91" s="255" t="b">
        <f>IF(Pressure_1_R2!A4="",FALSE,TRUE)</f>
        <v>0</v>
      </c>
      <c r="C91" s="256">
        <v>1</v>
      </c>
      <c r="D91" s="262" t="str">
        <f>IF($B91=FALSE,"",표준압력!G85)</f>
        <v/>
      </c>
      <c r="E91" s="257" t="str">
        <f>IF($B91=FALSE,"",표준압력!H85)</f>
        <v/>
      </c>
      <c r="F91" s="257" t="str">
        <f>IF($B91=FALSE,"",Pressure_1_R2!Q4)</f>
        <v/>
      </c>
      <c r="G91" s="258" t="str">
        <f>IF($B91=FALSE,"",Pressure_1_R2!R4)</f>
        <v/>
      </c>
      <c r="H91" s="258" t="str">
        <f>IF($B91=FALSE,"",Pressure_1_R2!S4)</f>
        <v/>
      </c>
      <c r="I91" s="264" t="b">
        <f t="shared" ref="I91:I120" si="68">TYPE(G91)=1</f>
        <v>0</v>
      </c>
      <c r="J91" s="259" t="str">
        <f t="shared" ref="J91:J120" si="69">IF($B91=FALSE,"",F91*$C$85)</f>
        <v/>
      </c>
      <c r="K91" s="260" t="str">
        <f t="shared" ref="K91:K120" si="70">IF($B91=FALSE,"",IF(G91="ⅹ",J91,G91*$C$85))</f>
        <v/>
      </c>
      <c r="L91" s="260" t="str">
        <f t="shared" ref="L91:L120" si="71">IF($B91=FALSE,"",IF(H91="ⅹ",K91,H91*$C$85))</f>
        <v/>
      </c>
      <c r="M91" s="250"/>
      <c r="N91" s="261" t="b">
        <f t="shared" ref="N91:N120" si="72">IF($P91&gt;$B$85,FALSE,TRUE)</f>
        <v>0</v>
      </c>
      <c r="O91" s="415" t="s">
        <v>564</v>
      </c>
      <c r="P91" s="419">
        <v>1</v>
      </c>
      <c r="Q91" s="417" t="str">
        <f t="shared" ref="Q91:Q105" ca="1" si="73">IF($N91=FALSE,"",IF($O91="가압",J91,OFFSET(J$90,$B$85*2-($P91-1),0)))</f>
        <v/>
      </c>
      <c r="R91" s="417" t="str">
        <f t="shared" ref="R91:R120" ca="1" si="74">IF($N91=FALSE,"",IF($O91="가압",K91,OFFSET(K$90,$B$85*2-($P91-1),0)))</f>
        <v/>
      </c>
      <c r="S91" s="417" t="str">
        <f t="shared" ref="S91:S120" ca="1" si="75">IF($N91=FALSE,"",IF($O91="가압",L91,OFFSET(L$90,$B$85*2-($P91-1),0)))</f>
        <v/>
      </c>
      <c r="T91" s="421" t="str">
        <f t="shared" ref="T91:T120" si="76">IF($N91=FALSE,"",AVERAGE(Q91:S91))</f>
        <v/>
      </c>
      <c r="U91" s="417" t="str">
        <f>IF($N91=FALSE,"",Q91-Q$91)</f>
        <v/>
      </c>
      <c r="V91" s="417" t="str">
        <f t="shared" ref="V91:V105" si="77">IF($N91=FALSE,"",R91-R$91)</f>
        <v/>
      </c>
      <c r="W91" s="417" t="str">
        <f t="shared" ref="W91:W105" si="78">IF($N91=FALSE,"",S91-S$91)</f>
        <v/>
      </c>
      <c r="X91" s="422" t="str">
        <f t="shared" ref="X91:X120" si="79">IF($N91=FALSE,"",MAX(U91:W91)-MIN(U91:W91))</f>
        <v/>
      </c>
      <c r="Z91" s="348" t="s">
        <v>847</v>
      </c>
      <c r="AA91" s="350">
        <f t="shared" si="62"/>
        <v>1000</v>
      </c>
      <c r="AB91" s="350">
        <f t="shared" si="66"/>
        <v>10</v>
      </c>
      <c r="AC91" s="350">
        <f t="shared" si="63"/>
        <v>1</v>
      </c>
      <c r="AD91" s="350">
        <v>1E-3</v>
      </c>
      <c r="AE91" s="350">
        <f t="shared" si="64"/>
        <v>1000</v>
      </c>
      <c r="AF91" s="350">
        <f t="shared" si="67"/>
        <v>10</v>
      </c>
      <c r="AG91" s="350">
        <f t="shared" si="65"/>
        <v>1</v>
      </c>
      <c r="AH91" s="350">
        <v>1E-3</v>
      </c>
    </row>
    <row r="92" spans="1:34" s="247" customFormat="1" ht="15" customHeight="1">
      <c r="B92" s="255" t="b">
        <f>IF(Pressure_1_R2!A5="",FALSE,TRUE)</f>
        <v>0</v>
      </c>
      <c r="C92" s="256">
        <v>2</v>
      </c>
      <c r="D92" s="262" t="str">
        <f>IF($B92=FALSE,"",표준압력!G86)</f>
        <v/>
      </c>
      <c r="E92" s="257" t="str">
        <f>IF($B92=FALSE,"",표준압력!H86)</f>
        <v/>
      </c>
      <c r="F92" s="257" t="str">
        <f>IF($B92=FALSE,"",Pressure_1_R2!Q5)</f>
        <v/>
      </c>
      <c r="G92" s="258" t="str">
        <f>IF($B92=FALSE,"",Pressure_1_R2!R5)</f>
        <v/>
      </c>
      <c r="H92" s="258" t="str">
        <f>IF($B92=FALSE,"",Pressure_1_R2!S5)</f>
        <v/>
      </c>
      <c r="I92" s="264" t="b">
        <f t="shared" si="68"/>
        <v>0</v>
      </c>
      <c r="J92" s="259" t="str">
        <f t="shared" si="69"/>
        <v/>
      </c>
      <c r="K92" s="260" t="str">
        <f t="shared" si="70"/>
        <v/>
      </c>
      <c r="L92" s="260" t="str">
        <f t="shared" si="71"/>
        <v/>
      </c>
      <c r="M92" s="250"/>
      <c r="N92" s="261" t="b">
        <f t="shared" si="72"/>
        <v>0</v>
      </c>
      <c r="O92" s="415" t="s">
        <v>564</v>
      </c>
      <c r="P92" s="419">
        <v>2</v>
      </c>
      <c r="Q92" s="417" t="str">
        <f t="shared" ca="1" si="73"/>
        <v/>
      </c>
      <c r="R92" s="417" t="str">
        <f t="shared" ca="1" si="74"/>
        <v/>
      </c>
      <c r="S92" s="417" t="str">
        <f t="shared" ca="1" si="75"/>
        <v/>
      </c>
      <c r="T92" s="421" t="str">
        <f t="shared" si="76"/>
        <v/>
      </c>
      <c r="U92" s="417" t="str">
        <f t="shared" ref="U92:U105" si="80">IF($N92=FALSE,"",Q92-Q$91)</f>
        <v/>
      </c>
      <c r="V92" s="417" t="str">
        <f t="shared" si="77"/>
        <v/>
      </c>
      <c r="W92" s="417" t="str">
        <f t="shared" si="78"/>
        <v/>
      </c>
      <c r="X92" s="422" t="str">
        <f t="shared" si="79"/>
        <v/>
      </c>
      <c r="Z92" s="348" t="s">
        <v>848</v>
      </c>
      <c r="AA92" s="350">
        <f t="shared" si="62"/>
        <v>1000000</v>
      </c>
      <c r="AB92" s="350">
        <f t="shared" si="66"/>
        <v>10000</v>
      </c>
      <c r="AC92" s="350">
        <f t="shared" si="63"/>
        <v>1000</v>
      </c>
      <c r="AD92" s="350">
        <v>1</v>
      </c>
      <c r="AE92" s="350">
        <f t="shared" si="64"/>
        <v>1000000</v>
      </c>
      <c r="AF92" s="350">
        <f t="shared" si="67"/>
        <v>10000</v>
      </c>
      <c r="AG92" s="350">
        <f t="shared" si="65"/>
        <v>1000</v>
      </c>
      <c r="AH92" s="350">
        <v>1</v>
      </c>
    </row>
    <row r="93" spans="1:34" s="247" customFormat="1" ht="15" customHeight="1">
      <c r="B93" s="255" t="b">
        <f>IF(Pressure_1_R2!A6="",FALSE,TRUE)</f>
        <v>0</v>
      </c>
      <c r="C93" s="256">
        <v>3</v>
      </c>
      <c r="D93" s="262" t="str">
        <f>IF($B93=FALSE,"",표준압력!G87)</f>
        <v/>
      </c>
      <c r="E93" s="257" t="str">
        <f>IF($B93=FALSE,"",표준압력!H87)</f>
        <v/>
      </c>
      <c r="F93" s="257" t="str">
        <f>IF($B93=FALSE,"",Pressure_1_R2!Q6)</f>
        <v/>
      </c>
      <c r="G93" s="258" t="str">
        <f>IF($B93=FALSE,"",Pressure_1_R2!R6)</f>
        <v/>
      </c>
      <c r="H93" s="258" t="str">
        <f>IF($B93=FALSE,"",Pressure_1_R2!S6)</f>
        <v/>
      </c>
      <c r="I93" s="264" t="b">
        <f t="shared" si="68"/>
        <v>0</v>
      </c>
      <c r="J93" s="259" t="str">
        <f t="shared" si="69"/>
        <v/>
      </c>
      <c r="K93" s="260" t="str">
        <f t="shared" si="70"/>
        <v/>
      </c>
      <c r="L93" s="260" t="str">
        <f t="shared" si="71"/>
        <v/>
      </c>
      <c r="M93" s="250"/>
      <c r="N93" s="261" t="b">
        <f t="shared" si="72"/>
        <v>0</v>
      </c>
      <c r="O93" s="415" t="s">
        <v>564</v>
      </c>
      <c r="P93" s="419">
        <v>3</v>
      </c>
      <c r="Q93" s="417" t="str">
        <f t="shared" ca="1" si="73"/>
        <v/>
      </c>
      <c r="R93" s="417" t="str">
        <f t="shared" ca="1" si="74"/>
        <v/>
      </c>
      <c r="S93" s="417" t="str">
        <f t="shared" ca="1" si="75"/>
        <v/>
      </c>
      <c r="T93" s="421" t="str">
        <f t="shared" si="76"/>
        <v/>
      </c>
      <c r="U93" s="417" t="str">
        <f t="shared" si="80"/>
        <v/>
      </c>
      <c r="V93" s="417" t="str">
        <f t="shared" si="77"/>
        <v/>
      </c>
      <c r="W93" s="417" t="str">
        <f t="shared" si="78"/>
        <v/>
      </c>
      <c r="X93" s="422" t="str">
        <f t="shared" si="79"/>
        <v/>
      </c>
      <c r="Z93" s="348" t="s">
        <v>857</v>
      </c>
      <c r="AA93" s="350">
        <f t="shared" si="62"/>
        <v>100</v>
      </c>
      <c r="AB93" s="350">
        <f t="shared" si="66"/>
        <v>1</v>
      </c>
      <c r="AC93" s="350">
        <f t="shared" si="63"/>
        <v>0.1</v>
      </c>
      <c r="AD93" s="350">
        <v>1E-4</v>
      </c>
      <c r="AE93" s="350">
        <f t="shared" si="64"/>
        <v>100</v>
      </c>
      <c r="AF93" s="350">
        <f t="shared" si="67"/>
        <v>1</v>
      </c>
      <c r="AG93" s="350">
        <f t="shared" si="65"/>
        <v>0.1</v>
      </c>
      <c r="AH93" s="350">
        <v>1E-4</v>
      </c>
    </row>
    <row r="94" spans="1:34" s="247" customFormat="1" ht="15" customHeight="1">
      <c r="B94" s="255" t="b">
        <f>IF(Pressure_1_R2!A7="",FALSE,TRUE)</f>
        <v>0</v>
      </c>
      <c r="C94" s="256">
        <v>4</v>
      </c>
      <c r="D94" s="262" t="str">
        <f>IF($B94=FALSE,"",표준압력!G88)</f>
        <v/>
      </c>
      <c r="E94" s="257" t="str">
        <f>IF($B94=FALSE,"",표준압력!H88)</f>
        <v/>
      </c>
      <c r="F94" s="257" t="str">
        <f>IF($B94=FALSE,"",Pressure_1_R2!Q7)</f>
        <v/>
      </c>
      <c r="G94" s="258" t="str">
        <f>IF($B94=FALSE,"",Pressure_1_R2!R7)</f>
        <v/>
      </c>
      <c r="H94" s="258" t="str">
        <f>IF($B94=FALSE,"",Pressure_1_R2!S7)</f>
        <v/>
      </c>
      <c r="I94" s="264" t="b">
        <f t="shared" si="68"/>
        <v>0</v>
      </c>
      <c r="J94" s="259" t="str">
        <f t="shared" si="69"/>
        <v/>
      </c>
      <c r="K94" s="260" t="str">
        <f t="shared" si="70"/>
        <v/>
      </c>
      <c r="L94" s="260" t="str">
        <f t="shared" si="71"/>
        <v/>
      </c>
      <c r="M94" s="250"/>
      <c r="N94" s="261" t="b">
        <f t="shared" si="72"/>
        <v>0</v>
      </c>
      <c r="O94" s="415" t="s">
        <v>564</v>
      </c>
      <c r="P94" s="419">
        <v>4</v>
      </c>
      <c r="Q94" s="417" t="str">
        <f t="shared" ca="1" si="73"/>
        <v/>
      </c>
      <c r="R94" s="417" t="str">
        <f t="shared" ca="1" si="74"/>
        <v/>
      </c>
      <c r="S94" s="417" t="str">
        <f t="shared" ca="1" si="75"/>
        <v/>
      </c>
      <c r="T94" s="421" t="str">
        <f t="shared" si="76"/>
        <v/>
      </c>
      <c r="U94" s="417" t="str">
        <f t="shared" si="80"/>
        <v/>
      </c>
      <c r="V94" s="417" t="str">
        <f t="shared" si="77"/>
        <v/>
      </c>
      <c r="W94" s="417" t="str">
        <f t="shared" si="78"/>
        <v/>
      </c>
      <c r="X94" s="422" t="str">
        <f t="shared" si="79"/>
        <v/>
      </c>
      <c r="Z94" s="348" t="s">
        <v>858</v>
      </c>
      <c r="AA94" s="350">
        <f t="shared" si="62"/>
        <v>100000</v>
      </c>
      <c r="AB94" s="350">
        <f t="shared" si="66"/>
        <v>1000</v>
      </c>
      <c r="AC94" s="350">
        <f t="shared" si="63"/>
        <v>100</v>
      </c>
      <c r="AD94" s="350">
        <v>0.1</v>
      </c>
      <c r="AE94" s="350">
        <f t="shared" si="64"/>
        <v>100000</v>
      </c>
      <c r="AF94" s="350">
        <f t="shared" si="67"/>
        <v>1000</v>
      </c>
      <c r="AG94" s="350">
        <f t="shared" si="65"/>
        <v>100</v>
      </c>
      <c r="AH94" s="350">
        <v>0.1</v>
      </c>
    </row>
    <row r="95" spans="1:34" s="247" customFormat="1" ht="15" customHeight="1">
      <c r="B95" s="255" t="b">
        <f>IF(Pressure_1_R2!A8="",FALSE,TRUE)</f>
        <v>0</v>
      </c>
      <c r="C95" s="256">
        <v>5</v>
      </c>
      <c r="D95" s="262" t="str">
        <f>IF($B95=FALSE,"",표준압력!G89)</f>
        <v/>
      </c>
      <c r="E95" s="257" t="str">
        <f>IF($B95=FALSE,"",표준압력!H89)</f>
        <v/>
      </c>
      <c r="F95" s="257" t="str">
        <f>IF($B95=FALSE,"",Pressure_1_R2!Q8)</f>
        <v/>
      </c>
      <c r="G95" s="258" t="str">
        <f>IF($B95=FALSE,"",Pressure_1_R2!R8)</f>
        <v/>
      </c>
      <c r="H95" s="258" t="str">
        <f>IF($B95=FALSE,"",Pressure_1_R2!S8)</f>
        <v/>
      </c>
      <c r="I95" s="264" t="b">
        <f t="shared" si="68"/>
        <v>0</v>
      </c>
      <c r="J95" s="259" t="str">
        <f t="shared" si="69"/>
        <v/>
      </c>
      <c r="K95" s="260" t="str">
        <f t="shared" si="70"/>
        <v/>
      </c>
      <c r="L95" s="260" t="str">
        <f t="shared" si="71"/>
        <v/>
      </c>
      <c r="M95" s="250"/>
      <c r="N95" s="261" t="b">
        <f t="shared" si="72"/>
        <v>0</v>
      </c>
      <c r="O95" s="415" t="s">
        <v>564</v>
      </c>
      <c r="P95" s="419">
        <v>5</v>
      </c>
      <c r="Q95" s="417" t="str">
        <f t="shared" ca="1" si="73"/>
        <v/>
      </c>
      <c r="R95" s="417" t="str">
        <f t="shared" ca="1" si="74"/>
        <v/>
      </c>
      <c r="S95" s="417" t="str">
        <f t="shared" ca="1" si="75"/>
        <v/>
      </c>
      <c r="T95" s="421" t="str">
        <f t="shared" si="76"/>
        <v/>
      </c>
      <c r="U95" s="417" t="str">
        <f t="shared" si="80"/>
        <v/>
      </c>
      <c r="V95" s="417" t="str">
        <f t="shared" si="77"/>
        <v/>
      </c>
      <c r="W95" s="417" t="str">
        <f t="shared" si="78"/>
        <v/>
      </c>
      <c r="X95" s="422" t="str">
        <f t="shared" si="79"/>
        <v/>
      </c>
      <c r="Z95" s="348" t="s">
        <v>859</v>
      </c>
      <c r="AA95" s="350">
        <f t="shared" si="62"/>
        <v>6894.7569999999996</v>
      </c>
      <c r="AB95" s="350">
        <f t="shared" si="66"/>
        <v>68.947569999999999</v>
      </c>
      <c r="AC95" s="350">
        <f t="shared" si="63"/>
        <v>6.8947569999999994</v>
      </c>
      <c r="AD95" s="350">
        <v>6.8947569999999996E-3</v>
      </c>
      <c r="AE95" s="350">
        <f t="shared" si="64"/>
        <v>6894.7569999999996</v>
      </c>
      <c r="AF95" s="350">
        <f t="shared" si="67"/>
        <v>68.947569999999999</v>
      </c>
      <c r="AG95" s="350">
        <f t="shared" si="65"/>
        <v>6.8947569999999994</v>
      </c>
      <c r="AH95" s="350">
        <v>6.8947569999999996E-3</v>
      </c>
    </row>
    <row r="96" spans="1:34" s="247" customFormat="1" ht="15" customHeight="1">
      <c r="B96" s="255" t="b">
        <f>IF(Pressure_1_R2!A9="",FALSE,TRUE)</f>
        <v>0</v>
      </c>
      <c r="C96" s="256">
        <v>6</v>
      </c>
      <c r="D96" s="262" t="str">
        <f>IF($B96=FALSE,"",표준압력!G90)</f>
        <v/>
      </c>
      <c r="E96" s="257" t="str">
        <f>IF($B96=FALSE,"",표준압력!H90)</f>
        <v/>
      </c>
      <c r="F96" s="257" t="str">
        <f>IF($B96=FALSE,"",Pressure_1_R2!Q9)</f>
        <v/>
      </c>
      <c r="G96" s="258" t="str">
        <f>IF($B96=FALSE,"",Pressure_1_R2!R9)</f>
        <v/>
      </c>
      <c r="H96" s="258" t="str">
        <f>IF($B96=FALSE,"",Pressure_1_R2!S9)</f>
        <v/>
      </c>
      <c r="I96" s="264" t="b">
        <f t="shared" si="68"/>
        <v>0</v>
      </c>
      <c r="J96" s="259" t="str">
        <f t="shared" si="69"/>
        <v/>
      </c>
      <c r="K96" s="260" t="str">
        <f t="shared" si="70"/>
        <v/>
      </c>
      <c r="L96" s="260" t="str">
        <f t="shared" si="71"/>
        <v/>
      </c>
      <c r="M96" s="250"/>
      <c r="N96" s="261" t="b">
        <f t="shared" si="72"/>
        <v>0</v>
      </c>
      <c r="O96" s="415" t="s">
        <v>564</v>
      </c>
      <c r="P96" s="419">
        <v>6</v>
      </c>
      <c r="Q96" s="417" t="str">
        <f t="shared" ca="1" si="73"/>
        <v/>
      </c>
      <c r="R96" s="417" t="str">
        <f t="shared" ca="1" si="74"/>
        <v/>
      </c>
      <c r="S96" s="417" t="str">
        <f t="shared" ca="1" si="75"/>
        <v/>
      </c>
      <c r="T96" s="421" t="str">
        <f t="shared" si="76"/>
        <v/>
      </c>
      <c r="U96" s="417" t="str">
        <f t="shared" si="80"/>
        <v/>
      </c>
      <c r="V96" s="417" t="str">
        <f t="shared" si="77"/>
        <v/>
      </c>
      <c r="W96" s="417" t="str">
        <f t="shared" si="78"/>
        <v/>
      </c>
      <c r="X96" s="422" t="str">
        <f t="shared" si="79"/>
        <v/>
      </c>
      <c r="Z96" s="348" t="s">
        <v>860</v>
      </c>
      <c r="AA96" s="350">
        <f t="shared" si="62"/>
        <v>98066.5</v>
      </c>
      <c r="AB96" s="350">
        <f t="shared" si="66"/>
        <v>980.66500000000008</v>
      </c>
      <c r="AC96" s="350">
        <f t="shared" si="63"/>
        <v>98.066500000000005</v>
      </c>
      <c r="AD96" s="350">
        <v>9.8066500000000001E-2</v>
      </c>
      <c r="AE96" s="350">
        <f t="shared" si="64"/>
        <v>98066.5</v>
      </c>
      <c r="AF96" s="350">
        <f t="shared" si="67"/>
        <v>980.66500000000008</v>
      </c>
      <c r="AG96" s="350">
        <f t="shared" si="65"/>
        <v>98.066500000000005</v>
      </c>
      <c r="AH96" s="350">
        <v>9.8066500000000001E-2</v>
      </c>
    </row>
    <row r="97" spans="2:34" s="247" customFormat="1" ht="15" customHeight="1">
      <c r="B97" s="255" t="b">
        <f>IF(Pressure_1_R2!A10="",FALSE,TRUE)</f>
        <v>0</v>
      </c>
      <c r="C97" s="256">
        <v>7</v>
      </c>
      <c r="D97" s="262" t="str">
        <f>IF($B97=FALSE,"",표준압력!G91)</f>
        <v/>
      </c>
      <c r="E97" s="257" t="str">
        <f>IF($B97=FALSE,"",표준압력!H91)</f>
        <v/>
      </c>
      <c r="F97" s="257" t="str">
        <f>IF($B97=FALSE,"",Pressure_1_R2!Q10)</f>
        <v/>
      </c>
      <c r="G97" s="258" t="str">
        <f>IF($B97=FALSE,"",Pressure_1_R2!R10)</f>
        <v/>
      </c>
      <c r="H97" s="258" t="str">
        <f>IF($B97=FALSE,"",Pressure_1_R2!S10)</f>
        <v/>
      </c>
      <c r="I97" s="264" t="b">
        <f t="shared" si="68"/>
        <v>0</v>
      </c>
      <c r="J97" s="259" t="str">
        <f t="shared" si="69"/>
        <v/>
      </c>
      <c r="K97" s="260" t="str">
        <f t="shared" si="70"/>
        <v/>
      </c>
      <c r="L97" s="260" t="str">
        <f t="shared" si="71"/>
        <v/>
      </c>
      <c r="M97" s="250"/>
      <c r="N97" s="261" t="b">
        <f t="shared" si="72"/>
        <v>0</v>
      </c>
      <c r="O97" s="415" t="s">
        <v>564</v>
      </c>
      <c r="P97" s="419">
        <v>7</v>
      </c>
      <c r="Q97" s="417" t="str">
        <f t="shared" ca="1" si="73"/>
        <v/>
      </c>
      <c r="R97" s="417" t="str">
        <f t="shared" ca="1" si="74"/>
        <v/>
      </c>
      <c r="S97" s="417" t="str">
        <f t="shared" ca="1" si="75"/>
        <v/>
      </c>
      <c r="T97" s="421" t="str">
        <f t="shared" si="76"/>
        <v/>
      </c>
      <c r="U97" s="417" t="str">
        <f t="shared" si="80"/>
        <v/>
      </c>
      <c r="V97" s="417" t="str">
        <f t="shared" si="77"/>
        <v/>
      </c>
      <c r="W97" s="417" t="str">
        <f t="shared" si="78"/>
        <v/>
      </c>
      <c r="X97" s="422" t="str">
        <f t="shared" si="79"/>
        <v/>
      </c>
      <c r="Z97" s="348" t="s">
        <v>144</v>
      </c>
      <c r="AA97" s="350">
        <f t="shared" si="62"/>
        <v>9.8066499999999994</v>
      </c>
      <c r="AB97" s="350">
        <f t="shared" si="66"/>
        <v>9.8066500000000001E-2</v>
      </c>
      <c r="AC97" s="350">
        <f t="shared" si="63"/>
        <v>9.8066500000000001E-3</v>
      </c>
      <c r="AD97" s="351">
        <v>9.8066500000000004E-6</v>
      </c>
      <c r="AE97" s="350">
        <f t="shared" si="64"/>
        <v>9.8066499999999994</v>
      </c>
      <c r="AF97" s="350">
        <f t="shared" si="67"/>
        <v>9.8066500000000001E-2</v>
      </c>
      <c r="AG97" s="350">
        <f t="shared" si="65"/>
        <v>9.8066500000000001E-3</v>
      </c>
      <c r="AH97" s="351">
        <v>9.8066500000000004E-6</v>
      </c>
    </row>
    <row r="98" spans="2:34" s="247" customFormat="1" ht="15" customHeight="1">
      <c r="B98" s="255" t="b">
        <f>IF(Pressure_1_R2!A11="",FALSE,TRUE)</f>
        <v>0</v>
      </c>
      <c r="C98" s="256">
        <v>8</v>
      </c>
      <c r="D98" s="262" t="str">
        <f>IF($B98=FALSE,"",표준압력!G92)</f>
        <v/>
      </c>
      <c r="E98" s="257" t="str">
        <f>IF($B98=FALSE,"",표준압력!H92)</f>
        <v/>
      </c>
      <c r="F98" s="257" t="str">
        <f>IF($B98=FALSE,"",Pressure_1_R2!Q11)</f>
        <v/>
      </c>
      <c r="G98" s="258" t="str">
        <f>IF($B98=FALSE,"",Pressure_1_R2!R11)</f>
        <v/>
      </c>
      <c r="H98" s="258" t="str">
        <f>IF($B98=FALSE,"",Pressure_1_R2!S11)</f>
        <v/>
      </c>
      <c r="I98" s="264" t="b">
        <f t="shared" si="68"/>
        <v>0</v>
      </c>
      <c r="J98" s="259" t="str">
        <f t="shared" si="69"/>
        <v/>
      </c>
      <c r="K98" s="260" t="str">
        <f t="shared" si="70"/>
        <v/>
      </c>
      <c r="L98" s="260" t="str">
        <f t="shared" si="71"/>
        <v/>
      </c>
      <c r="M98" s="250"/>
      <c r="N98" s="261" t="b">
        <f t="shared" si="72"/>
        <v>0</v>
      </c>
      <c r="O98" s="415" t="s">
        <v>564</v>
      </c>
      <c r="P98" s="419">
        <v>8</v>
      </c>
      <c r="Q98" s="417" t="str">
        <f t="shared" ca="1" si="73"/>
        <v/>
      </c>
      <c r="R98" s="417" t="str">
        <f t="shared" ca="1" si="74"/>
        <v/>
      </c>
      <c r="S98" s="417" t="str">
        <f t="shared" ca="1" si="75"/>
        <v/>
      </c>
      <c r="T98" s="421" t="str">
        <f t="shared" si="76"/>
        <v/>
      </c>
      <c r="U98" s="417" t="str">
        <f t="shared" si="80"/>
        <v/>
      </c>
      <c r="V98" s="417" t="str">
        <f t="shared" si="77"/>
        <v/>
      </c>
      <c r="W98" s="417" t="str">
        <f t="shared" si="78"/>
        <v/>
      </c>
      <c r="X98" s="422" t="str">
        <f t="shared" si="79"/>
        <v/>
      </c>
      <c r="Z98" s="348" t="s">
        <v>861</v>
      </c>
      <c r="AA98" s="350">
        <f t="shared" si="62"/>
        <v>3386.3889999999997</v>
      </c>
      <c r="AB98" s="350">
        <f t="shared" si="66"/>
        <v>33.863889999999998</v>
      </c>
      <c r="AC98" s="350">
        <f t="shared" si="63"/>
        <v>3.3863889999999999</v>
      </c>
      <c r="AD98" s="350">
        <v>3.3863890000000001E-3</v>
      </c>
      <c r="AE98" s="350">
        <f t="shared" si="64"/>
        <v>3386.3889999999997</v>
      </c>
      <c r="AF98" s="350">
        <f t="shared" si="67"/>
        <v>33.863889999999998</v>
      </c>
      <c r="AG98" s="350">
        <f t="shared" si="65"/>
        <v>3.3863889999999999</v>
      </c>
      <c r="AH98" s="350">
        <v>3.3863890000000001E-3</v>
      </c>
    </row>
    <row r="99" spans="2:34" s="247" customFormat="1" ht="15" customHeight="1">
      <c r="B99" s="255" t="b">
        <f>IF(Pressure_1_R2!A12="",FALSE,TRUE)</f>
        <v>0</v>
      </c>
      <c r="C99" s="256">
        <v>9</v>
      </c>
      <c r="D99" s="262" t="str">
        <f>IF($B99=FALSE,"",표준압력!G93)</f>
        <v/>
      </c>
      <c r="E99" s="257" t="str">
        <f>IF($B99=FALSE,"",표준압력!H93)</f>
        <v/>
      </c>
      <c r="F99" s="257" t="str">
        <f>IF($B99=FALSE,"",Pressure_1_R2!Q12)</f>
        <v/>
      </c>
      <c r="G99" s="258" t="str">
        <f>IF($B99=FALSE,"",Pressure_1_R2!R12)</f>
        <v/>
      </c>
      <c r="H99" s="258" t="str">
        <f>IF($B99=FALSE,"",Pressure_1_R2!S12)</f>
        <v/>
      </c>
      <c r="I99" s="264" t="b">
        <f t="shared" si="68"/>
        <v>0</v>
      </c>
      <c r="J99" s="259" t="str">
        <f t="shared" si="69"/>
        <v/>
      </c>
      <c r="K99" s="260" t="str">
        <f t="shared" si="70"/>
        <v/>
      </c>
      <c r="L99" s="260" t="str">
        <f t="shared" si="71"/>
        <v/>
      </c>
      <c r="M99" s="250"/>
      <c r="N99" s="261" t="b">
        <f t="shared" si="72"/>
        <v>0</v>
      </c>
      <c r="O99" s="415" t="s">
        <v>564</v>
      </c>
      <c r="P99" s="419">
        <v>9</v>
      </c>
      <c r="Q99" s="417" t="str">
        <f t="shared" ca="1" si="73"/>
        <v/>
      </c>
      <c r="R99" s="417" t="str">
        <f t="shared" ca="1" si="74"/>
        <v/>
      </c>
      <c r="S99" s="417" t="str">
        <f t="shared" ca="1" si="75"/>
        <v/>
      </c>
      <c r="T99" s="421" t="str">
        <f t="shared" si="76"/>
        <v/>
      </c>
      <c r="U99" s="417" t="str">
        <f t="shared" si="80"/>
        <v/>
      </c>
      <c r="V99" s="417" t="str">
        <f t="shared" si="77"/>
        <v/>
      </c>
      <c r="W99" s="417" t="str">
        <f t="shared" si="78"/>
        <v/>
      </c>
      <c r="X99" s="422" t="str">
        <f t="shared" si="79"/>
        <v/>
      </c>
      <c r="Z99" s="348" t="s">
        <v>862</v>
      </c>
      <c r="AA99" s="350">
        <f t="shared" si="62"/>
        <v>133.32240000000002</v>
      </c>
      <c r="AB99" s="350">
        <f t="shared" si="66"/>
        <v>1.333224</v>
      </c>
      <c r="AC99" s="350">
        <f t="shared" si="63"/>
        <v>0.13332240000000001</v>
      </c>
      <c r="AD99" s="350">
        <v>1.3332240000000001E-4</v>
      </c>
      <c r="AE99" s="350">
        <f t="shared" si="64"/>
        <v>133.32240000000002</v>
      </c>
      <c r="AF99" s="350">
        <f t="shared" si="67"/>
        <v>1.333224</v>
      </c>
      <c r="AG99" s="350">
        <f t="shared" si="65"/>
        <v>0.13332240000000001</v>
      </c>
      <c r="AH99" s="350">
        <v>1.3332240000000001E-4</v>
      </c>
    </row>
    <row r="100" spans="2:34" s="247" customFormat="1" ht="15" customHeight="1">
      <c r="B100" s="255" t="b">
        <f>IF(Pressure_1_R2!A13="",FALSE,TRUE)</f>
        <v>0</v>
      </c>
      <c r="C100" s="256">
        <v>10</v>
      </c>
      <c r="D100" s="262" t="str">
        <f>IF($B100=FALSE,"",표준압력!G94)</f>
        <v/>
      </c>
      <c r="E100" s="257" t="str">
        <f>IF($B100=FALSE,"",표준압력!H94)</f>
        <v/>
      </c>
      <c r="F100" s="257" t="str">
        <f>IF($B100=FALSE,"",Pressure_1_R2!Q13)</f>
        <v/>
      </c>
      <c r="G100" s="258" t="str">
        <f>IF($B100=FALSE,"",Pressure_1_R2!R13)</f>
        <v/>
      </c>
      <c r="H100" s="258" t="str">
        <f>IF($B100=FALSE,"",Pressure_1_R2!S13)</f>
        <v/>
      </c>
      <c r="I100" s="264" t="b">
        <f t="shared" si="68"/>
        <v>0</v>
      </c>
      <c r="J100" s="259" t="str">
        <f t="shared" si="69"/>
        <v/>
      </c>
      <c r="K100" s="260" t="str">
        <f t="shared" si="70"/>
        <v/>
      </c>
      <c r="L100" s="260" t="str">
        <f t="shared" si="71"/>
        <v/>
      </c>
      <c r="M100" s="250"/>
      <c r="N100" s="261" t="b">
        <f t="shared" si="72"/>
        <v>0</v>
      </c>
      <c r="O100" s="415" t="s">
        <v>564</v>
      </c>
      <c r="P100" s="419">
        <v>10</v>
      </c>
      <c r="Q100" s="417" t="str">
        <f t="shared" ca="1" si="73"/>
        <v/>
      </c>
      <c r="R100" s="417" t="str">
        <f t="shared" ca="1" si="74"/>
        <v/>
      </c>
      <c r="S100" s="417" t="str">
        <f t="shared" ca="1" si="75"/>
        <v/>
      </c>
      <c r="T100" s="421" t="str">
        <f t="shared" si="76"/>
        <v/>
      </c>
      <c r="U100" s="417" t="str">
        <f t="shared" si="80"/>
        <v/>
      </c>
      <c r="V100" s="417" t="str">
        <f t="shared" si="77"/>
        <v/>
      </c>
      <c r="W100" s="417" t="str">
        <f t="shared" si="78"/>
        <v/>
      </c>
      <c r="X100" s="422" t="str">
        <f t="shared" si="79"/>
        <v/>
      </c>
      <c r="Z100" s="348" t="s">
        <v>863</v>
      </c>
      <c r="AA100" s="350">
        <f t="shared" si="62"/>
        <v>1333.2239999999999</v>
      </c>
      <c r="AB100" s="350">
        <f t="shared" si="66"/>
        <v>13.332239999999999</v>
      </c>
      <c r="AC100" s="350">
        <f t="shared" si="63"/>
        <v>1.333224</v>
      </c>
      <c r="AD100" s="350">
        <v>1.333224E-3</v>
      </c>
      <c r="AE100" s="350">
        <f t="shared" si="64"/>
        <v>1333.2239999999999</v>
      </c>
      <c r="AF100" s="350">
        <f t="shared" si="67"/>
        <v>13.332239999999999</v>
      </c>
      <c r="AG100" s="350">
        <f t="shared" si="65"/>
        <v>1.333224</v>
      </c>
      <c r="AH100" s="350">
        <v>1.333224E-3</v>
      </c>
    </row>
    <row r="101" spans="2:34" s="247" customFormat="1" ht="15" customHeight="1">
      <c r="B101" s="255" t="b">
        <f>IF(Pressure_1_R2!A14="",FALSE,TRUE)</f>
        <v>0</v>
      </c>
      <c r="C101" s="256">
        <v>11</v>
      </c>
      <c r="D101" s="262" t="str">
        <f>IF($B101=FALSE,"",표준압력!G95)</f>
        <v/>
      </c>
      <c r="E101" s="257" t="str">
        <f>IF($B101=FALSE,"",표준압력!H95)</f>
        <v/>
      </c>
      <c r="F101" s="257" t="str">
        <f>IF($B101=FALSE,"",Pressure_1_R2!Q14)</f>
        <v/>
      </c>
      <c r="G101" s="258" t="str">
        <f>IF($B101=FALSE,"",Pressure_1_R2!R14)</f>
        <v/>
      </c>
      <c r="H101" s="258" t="str">
        <f>IF($B101=FALSE,"",Pressure_1_R2!S14)</f>
        <v/>
      </c>
      <c r="I101" s="264" t="b">
        <f t="shared" si="68"/>
        <v>0</v>
      </c>
      <c r="J101" s="259" t="str">
        <f t="shared" si="69"/>
        <v/>
      </c>
      <c r="K101" s="260" t="str">
        <f t="shared" si="70"/>
        <v/>
      </c>
      <c r="L101" s="260" t="str">
        <f t="shared" si="71"/>
        <v/>
      </c>
      <c r="M101" s="250"/>
      <c r="N101" s="261" t="b">
        <f t="shared" si="72"/>
        <v>0</v>
      </c>
      <c r="O101" s="415" t="s">
        <v>564</v>
      </c>
      <c r="P101" s="419">
        <v>11</v>
      </c>
      <c r="Q101" s="417" t="str">
        <f t="shared" ca="1" si="73"/>
        <v/>
      </c>
      <c r="R101" s="417" t="str">
        <f t="shared" ca="1" si="74"/>
        <v/>
      </c>
      <c r="S101" s="417" t="str">
        <f t="shared" ca="1" si="75"/>
        <v/>
      </c>
      <c r="T101" s="421" t="str">
        <f t="shared" si="76"/>
        <v/>
      </c>
      <c r="U101" s="417" t="str">
        <f t="shared" si="80"/>
        <v/>
      </c>
      <c r="V101" s="417" t="str">
        <f t="shared" si="77"/>
        <v/>
      </c>
      <c r="W101" s="417" t="str">
        <f t="shared" si="78"/>
        <v/>
      </c>
      <c r="X101" s="422" t="str">
        <f t="shared" si="79"/>
        <v/>
      </c>
      <c r="Z101" s="348" t="s">
        <v>864</v>
      </c>
      <c r="AA101" s="350">
        <f t="shared" si="62"/>
        <v>249.0889</v>
      </c>
      <c r="AB101" s="350">
        <f t="shared" si="66"/>
        <v>2.4908890000000001</v>
      </c>
      <c r="AC101" s="350">
        <f t="shared" si="63"/>
        <v>0.2490889</v>
      </c>
      <c r="AD101" s="350">
        <v>2.4908889999999999E-4</v>
      </c>
      <c r="AE101" s="350">
        <f t="shared" si="64"/>
        <v>249.0889</v>
      </c>
      <c r="AF101" s="350">
        <f t="shared" si="67"/>
        <v>2.4908890000000001</v>
      </c>
      <c r="AG101" s="350">
        <f t="shared" si="65"/>
        <v>0.2490889</v>
      </c>
      <c r="AH101" s="350">
        <v>2.4908889999999999E-4</v>
      </c>
    </row>
    <row r="102" spans="2:34" s="247" customFormat="1" ht="15" customHeight="1">
      <c r="B102" s="255" t="b">
        <f>IF(Pressure_1_R2!A15="",FALSE,TRUE)</f>
        <v>0</v>
      </c>
      <c r="C102" s="256">
        <v>12</v>
      </c>
      <c r="D102" s="262" t="str">
        <f>IF($B102=FALSE,"",표준압력!G96)</f>
        <v/>
      </c>
      <c r="E102" s="257" t="str">
        <f>IF($B102=FALSE,"",표준압력!H96)</f>
        <v/>
      </c>
      <c r="F102" s="257" t="str">
        <f>IF($B102=FALSE,"",Pressure_1_R2!Q15)</f>
        <v/>
      </c>
      <c r="G102" s="258" t="str">
        <f>IF($B102=FALSE,"",Pressure_1_R2!R15)</f>
        <v/>
      </c>
      <c r="H102" s="258" t="str">
        <f>IF($B102=FALSE,"",Pressure_1_R2!S15)</f>
        <v/>
      </c>
      <c r="I102" s="264" t="b">
        <f t="shared" si="68"/>
        <v>0</v>
      </c>
      <c r="J102" s="259" t="str">
        <f t="shared" si="69"/>
        <v/>
      </c>
      <c r="K102" s="260" t="str">
        <f t="shared" si="70"/>
        <v/>
      </c>
      <c r="L102" s="260" t="str">
        <f t="shared" si="71"/>
        <v/>
      </c>
      <c r="M102" s="250"/>
      <c r="N102" s="261" t="b">
        <f t="shared" si="72"/>
        <v>0</v>
      </c>
      <c r="O102" s="415" t="s">
        <v>564</v>
      </c>
      <c r="P102" s="419">
        <v>12</v>
      </c>
      <c r="Q102" s="417" t="str">
        <f t="shared" ca="1" si="73"/>
        <v/>
      </c>
      <c r="R102" s="417" t="str">
        <f t="shared" ca="1" si="74"/>
        <v/>
      </c>
      <c r="S102" s="417" t="str">
        <f t="shared" ca="1" si="75"/>
        <v/>
      </c>
      <c r="T102" s="421" t="str">
        <f t="shared" si="76"/>
        <v/>
      </c>
      <c r="U102" s="417" t="str">
        <f t="shared" si="80"/>
        <v/>
      </c>
      <c r="V102" s="417" t="str">
        <f t="shared" si="77"/>
        <v/>
      </c>
      <c r="W102" s="417" t="str">
        <f t="shared" si="78"/>
        <v/>
      </c>
      <c r="X102" s="422" t="str">
        <f t="shared" si="79"/>
        <v/>
      </c>
      <c r="Z102" s="348" t="s">
        <v>865</v>
      </c>
      <c r="AA102" s="350">
        <f t="shared" si="62"/>
        <v>9.8066499999999994</v>
      </c>
      <c r="AB102" s="350">
        <f t="shared" si="66"/>
        <v>9.8066500000000001E-2</v>
      </c>
      <c r="AC102" s="350">
        <f t="shared" si="63"/>
        <v>9.8066500000000001E-3</v>
      </c>
      <c r="AD102" s="350">
        <v>9.8066500000000004E-6</v>
      </c>
      <c r="AE102" s="350">
        <f t="shared" si="64"/>
        <v>9.8066499999999994</v>
      </c>
      <c r="AF102" s="350">
        <f t="shared" si="67"/>
        <v>9.8066500000000001E-2</v>
      </c>
      <c r="AG102" s="350">
        <f t="shared" si="65"/>
        <v>9.8066500000000001E-3</v>
      </c>
      <c r="AH102" s="350">
        <v>9.8066500000000004E-6</v>
      </c>
    </row>
    <row r="103" spans="2:34" s="247" customFormat="1" ht="15" customHeight="1">
      <c r="B103" s="255" t="b">
        <f>IF(Pressure_1_R2!A16="",FALSE,TRUE)</f>
        <v>0</v>
      </c>
      <c r="C103" s="256">
        <v>13</v>
      </c>
      <c r="D103" s="262" t="str">
        <f>IF($B103=FALSE,"",표준압력!G97)</f>
        <v/>
      </c>
      <c r="E103" s="257" t="str">
        <f>IF($B103=FALSE,"",표준압력!H97)</f>
        <v/>
      </c>
      <c r="F103" s="257" t="str">
        <f>IF($B103=FALSE,"",Pressure_1_R2!Q16)</f>
        <v/>
      </c>
      <c r="G103" s="258" t="str">
        <f>IF($B103=FALSE,"",Pressure_1_R2!R16)</f>
        <v/>
      </c>
      <c r="H103" s="258" t="str">
        <f>IF($B103=FALSE,"",Pressure_1_R2!S16)</f>
        <v/>
      </c>
      <c r="I103" s="264" t="b">
        <f t="shared" si="68"/>
        <v>0</v>
      </c>
      <c r="J103" s="259" t="str">
        <f t="shared" si="69"/>
        <v/>
      </c>
      <c r="K103" s="260" t="str">
        <f t="shared" si="70"/>
        <v/>
      </c>
      <c r="L103" s="260" t="str">
        <f t="shared" si="71"/>
        <v/>
      </c>
      <c r="M103" s="250"/>
      <c r="N103" s="261" t="b">
        <f t="shared" si="72"/>
        <v>0</v>
      </c>
      <c r="O103" s="415" t="s">
        <v>564</v>
      </c>
      <c r="P103" s="419">
        <v>13</v>
      </c>
      <c r="Q103" s="417" t="str">
        <f t="shared" ca="1" si="73"/>
        <v/>
      </c>
      <c r="R103" s="417" t="str">
        <f t="shared" ca="1" si="74"/>
        <v/>
      </c>
      <c r="S103" s="417" t="str">
        <f t="shared" ca="1" si="75"/>
        <v/>
      </c>
      <c r="T103" s="421" t="str">
        <f t="shared" si="76"/>
        <v/>
      </c>
      <c r="U103" s="417" t="str">
        <f t="shared" si="80"/>
        <v/>
      </c>
      <c r="V103" s="417" t="str">
        <f t="shared" si="77"/>
        <v/>
      </c>
      <c r="W103" s="417" t="str">
        <f t="shared" si="78"/>
        <v/>
      </c>
      <c r="X103" s="422" t="str">
        <f t="shared" si="79"/>
        <v/>
      </c>
      <c r="Z103" s="348" t="s">
        <v>866</v>
      </c>
      <c r="AA103" s="350">
        <f t="shared" si="62"/>
        <v>98.066500000000005</v>
      </c>
      <c r="AB103" s="350">
        <f t="shared" si="66"/>
        <v>0.98066500000000001</v>
      </c>
      <c r="AC103" s="350">
        <f t="shared" si="63"/>
        <v>9.8066500000000001E-2</v>
      </c>
      <c r="AD103" s="351">
        <v>9.80665E-5</v>
      </c>
      <c r="AE103" s="350">
        <f t="shared" si="64"/>
        <v>98.066500000000005</v>
      </c>
      <c r="AF103" s="350">
        <f t="shared" si="67"/>
        <v>0.98066500000000001</v>
      </c>
      <c r="AG103" s="350">
        <f t="shared" si="65"/>
        <v>9.8066500000000001E-2</v>
      </c>
      <c r="AH103" s="351">
        <v>9.80665E-5</v>
      </c>
    </row>
    <row r="104" spans="2:34" s="247" customFormat="1" ht="15" customHeight="1">
      <c r="B104" s="255" t="b">
        <f>IF(Pressure_1_R2!A17="",FALSE,TRUE)</f>
        <v>0</v>
      </c>
      <c r="C104" s="256">
        <v>14</v>
      </c>
      <c r="D104" s="262" t="str">
        <f>IF($B104=FALSE,"",표준압력!G98)</f>
        <v/>
      </c>
      <c r="E104" s="257" t="str">
        <f>IF($B104=FALSE,"",표준압력!H98)</f>
        <v/>
      </c>
      <c r="F104" s="257" t="str">
        <f>IF($B104=FALSE,"",Pressure_1_R2!Q17)</f>
        <v/>
      </c>
      <c r="G104" s="258" t="str">
        <f>IF($B104=FALSE,"",Pressure_1_R2!R17)</f>
        <v/>
      </c>
      <c r="H104" s="258" t="str">
        <f>IF($B104=FALSE,"",Pressure_1_R2!S17)</f>
        <v/>
      </c>
      <c r="I104" s="264" t="b">
        <f t="shared" si="68"/>
        <v>0</v>
      </c>
      <c r="J104" s="259" t="str">
        <f t="shared" si="69"/>
        <v/>
      </c>
      <c r="K104" s="260" t="str">
        <f t="shared" si="70"/>
        <v/>
      </c>
      <c r="L104" s="260" t="str">
        <f t="shared" si="71"/>
        <v/>
      </c>
      <c r="M104" s="250"/>
      <c r="N104" s="261" t="b">
        <f t="shared" si="72"/>
        <v>0</v>
      </c>
      <c r="O104" s="415" t="s">
        <v>564</v>
      </c>
      <c r="P104" s="419">
        <v>14</v>
      </c>
      <c r="Q104" s="417" t="str">
        <f t="shared" ca="1" si="73"/>
        <v/>
      </c>
      <c r="R104" s="417" t="str">
        <f t="shared" ca="1" si="74"/>
        <v/>
      </c>
      <c r="S104" s="417" t="str">
        <f t="shared" ca="1" si="75"/>
        <v/>
      </c>
      <c r="T104" s="421" t="str">
        <f t="shared" si="76"/>
        <v/>
      </c>
      <c r="U104" s="417" t="str">
        <f t="shared" si="80"/>
        <v/>
      </c>
      <c r="V104" s="417" t="str">
        <f t="shared" si="77"/>
        <v/>
      </c>
      <c r="W104" s="417" t="str">
        <f t="shared" si="78"/>
        <v/>
      </c>
      <c r="X104" s="422" t="str">
        <f t="shared" si="79"/>
        <v/>
      </c>
      <c r="Z104" s="348" t="s">
        <v>881</v>
      </c>
      <c r="AA104" s="350">
        <v>10000</v>
      </c>
      <c r="AB104" s="350">
        <f t="shared" si="66"/>
        <v>100</v>
      </c>
      <c r="AC104" s="350">
        <v>10</v>
      </c>
      <c r="AD104" s="351">
        <v>0.01</v>
      </c>
      <c r="AE104" s="350">
        <v>10000</v>
      </c>
      <c r="AF104" s="350">
        <f t="shared" si="67"/>
        <v>100</v>
      </c>
      <c r="AG104" s="350">
        <v>10</v>
      </c>
      <c r="AH104" s="351">
        <v>0.01</v>
      </c>
    </row>
    <row r="105" spans="2:34" s="247" customFormat="1" ht="15" customHeight="1">
      <c r="B105" s="255" t="b">
        <f>IF(Pressure_1_R2!A18="",FALSE,TRUE)</f>
        <v>0</v>
      </c>
      <c r="C105" s="256">
        <v>15</v>
      </c>
      <c r="D105" s="262" t="str">
        <f>IF($B105=FALSE,"",표준압력!G99)</f>
        <v/>
      </c>
      <c r="E105" s="257" t="str">
        <f>IF($B105=FALSE,"",표준압력!H99)</f>
        <v/>
      </c>
      <c r="F105" s="257" t="str">
        <f>IF($B105=FALSE,"",Pressure_1_R2!Q18)</f>
        <v/>
      </c>
      <c r="G105" s="258" t="str">
        <f>IF($B105=FALSE,"",Pressure_1_R2!R18)</f>
        <v/>
      </c>
      <c r="H105" s="258" t="str">
        <f>IF($B105=FALSE,"",Pressure_1_R2!S18)</f>
        <v/>
      </c>
      <c r="I105" s="264" t="b">
        <f t="shared" si="68"/>
        <v>0</v>
      </c>
      <c r="J105" s="259" t="str">
        <f t="shared" si="69"/>
        <v/>
      </c>
      <c r="K105" s="260" t="str">
        <f t="shared" si="70"/>
        <v/>
      </c>
      <c r="L105" s="260" t="str">
        <f t="shared" si="71"/>
        <v/>
      </c>
      <c r="M105" s="250"/>
      <c r="N105" s="261" t="b">
        <f t="shared" si="72"/>
        <v>0</v>
      </c>
      <c r="O105" s="415" t="s">
        <v>564</v>
      </c>
      <c r="P105" s="419">
        <v>15</v>
      </c>
      <c r="Q105" s="417" t="str">
        <f t="shared" ca="1" si="73"/>
        <v/>
      </c>
      <c r="R105" s="417" t="str">
        <f t="shared" ca="1" si="74"/>
        <v/>
      </c>
      <c r="S105" s="417" t="str">
        <f t="shared" ca="1" si="75"/>
        <v/>
      </c>
      <c r="T105" s="421" t="str">
        <f t="shared" si="76"/>
        <v/>
      </c>
      <c r="U105" s="417" t="str">
        <f t="shared" si="80"/>
        <v/>
      </c>
      <c r="V105" s="417" t="str">
        <f t="shared" si="77"/>
        <v/>
      </c>
      <c r="W105" s="417" t="str">
        <f t="shared" si="78"/>
        <v/>
      </c>
      <c r="X105" s="422" t="str">
        <f t="shared" si="79"/>
        <v/>
      </c>
      <c r="Z105" s="348" t="s">
        <v>849</v>
      </c>
      <c r="AA105" s="350">
        <f t="shared" ref="AA105:AA112" si="81">AC105*1000</f>
        <v>1</v>
      </c>
      <c r="AB105" s="350">
        <f t="shared" si="66"/>
        <v>0.01</v>
      </c>
      <c r="AC105" s="350">
        <f t="shared" ref="AC105:AC112" si="82">AD105*1000</f>
        <v>1E-3</v>
      </c>
      <c r="AD105" s="350">
        <v>9.9999999999999995E-7</v>
      </c>
      <c r="AE105" s="350">
        <f t="shared" ref="AE105:AE112" si="83">AG105*1000</f>
        <v>1</v>
      </c>
      <c r="AF105" s="350">
        <f t="shared" si="67"/>
        <v>0.01</v>
      </c>
      <c r="AG105" s="350">
        <f t="shared" ref="AG105:AG112" si="84">AH105*1000</f>
        <v>1E-3</v>
      </c>
      <c r="AH105" s="350">
        <v>9.9999999999999995E-7</v>
      </c>
    </row>
    <row r="106" spans="2:34" s="247" customFormat="1" ht="15" customHeight="1">
      <c r="B106" s="255" t="b">
        <f>IF(Pressure_1_R2!A19="",FALSE,TRUE)</f>
        <v>0</v>
      </c>
      <c r="C106" s="256">
        <v>16</v>
      </c>
      <c r="D106" s="262" t="str">
        <f>IF($B106=FALSE,"",표준압력!G100)</f>
        <v/>
      </c>
      <c r="E106" s="257" t="str">
        <f>IF($B106=FALSE,"",표준압력!H100)</f>
        <v/>
      </c>
      <c r="F106" s="257" t="str">
        <f>IF($B106=FALSE,"",Pressure_1_R2!Q19)</f>
        <v/>
      </c>
      <c r="G106" s="258" t="str">
        <f>IF($B106=FALSE,"",Pressure_1_R2!R19)</f>
        <v/>
      </c>
      <c r="H106" s="258" t="str">
        <f>IF($B106=FALSE,"",Pressure_1_R2!S19)</f>
        <v/>
      </c>
      <c r="I106" s="264" t="b">
        <f t="shared" si="68"/>
        <v>0</v>
      </c>
      <c r="J106" s="259" t="str">
        <f t="shared" si="69"/>
        <v/>
      </c>
      <c r="K106" s="260" t="str">
        <f t="shared" si="70"/>
        <v/>
      </c>
      <c r="L106" s="260" t="str">
        <f t="shared" si="71"/>
        <v/>
      </c>
      <c r="M106" s="250"/>
      <c r="N106" s="261" t="b">
        <f t="shared" si="72"/>
        <v>0</v>
      </c>
      <c r="O106" s="416" t="s">
        <v>523</v>
      </c>
      <c r="P106" s="420">
        <v>1</v>
      </c>
      <c r="Q106" s="417" t="str">
        <f ca="1">IF($N106=FALSE,"",IF($O106="가압",J106,OFFSET(J$90,$B$85*2-($P106-1),0)))</f>
        <v/>
      </c>
      <c r="R106" s="417" t="str">
        <f t="shared" ca="1" si="74"/>
        <v/>
      </c>
      <c r="S106" s="417" t="str">
        <f t="shared" ca="1" si="75"/>
        <v/>
      </c>
      <c r="T106" s="421" t="str">
        <f t="shared" si="76"/>
        <v/>
      </c>
      <c r="U106" s="418" t="str">
        <f>IF($N106=FALSE,"",Q106-Q$106)</f>
        <v/>
      </c>
      <c r="V106" s="418" t="str">
        <f t="shared" ref="V106:V120" si="85">IF($N106=FALSE,"",R106-R$106)</f>
        <v/>
      </c>
      <c r="W106" s="418" t="str">
        <f t="shared" ref="W106:W120" si="86">IF($N106=FALSE,"",S106-S$106)</f>
        <v/>
      </c>
      <c r="X106" s="422" t="str">
        <f t="shared" si="79"/>
        <v/>
      </c>
      <c r="Z106" s="348" t="s">
        <v>850</v>
      </c>
      <c r="AA106" s="350">
        <f t="shared" si="81"/>
        <v>100</v>
      </c>
      <c r="AB106" s="350">
        <f t="shared" si="66"/>
        <v>1</v>
      </c>
      <c r="AC106" s="350">
        <f t="shared" si="82"/>
        <v>0.1</v>
      </c>
      <c r="AD106" s="350">
        <v>1E-4</v>
      </c>
      <c r="AE106" s="350">
        <f t="shared" si="83"/>
        <v>100</v>
      </c>
      <c r="AF106" s="350">
        <f t="shared" si="67"/>
        <v>1</v>
      </c>
      <c r="AG106" s="350">
        <f t="shared" si="84"/>
        <v>0.1</v>
      </c>
      <c r="AH106" s="350">
        <v>1E-4</v>
      </c>
    </row>
    <row r="107" spans="2:34" s="247" customFormat="1" ht="15" customHeight="1">
      <c r="B107" s="255" t="b">
        <f>IF(Pressure_1_R2!A20="",FALSE,TRUE)</f>
        <v>0</v>
      </c>
      <c r="C107" s="256">
        <v>17</v>
      </c>
      <c r="D107" s="262" t="str">
        <f>IF($B107=FALSE,"",표준압력!G101)</f>
        <v/>
      </c>
      <c r="E107" s="257" t="str">
        <f>IF($B107=FALSE,"",표준압력!H101)</f>
        <v/>
      </c>
      <c r="F107" s="257" t="str">
        <f>IF($B107=FALSE,"",Pressure_1_R2!Q20)</f>
        <v/>
      </c>
      <c r="G107" s="258" t="str">
        <f>IF($B107=FALSE,"",Pressure_1_R2!R20)</f>
        <v/>
      </c>
      <c r="H107" s="258" t="str">
        <f>IF($B107=FALSE,"",Pressure_1_R2!S20)</f>
        <v/>
      </c>
      <c r="I107" s="264" t="b">
        <f t="shared" si="68"/>
        <v>0</v>
      </c>
      <c r="J107" s="259" t="str">
        <f t="shared" si="69"/>
        <v/>
      </c>
      <c r="K107" s="260" t="str">
        <f t="shared" si="70"/>
        <v/>
      </c>
      <c r="L107" s="260" t="str">
        <f t="shared" si="71"/>
        <v/>
      </c>
      <c r="M107" s="250"/>
      <c r="N107" s="261" t="b">
        <f t="shared" si="72"/>
        <v>0</v>
      </c>
      <c r="O107" s="416" t="s">
        <v>523</v>
      </c>
      <c r="P107" s="420">
        <v>2</v>
      </c>
      <c r="Q107" s="417" t="str">
        <f t="shared" ref="Q107:Q120" ca="1" si="87">IF($N107=FALSE,"",IF($O107="가압",J107,OFFSET(J$90,$B$85*2-($P107-1),0)))</f>
        <v/>
      </c>
      <c r="R107" s="417" t="str">
        <f t="shared" ca="1" si="74"/>
        <v/>
      </c>
      <c r="S107" s="417" t="str">
        <f t="shared" ca="1" si="75"/>
        <v/>
      </c>
      <c r="T107" s="421" t="str">
        <f t="shared" si="76"/>
        <v/>
      </c>
      <c r="U107" s="418" t="str">
        <f t="shared" ref="U107:U120" si="88">IF($N107=FALSE,"",Q107-Q$106)</f>
        <v/>
      </c>
      <c r="V107" s="418" t="str">
        <f t="shared" si="85"/>
        <v/>
      </c>
      <c r="W107" s="418" t="str">
        <f t="shared" si="86"/>
        <v/>
      </c>
      <c r="X107" s="422" t="str">
        <f t="shared" si="79"/>
        <v/>
      </c>
      <c r="Z107" s="348" t="s">
        <v>851</v>
      </c>
      <c r="AA107" s="350">
        <f t="shared" si="81"/>
        <v>1000</v>
      </c>
      <c r="AB107" s="350">
        <f t="shared" si="66"/>
        <v>10</v>
      </c>
      <c r="AC107" s="350">
        <f t="shared" si="82"/>
        <v>1</v>
      </c>
      <c r="AD107" s="350">
        <v>1E-3</v>
      </c>
      <c r="AE107" s="350">
        <f t="shared" si="83"/>
        <v>1000</v>
      </c>
      <c r="AF107" s="350">
        <f t="shared" si="67"/>
        <v>10</v>
      </c>
      <c r="AG107" s="350">
        <f t="shared" si="84"/>
        <v>1</v>
      </c>
      <c r="AH107" s="350">
        <v>1E-3</v>
      </c>
    </row>
    <row r="108" spans="2:34" s="247" customFormat="1" ht="15" customHeight="1">
      <c r="B108" s="255" t="b">
        <f>IF(Pressure_1_R2!A21="",FALSE,TRUE)</f>
        <v>0</v>
      </c>
      <c r="C108" s="256">
        <v>18</v>
      </c>
      <c r="D108" s="262" t="str">
        <f>IF($B108=FALSE,"",표준압력!G102)</f>
        <v/>
      </c>
      <c r="E108" s="257" t="str">
        <f>IF($B108=FALSE,"",표준압력!H102)</f>
        <v/>
      </c>
      <c r="F108" s="257" t="str">
        <f>IF($B108=FALSE,"",Pressure_1_R2!Q21)</f>
        <v/>
      </c>
      <c r="G108" s="258" t="str">
        <f>IF($B108=FALSE,"",Pressure_1_R2!R21)</f>
        <v/>
      </c>
      <c r="H108" s="258" t="str">
        <f>IF($B108=FALSE,"",Pressure_1_R2!S21)</f>
        <v/>
      </c>
      <c r="I108" s="264" t="b">
        <f t="shared" si="68"/>
        <v>0</v>
      </c>
      <c r="J108" s="259" t="str">
        <f t="shared" si="69"/>
        <v/>
      </c>
      <c r="K108" s="260" t="str">
        <f t="shared" si="70"/>
        <v/>
      </c>
      <c r="L108" s="260" t="str">
        <f t="shared" si="71"/>
        <v/>
      </c>
      <c r="M108" s="250"/>
      <c r="N108" s="261" t="b">
        <f t="shared" si="72"/>
        <v>0</v>
      </c>
      <c r="O108" s="416" t="s">
        <v>523</v>
      </c>
      <c r="P108" s="420">
        <v>3</v>
      </c>
      <c r="Q108" s="417" t="str">
        <f t="shared" ca="1" si="87"/>
        <v/>
      </c>
      <c r="R108" s="417" t="str">
        <f t="shared" ca="1" si="74"/>
        <v/>
      </c>
      <c r="S108" s="417" t="str">
        <f t="shared" ca="1" si="75"/>
        <v/>
      </c>
      <c r="T108" s="421" t="str">
        <f t="shared" si="76"/>
        <v/>
      </c>
      <c r="U108" s="418" t="str">
        <f t="shared" si="88"/>
        <v/>
      </c>
      <c r="V108" s="418" t="str">
        <f t="shared" si="85"/>
        <v/>
      </c>
      <c r="W108" s="418" t="str">
        <f t="shared" si="86"/>
        <v/>
      </c>
      <c r="X108" s="422" t="str">
        <f t="shared" si="79"/>
        <v/>
      </c>
      <c r="Z108" s="348" t="s">
        <v>852</v>
      </c>
      <c r="AA108" s="350">
        <f t="shared" si="81"/>
        <v>1000000</v>
      </c>
      <c r="AB108" s="350">
        <f t="shared" si="66"/>
        <v>10000</v>
      </c>
      <c r="AC108" s="350">
        <f t="shared" si="82"/>
        <v>1000</v>
      </c>
      <c r="AD108" s="350">
        <v>1</v>
      </c>
      <c r="AE108" s="350">
        <f t="shared" si="83"/>
        <v>1000000</v>
      </c>
      <c r="AF108" s="350">
        <f t="shared" si="67"/>
        <v>10000</v>
      </c>
      <c r="AG108" s="350">
        <f t="shared" si="84"/>
        <v>1000</v>
      </c>
      <c r="AH108" s="350">
        <v>1</v>
      </c>
    </row>
    <row r="109" spans="2:34" s="247" customFormat="1" ht="15" customHeight="1">
      <c r="B109" s="255" t="b">
        <f>IF(Pressure_1_R2!A22="",FALSE,TRUE)</f>
        <v>0</v>
      </c>
      <c r="C109" s="256">
        <v>19</v>
      </c>
      <c r="D109" s="262" t="str">
        <f>IF($B109=FALSE,"",표준압력!G103)</f>
        <v/>
      </c>
      <c r="E109" s="257" t="str">
        <f>IF($B109=FALSE,"",표준압력!H103)</f>
        <v/>
      </c>
      <c r="F109" s="257" t="str">
        <f>IF($B109=FALSE,"",Pressure_1_R2!Q22)</f>
        <v/>
      </c>
      <c r="G109" s="258" t="str">
        <f>IF($B109=FALSE,"",Pressure_1_R2!R22)</f>
        <v/>
      </c>
      <c r="H109" s="258" t="str">
        <f>IF($B109=FALSE,"",Pressure_1_R2!S22)</f>
        <v/>
      </c>
      <c r="I109" s="264" t="b">
        <f t="shared" si="68"/>
        <v>0</v>
      </c>
      <c r="J109" s="259" t="str">
        <f t="shared" si="69"/>
        <v/>
      </c>
      <c r="K109" s="260" t="str">
        <f t="shared" si="70"/>
        <v/>
      </c>
      <c r="L109" s="260" t="str">
        <f t="shared" si="71"/>
        <v/>
      </c>
      <c r="M109" s="250"/>
      <c r="N109" s="261" t="b">
        <f t="shared" si="72"/>
        <v>0</v>
      </c>
      <c r="O109" s="416" t="s">
        <v>523</v>
      </c>
      <c r="P109" s="420">
        <v>4</v>
      </c>
      <c r="Q109" s="417" t="str">
        <f t="shared" ca="1" si="87"/>
        <v/>
      </c>
      <c r="R109" s="417" t="str">
        <f t="shared" ca="1" si="74"/>
        <v/>
      </c>
      <c r="S109" s="417" t="str">
        <f t="shared" ca="1" si="75"/>
        <v/>
      </c>
      <c r="T109" s="421" t="str">
        <f t="shared" si="76"/>
        <v/>
      </c>
      <c r="U109" s="418" t="str">
        <f t="shared" si="88"/>
        <v/>
      </c>
      <c r="V109" s="418" t="str">
        <f t="shared" si="85"/>
        <v/>
      </c>
      <c r="W109" s="418" t="str">
        <f t="shared" si="86"/>
        <v/>
      </c>
      <c r="X109" s="422" t="str">
        <f t="shared" si="79"/>
        <v/>
      </c>
      <c r="Z109" s="348" t="s">
        <v>882</v>
      </c>
      <c r="AA109" s="350">
        <f t="shared" si="81"/>
        <v>100</v>
      </c>
      <c r="AB109" s="350">
        <f t="shared" si="66"/>
        <v>1</v>
      </c>
      <c r="AC109" s="350">
        <f t="shared" si="82"/>
        <v>0.1</v>
      </c>
      <c r="AD109" s="350">
        <v>1E-4</v>
      </c>
      <c r="AE109" s="350">
        <f t="shared" si="83"/>
        <v>100</v>
      </c>
      <c r="AF109" s="350">
        <f t="shared" si="67"/>
        <v>1</v>
      </c>
      <c r="AG109" s="350">
        <f t="shared" si="84"/>
        <v>0.1</v>
      </c>
      <c r="AH109" s="350">
        <v>1E-4</v>
      </c>
    </row>
    <row r="110" spans="2:34" s="247" customFormat="1" ht="15" customHeight="1">
      <c r="B110" s="255" t="b">
        <f>IF(Pressure_1_R2!A23="",FALSE,TRUE)</f>
        <v>0</v>
      </c>
      <c r="C110" s="256">
        <v>20</v>
      </c>
      <c r="D110" s="262" t="str">
        <f>IF($B110=FALSE,"",표준압력!G104)</f>
        <v/>
      </c>
      <c r="E110" s="257" t="str">
        <f>IF($B110=FALSE,"",표준압력!H104)</f>
        <v/>
      </c>
      <c r="F110" s="257" t="str">
        <f>IF($B110=FALSE,"",Pressure_1_R2!Q23)</f>
        <v/>
      </c>
      <c r="G110" s="258" t="str">
        <f>IF($B110=FALSE,"",Pressure_1_R2!R23)</f>
        <v/>
      </c>
      <c r="H110" s="258" t="str">
        <f>IF($B110=FALSE,"",Pressure_1_R2!S23)</f>
        <v/>
      </c>
      <c r="I110" s="264" t="b">
        <f t="shared" si="68"/>
        <v>0</v>
      </c>
      <c r="J110" s="259" t="str">
        <f t="shared" si="69"/>
        <v/>
      </c>
      <c r="K110" s="260" t="str">
        <f t="shared" si="70"/>
        <v/>
      </c>
      <c r="L110" s="260" t="str">
        <f t="shared" si="71"/>
        <v/>
      </c>
      <c r="M110" s="250"/>
      <c r="N110" s="261" t="b">
        <f t="shared" si="72"/>
        <v>0</v>
      </c>
      <c r="O110" s="416" t="s">
        <v>523</v>
      </c>
      <c r="P110" s="420">
        <v>5</v>
      </c>
      <c r="Q110" s="417" t="str">
        <f t="shared" ca="1" si="87"/>
        <v/>
      </c>
      <c r="R110" s="417" t="str">
        <f t="shared" ca="1" si="74"/>
        <v/>
      </c>
      <c r="S110" s="417" t="str">
        <f t="shared" ca="1" si="75"/>
        <v/>
      </c>
      <c r="T110" s="421" t="str">
        <f t="shared" si="76"/>
        <v/>
      </c>
      <c r="U110" s="418" t="str">
        <f t="shared" si="88"/>
        <v/>
      </c>
      <c r="V110" s="418" t="str">
        <f t="shared" si="85"/>
        <v/>
      </c>
      <c r="W110" s="418" t="str">
        <f t="shared" si="86"/>
        <v/>
      </c>
      <c r="X110" s="422" t="str">
        <f t="shared" si="79"/>
        <v/>
      </c>
      <c r="Z110" s="348" t="s">
        <v>883</v>
      </c>
      <c r="AA110" s="350">
        <f t="shared" si="81"/>
        <v>100000</v>
      </c>
      <c r="AB110" s="350">
        <f t="shared" si="66"/>
        <v>1000</v>
      </c>
      <c r="AC110" s="350">
        <f t="shared" si="82"/>
        <v>100</v>
      </c>
      <c r="AD110" s="350">
        <v>0.1</v>
      </c>
      <c r="AE110" s="350">
        <f t="shared" si="83"/>
        <v>100000</v>
      </c>
      <c r="AF110" s="350">
        <f t="shared" si="67"/>
        <v>1000</v>
      </c>
      <c r="AG110" s="350">
        <f t="shared" si="84"/>
        <v>100</v>
      </c>
      <c r="AH110" s="350">
        <v>0.1</v>
      </c>
    </row>
    <row r="111" spans="2:34" s="247" customFormat="1" ht="15" customHeight="1">
      <c r="B111" s="255" t="b">
        <f>IF(Pressure_1_R2!A24="",FALSE,TRUE)</f>
        <v>0</v>
      </c>
      <c r="C111" s="256">
        <v>21</v>
      </c>
      <c r="D111" s="262" t="str">
        <f>IF($B111=FALSE,"",표준압력!G105)</f>
        <v/>
      </c>
      <c r="E111" s="257" t="str">
        <f>IF($B111=FALSE,"",표준압력!H105)</f>
        <v/>
      </c>
      <c r="F111" s="257" t="str">
        <f>IF($B111=FALSE,"",Pressure_1_R2!Q24)</f>
        <v/>
      </c>
      <c r="G111" s="258" t="str">
        <f>IF($B111=FALSE,"",Pressure_1_R2!R24)</f>
        <v/>
      </c>
      <c r="H111" s="258" t="str">
        <f>IF($B111=FALSE,"",Pressure_1_R2!S24)</f>
        <v/>
      </c>
      <c r="I111" s="264" t="b">
        <f t="shared" si="68"/>
        <v>0</v>
      </c>
      <c r="J111" s="259" t="str">
        <f t="shared" si="69"/>
        <v/>
      </c>
      <c r="K111" s="260" t="str">
        <f t="shared" si="70"/>
        <v/>
      </c>
      <c r="L111" s="260" t="str">
        <f t="shared" si="71"/>
        <v/>
      </c>
      <c r="M111" s="250"/>
      <c r="N111" s="261" t="b">
        <f t="shared" si="72"/>
        <v>0</v>
      </c>
      <c r="O111" s="416" t="s">
        <v>523</v>
      </c>
      <c r="P111" s="420">
        <v>6</v>
      </c>
      <c r="Q111" s="417" t="str">
        <f t="shared" ca="1" si="87"/>
        <v/>
      </c>
      <c r="R111" s="417" t="str">
        <f t="shared" ca="1" si="74"/>
        <v/>
      </c>
      <c r="S111" s="417" t="str">
        <f t="shared" ca="1" si="75"/>
        <v/>
      </c>
      <c r="T111" s="421" t="str">
        <f t="shared" si="76"/>
        <v/>
      </c>
      <c r="U111" s="418" t="str">
        <f t="shared" si="88"/>
        <v/>
      </c>
      <c r="V111" s="418" t="str">
        <f t="shared" si="85"/>
        <v/>
      </c>
      <c r="W111" s="418" t="str">
        <f t="shared" si="86"/>
        <v/>
      </c>
      <c r="X111" s="422" t="str">
        <f t="shared" si="79"/>
        <v/>
      </c>
      <c r="Z111" s="348" t="s">
        <v>884</v>
      </c>
      <c r="AA111" s="350">
        <f t="shared" si="81"/>
        <v>6894.7569999999996</v>
      </c>
      <c r="AB111" s="350">
        <f t="shared" si="66"/>
        <v>68.947569999999999</v>
      </c>
      <c r="AC111" s="350">
        <f t="shared" si="82"/>
        <v>6.8947569999999994</v>
      </c>
      <c r="AD111" s="350">
        <v>6.8947569999999996E-3</v>
      </c>
      <c r="AE111" s="350">
        <f t="shared" si="83"/>
        <v>6894.7569999999996</v>
      </c>
      <c r="AF111" s="350">
        <f t="shared" si="67"/>
        <v>68.947569999999999</v>
      </c>
      <c r="AG111" s="350">
        <f t="shared" si="84"/>
        <v>6.8947569999999994</v>
      </c>
      <c r="AH111" s="350">
        <v>6.8947569999999996E-3</v>
      </c>
    </row>
    <row r="112" spans="2:34" s="247" customFormat="1" ht="15" customHeight="1">
      <c r="B112" s="255" t="b">
        <f>IF(Pressure_1_R2!A25="",FALSE,TRUE)</f>
        <v>0</v>
      </c>
      <c r="C112" s="256">
        <v>22</v>
      </c>
      <c r="D112" s="262" t="str">
        <f>IF($B112=FALSE,"",표준압력!G106)</f>
        <v/>
      </c>
      <c r="E112" s="257" t="str">
        <f>IF($B112=FALSE,"",표준압력!H106)</f>
        <v/>
      </c>
      <c r="F112" s="257" t="str">
        <f>IF($B112=FALSE,"",Pressure_1_R2!Q25)</f>
        <v/>
      </c>
      <c r="G112" s="258" t="str">
        <f>IF($B112=FALSE,"",Pressure_1_R2!R25)</f>
        <v/>
      </c>
      <c r="H112" s="258" t="str">
        <f>IF($B112=FALSE,"",Pressure_1_R2!S25)</f>
        <v/>
      </c>
      <c r="I112" s="264" t="b">
        <f t="shared" si="68"/>
        <v>0</v>
      </c>
      <c r="J112" s="259" t="str">
        <f t="shared" si="69"/>
        <v/>
      </c>
      <c r="K112" s="260" t="str">
        <f t="shared" si="70"/>
        <v/>
      </c>
      <c r="L112" s="260" t="str">
        <f t="shared" si="71"/>
        <v/>
      </c>
      <c r="M112" s="250"/>
      <c r="N112" s="261" t="b">
        <f t="shared" si="72"/>
        <v>0</v>
      </c>
      <c r="O112" s="416" t="s">
        <v>523</v>
      </c>
      <c r="P112" s="420">
        <v>7</v>
      </c>
      <c r="Q112" s="417" t="str">
        <f t="shared" ca="1" si="87"/>
        <v/>
      </c>
      <c r="R112" s="417" t="str">
        <f t="shared" ca="1" si="74"/>
        <v/>
      </c>
      <c r="S112" s="417" t="str">
        <f t="shared" ca="1" si="75"/>
        <v/>
      </c>
      <c r="T112" s="421" t="str">
        <f t="shared" si="76"/>
        <v/>
      </c>
      <c r="U112" s="418" t="str">
        <f t="shared" si="88"/>
        <v/>
      </c>
      <c r="V112" s="418" t="str">
        <f t="shared" si="85"/>
        <v/>
      </c>
      <c r="W112" s="418" t="str">
        <f t="shared" si="86"/>
        <v/>
      </c>
      <c r="X112" s="422" t="str">
        <f t="shared" si="79"/>
        <v/>
      </c>
      <c r="Z112" s="348" t="s">
        <v>923</v>
      </c>
      <c r="AA112" s="350">
        <f t="shared" si="81"/>
        <v>98066.5</v>
      </c>
      <c r="AB112" s="350">
        <f t="shared" ref="AB112" si="89">AC112*10</f>
        <v>980.66500000000008</v>
      </c>
      <c r="AC112" s="350">
        <f t="shared" si="82"/>
        <v>98.066500000000005</v>
      </c>
      <c r="AD112" s="350">
        <v>9.8066500000000001E-2</v>
      </c>
      <c r="AE112" s="350">
        <f t="shared" si="83"/>
        <v>98066.5</v>
      </c>
      <c r="AF112" s="350">
        <f t="shared" ref="AF112" si="90">AG112*10</f>
        <v>980.66500000000008</v>
      </c>
      <c r="AG112" s="350">
        <f t="shared" si="84"/>
        <v>98.066500000000005</v>
      </c>
      <c r="AH112" s="350">
        <v>9.8066500000000001E-2</v>
      </c>
    </row>
    <row r="113" spans="2:34" s="247" customFormat="1" ht="15" customHeight="1">
      <c r="B113" s="255" t="b">
        <f>IF(Pressure_1_R2!A26="",FALSE,TRUE)</f>
        <v>0</v>
      </c>
      <c r="C113" s="256">
        <v>23</v>
      </c>
      <c r="D113" s="262" t="str">
        <f>IF($B113=FALSE,"",표준압력!G107)</f>
        <v/>
      </c>
      <c r="E113" s="257" t="str">
        <f>IF($B113=FALSE,"",표준압력!H107)</f>
        <v/>
      </c>
      <c r="F113" s="257" t="str">
        <f>IF($B113=FALSE,"",Pressure_1_R2!Q26)</f>
        <v/>
      </c>
      <c r="G113" s="258" t="str">
        <f>IF($B113=FALSE,"",Pressure_1_R2!R26)</f>
        <v/>
      </c>
      <c r="H113" s="258" t="str">
        <f>IF($B113=FALSE,"",Pressure_1_R2!S26)</f>
        <v/>
      </c>
      <c r="I113" s="264" t="b">
        <f t="shared" si="68"/>
        <v>0</v>
      </c>
      <c r="J113" s="259" t="str">
        <f t="shared" si="69"/>
        <v/>
      </c>
      <c r="K113" s="260" t="str">
        <f t="shared" si="70"/>
        <v/>
      </c>
      <c r="L113" s="260" t="str">
        <f t="shared" si="71"/>
        <v/>
      </c>
      <c r="M113" s="250"/>
      <c r="N113" s="261" t="b">
        <f t="shared" si="72"/>
        <v>0</v>
      </c>
      <c r="O113" s="416" t="s">
        <v>523</v>
      </c>
      <c r="P113" s="420">
        <v>8</v>
      </c>
      <c r="Q113" s="417" t="str">
        <f t="shared" ca="1" si="87"/>
        <v/>
      </c>
      <c r="R113" s="417" t="str">
        <f t="shared" ca="1" si="74"/>
        <v/>
      </c>
      <c r="S113" s="417" t="str">
        <f t="shared" ca="1" si="75"/>
        <v/>
      </c>
      <c r="T113" s="421" t="str">
        <f t="shared" si="76"/>
        <v/>
      </c>
      <c r="U113" s="418" t="str">
        <f t="shared" si="88"/>
        <v/>
      </c>
      <c r="V113" s="418" t="str">
        <f t="shared" si="85"/>
        <v/>
      </c>
      <c r="W113" s="418" t="str">
        <f t="shared" si="86"/>
        <v/>
      </c>
      <c r="X113" s="422" t="str">
        <f t="shared" si="79"/>
        <v/>
      </c>
      <c r="Z113" s="348" t="s">
        <v>885</v>
      </c>
      <c r="AA113" s="350">
        <f>AC113*1000</f>
        <v>101325</v>
      </c>
      <c r="AB113" s="350">
        <f>AC113*10</f>
        <v>1013.25</v>
      </c>
      <c r="AC113" s="350">
        <f>AD113*1000</f>
        <v>101.325</v>
      </c>
      <c r="AD113" s="350">
        <v>0.101325</v>
      </c>
      <c r="AE113" s="350">
        <f>AG113*1000</f>
        <v>101325</v>
      </c>
      <c r="AF113" s="350">
        <f>AG113*10</f>
        <v>1013.25</v>
      </c>
      <c r="AG113" s="350">
        <f>AH113*1000</f>
        <v>101.325</v>
      </c>
      <c r="AH113" s="350">
        <v>0.101325</v>
      </c>
    </row>
    <row r="114" spans="2:34" s="247" customFormat="1" ht="15" customHeight="1">
      <c r="B114" s="255" t="b">
        <f>IF(Pressure_1_R2!A27="",FALSE,TRUE)</f>
        <v>0</v>
      </c>
      <c r="C114" s="256">
        <v>24</v>
      </c>
      <c r="D114" s="262" t="str">
        <f>IF($B114=FALSE,"",표준압력!G108)</f>
        <v/>
      </c>
      <c r="E114" s="257" t="str">
        <f>IF($B114=FALSE,"",표준압력!H108)</f>
        <v/>
      </c>
      <c r="F114" s="257" t="str">
        <f>IF($B114=FALSE,"",Pressure_1_R2!Q27)</f>
        <v/>
      </c>
      <c r="G114" s="258" t="str">
        <f>IF($B114=FALSE,"",Pressure_1_R2!R27)</f>
        <v/>
      </c>
      <c r="H114" s="258" t="str">
        <f>IF($B114=FALSE,"",Pressure_1_R2!S27)</f>
        <v/>
      </c>
      <c r="I114" s="264" t="b">
        <f t="shared" si="68"/>
        <v>0</v>
      </c>
      <c r="J114" s="259" t="str">
        <f t="shared" si="69"/>
        <v/>
      </c>
      <c r="K114" s="260" t="str">
        <f t="shared" si="70"/>
        <v/>
      </c>
      <c r="L114" s="260" t="str">
        <f t="shared" si="71"/>
        <v/>
      </c>
      <c r="M114" s="250"/>
      <c r="N114" s="261" t="b">
        <f t="shared" si="72"/>
        <v>0</v>
      </c>
      <c r="O114" s="416" t="s">
        <v>523</v>
      </c>
      <c r="P114" s="420">
        <v>9</v>
      </c>
      <c r="Q114" s="417" t="str">
        <f t="shared" ca="1" si="87"/>
        <v/>
      </c>
      <c r="R114" s="417" t="str">
        <f t="shared" ca="1" si="74"/>
        <v/>
      </c>
      <c r="S114" s="417" t="str">
        <f t="shared" ca="1" si="75"/>
        <v/>
      </c>
      <c r="T114" s="421" t="str">
        <f t="shared" si="76"/>
        <v/>
      </c>
      <c r="U114" s="418" t="str">
        <f t="shared" si="88"/>
        <v/>
      </c>
      <c r="V114" s="418" t="str">
        <f t="shared" si="85"/>
        <v/>
      </c>
      <c r="W114" s="418" t="str">
        <f t="shared" si="86"/>
        <v/>
      </c>
      <c r="X114" s="422" t="str">
        <f t="shared" si="79"/>
        <v/>
      </c>
    </row>
    <row r="115" spans="2:34" s="247" customFormat="1" ht="15" customHeight="1">
      <c r="B115" s="255" t="b">
        <f>IF(Pressure_1_R2!A28="",FALSE,TRUE)</f>
        <v>0</v>
      </c>
      <c r="C115" s="256">
        <v>25</v>
      </c>
      <c r="D115" s="262" t="str">
        <f>IF($B115=FALSE,"",표준압력!G109)</f>
        <v/>
      </c>
      <c r="E115" s="257" t="str">
        <f>IF($B115=FALSE,"",표준압력!H109)</f>
        <v/>
      </c>
      <c r="F115" s="257" t="str">
        <f>IF($B115=FALSE,"",Pressure_1_R2!Q28)</f>
        <v/>
      </c>
      <c r="G115" s="258" t="str">
        <f>IF($B115=FALSE,"",Pressure_1_R2!R28)</f>
        <v/>
      </c>
      <c r="H115" s="258" t="str">
        <f>IF($B115=FALSE,"",Pressure_1_R2!S28)</f>
        <v/>
      </c>
      <c r="I115" s="264" t="b">
        <f t="shared" si="68"/>
        <v>0</v>
      </c>
      <c r="J115" s="259" t="str">
        <f t="shared" si="69"/>
        <v/>
      </c>
      <c r="K115" s="260" t="str">
        <f t="shared" si="70"/>
        <v/>
      </c>
      <c r="L115" s="260" t="str">
        <f t="shared" si="71"/>
        <v/>
      </c>
      <c r="M115" s="250"/>
      <c r="N115" s="261" t="b">
        <f t="shared" si="72"/>
        <v>0</v>
      </c>
      <c r="O115" s="416" t="s">
        <v>523</v>
      </c>
      <c r="P115" s="420">
        <v>10</v>
      </c>
      <c r="Q115" s="417" t="str">
        <f t="shared" ca="1" si="87"/>
        <v/>
      </c>
      <c r="R115" s="417" t="str">
        <f t="shared" ca="1" si="74"/>
        <v/>
      </c>
      <c r="S115" s="417" t="str">
        <f t="shared" ca="1" si="75"/>
        <v/>
      </c>
      <c r="T115" s="421" t="str">
        <f t="shared" si="76"/>
        <v/>
      </c>
      <c r="U115" s="418" t="str">
        <f t="shared" si="88"/>
        <v/>
      </c>
      <c r="V115" s="418" t="str">
        <f t="shared" si="85"/>
        <v/>
      </c>
      <c r="W115" s="418" t="str">
        <f t="shared" si="86"/>
        <v/>
      </c>
      <c r="X115" s="422" t="str">
        <f t="shared" si="79"/>
        <v/>
      </c>
    </row>
    <row r="116" spans="2:34" s="247" customFormat="1" ht="15" customHeight="1">
      <c r="B116" s="255" t="b">
        <f>IF(Pressure_1_R2!A29="",FALSE,TRUE)</f>
        <v>0</v>
      </c>
      <c r="C116" s="256">
        <v>26</v>
      </c>
      <c r="D116" s="262" t="str">
        <f>IF($B116=FALSE,"",표준압력!G110)</f>
        <v/>
      </c>
      <c r="E116" s="257" t="str">
        <f>IF($B116=FALSE,"",표준압력!H110)</f>
        <v/>
      </c>
      <c r="F116" s="257" t="str">
        <f>IF($B116=FALSE,"",Pressure_1_R2!Q29)</f>
        <v/>
      </c>
      <c r="G116" s="258" t="str">
        <f>IF($B116=FALSE,"",Pressure_1_R2!R29)</f>
        <v/>
      </c>
      <c r="H116" s="258" t="str">
        <f>IF($B116=FALSE,"",Pressure_1_R2!S29)</f>
        <v/>
      </c>
      <c r="I116" s="264" t="b">
        <f t="shared" si="68"/>
        <v>0</v>
      </c>
      <c r="J116" s="259" t="str">
        <f t="shared" si="69"/>
        <v/>
      </c>
      <c r="K116" s="260" t="str">
        <f t="shared" si="70"/>
        <v/>
      </c>
      <c r="L116" s="260" t="str">
        <f t="shared" si="71"/>
        <v/>
      </c>
      <c r="M116" s="250"/>
      <c r="N116" s="261" t="b">
        <f t="shared" si="72"/>
        <v>0</v>
      </c>
      <c r="O116" s="416" t="s">
        <v>523</v>
      </c>
      <c r="P116" s="420">
        <v>11</v>
      </c>
      <c r="Q116" s="417" t="str">
        <f t="shared" ca="1" si="87"/>
        <v/>
      </c>
      <c r="R116" s="417" t="str">
        <f t="shared" ca="1" si="74"/>
        <v/>
      </c>
      <c r="S116" s="417" t="str">
        <f t="shared" ca="1" si="75"/>
        <v/>
      </c>
      <c r="T116" s="421" t="str">
        <f t="shared" si="76"/>
        <v/>
      </c>
      <c r="U116" s="418" t="str">
        <f t="shared" si="88"/>
        <v/>
      </c>
      <c r="V116" s="418" t="str">
        <f t="shared" si="85"/>
        <v/>
      </c>
      <c r="W116" s="418" t="str">
        <f t="shared" si="86"/>
        <v/>
      </c>
      <c r="X116" s="422" t="str">
        <f t="shared" si="79"/>
        <v/>
      </c>
    </row>
    <row r="117" spans="2:34" s="247" customFormat="1" ht="15" customHeight="1">
      <c r="B117" s="255" t="b">
        <f>IF(Pressure_1_R2!A30="",FALSE,TRUE)</f>
        <v>0</v>
      </c>
      <c r="C117" s="256">
        <v>27</v>
      </c>
      <c r="D117" s="262" t="str">
        <f>IF($B117=FALSE,"",표준압력!G111)</f>
        <v/>
      </c>
      <c r="E117" s="257" t="str">
        <f>IF($B117=FALSE,"",표준압력!H111)</f>
        <v/>
      </c>
      <c r="F117" s="257" t="str">
        <f>IF($B117=FALSE,"",Pressure_1_R2!Q30)</f>
        <v/>
      </c>
      <c r="G117" s="258" t="str">
        <f>IF($B117=FALSE,"",Pressure_1_R2!R30)</f>
        <v/>
      </c>
      <c r="H117" s="258" t="str">
        <f>IF($B117=FALSE,"",Pressure_1_R2!S30)</f>
        <v/>
      </c>
      <c r="I117" s="264" t="b">
        <f t="shared" si="68"/>
        <v>0</v>
      </c>
      <c r="J117" s="259" t="str">
        <f t="shared" si="69"/>
        <v/>
      </c>
      <c r="K117" s="260" t="str">
        <f t="shared" si="70"/>
        <v/>
      </c>
      <c r="L117" s="260" t="str">
        <f t="shared" si="71"/>
        <v/>
      </c>
      <c r="M117" s="250"/>
      <c r="N117" s="261" t="b">
        <f t="shared" si="72"/>
        <v>0</v>
      </c>
      <c r="O117" s="416" t="s">
        <v>523</v>
      </c>
      <c r="P117" s="420">
        <v>12</v>
      </c>
      <c r="Q117" s="417" t="str">
        <f t="shared" ca="1" si="87"/>
        <v/>
      </c>
      <c r="R117" s="417" t="str">
        <f t="shared" ca="1" si="74"/>
        <v/>
      </c>
      <c r="S117" s="417" t="str">
        <f t="shared" ca="1" si="75"/>
        <v/>
      </c>
      <c r="T117" s="421" t="str">
        <f t="shared" si="76"/>
        <v/>
      </c>
      <c r="U117" s="418" t="str">
        <f t="shared" si="88"/>
        <v/>
      </c>
      <c r="V117" s="418" t="str">
        <f t="shared" si="85"/>
        <v/>
      </c>
      <c r="W117" s="418" t="str">
        <f t="shared" si="86"/>
        <v/>
      </c>
      <c r="X117" s="422" t="str">
        <f t="shared" si="79"/>
        <v/>
      </c>
    </row>
    <row r="118" spans="2:34" s="247" customFormat="1" ht="15" customHeight="1">
      <c r="B118" s="255" t="b">
        <f>IF(Pressure_1_R2!A31="",FALSE,TRUE)</f>
        <v>0</v>
      </c>
      <c r="C118" s="256">
        <v>28</v>
      </c>
      <c r="D118" s="262" t="str">
        <f>IF($B118=FALSE,"",표준압력!G112)</f>
        <v/>
      </c>
      <c r="E118" s="257" t="str">
        <f>IF($B118=FALSE,"",표준압력!H112)</f>
        <v/>
      </c>
      <c r="F118" s="257" t="str">
        <f>IF($B118=FALSE,"",Pressure_1_R2!Q31)</f>
        <v/>
      </c>
      <c r="G118" s="258" t="str">
        <f>IF($B118=FALSE,"",Pressure_1_R2!R31)</f>
        <v/>
      </c>
      <c r="H118" s="258" t="str">
        <f>IF($B118=FALSE,"",Pressure_1_R2!S31)</f>
        <v/>
      </c>
      <c r="I118" s="264" t="b">
        <f t="shared" si="68"/>
        <v>0</v>
      </c>
      <c r="J118" s="259" t="str">
        <f t="shared" si="69"/>
        <v/>
      </c>
      <c r="K118" s="260" t="str">
        <f t="shared" si="70"/>
        <v/>
      </c>
      <c r="L118" s="260" t="str">
        <f t="shared" si="71"/>
        <v/>
      </c>
      <c r="M118" s="250"/>
      <c r="N118" s="261" t="b">
        <f t="shared" si="72"/>
        <v>0</v>
      </c>
      <c r="O118" s="416" t="s">
        <v>523</v>
      </c>
      <c r="P118" s="420">
        <v>13</v>
      </c>
      <c r="Q118" s="417" t="str">
        <f t="shared" ca="1" si="87"/>
        <v/>
      </c>
      <c r="R118" s="417" t="str">
        <f t="shared" ca="1" si="74"/>
        <v/>
      </c>
      <c r="S118" s="417" t="str">
        <f t="shared" ca="1" si="75"/>
        <v/>
      </c>
      <c r="T118" s="421" t="str">
        <f t="shared" si="76"/>
        <v/>
      </c>
      <c r="U118" s="418" t="str">
        <f t="shared" si="88"/>
        <v/>
      </c>
      <c r="V118" s="418" t="str">
        <f t="shared" si="85"/>
        <v/>
      </c>
      <c r="W118" s="418" t="str">
        <f t="shared" si="86"/>
        <v/>
      </c>
      <c r="X118" s="422" t="str">
        <f t="shared" si="79"/>
        <v/>
      </c>
    </row>
    <row r="119" spans="2:34" s="247" customFormat="1" ht="15" customHeight="1">
      <c r="B119" s="255" t="b">
        <f>IF(Pressure_1_R2!A32="",FALSE,TRUE)</f>
        <v>0</v>
      </c>
      <c r="C119" s="256">
        <v>29</v>
      </c>
      <c r="D119" s="262" t="str">
        <f>IF($B119=FALSE,"",표준압력!G113)</f>
        <v/>
      </c>
      <c r="E119" s="257" t="str">
        <f>IF($B119=FALSE,"",표준압력!H113)</f>
        <v/>
      </c>
      <c r="F119" s="257" t="str">
        <f>IF($B119=FALSE,"",Pressure_1_R2!Q32)</f>
        <v/>
      </c>
      <c r="G119" s="258" t="str">
        <f>IF($B119=FALSE,"",Pressure_1_R2!R32)</f>
        <v/>
      </c>
      <c r="H119" s="258" t="str">
        <f>IF($B119=FALSE,"",Pressure_1_R2!S32)</f>
        <v/>
      </c>
      <c r="I119" s="264" t="b">
        <f t="shared" si="68"/>
        <v>0</v>
      </c>
      <c r="J119" s="259" t="str">
        <f t="shared" si="69"/>
        <v/>
      </c>
      <c r="K119" s="260" t="str">
        <f t="shared" si="70"/>
        <v/>
      </c>
      <c r="L119" s="260" t="str">
        <f t="shared" si="71"/>
        <v/>
      </c>
      <c r="M119" s="250"/>
      <c r="N119" s="261" t="b">
        <f t="shared" si="72"/>
        <v>0</v>
      </c>
      <c r="O119" s="416" t="s">
        <v>523</v>
      </c>
      <c r="P119" s="420">
        <v>14</v>
      </c>
      <c r="Q119" s="417" t="str">
        <f t="shared" ca="1" si="87"/>
        <v/>
      </c>
      <c r="R119" s="417" t="str">
        <f t="shared" ca="1" si="74"/>
        <v/>
      </c>
      <c r="S119" s="417" t="str">
        <f t="shared" ca="1" si="75"/>
        <v/>
      </c>
      <c r="T119" s="421" t="str">
        <f t="shared" si="76"/>
        <v/>
      </c>
      <c r="U119" s="418" t="str">
        <f t="shared" si="88"/>
        <v/>
      </c>
      <c r="V119" s="418" t="str">
        <f t="shared" si="85"/>
        <v/>
      </c>
      <c r="W119" s="418" t="str">
        <f t="shared" si="86"/>
        <v/>
      </c>
      <c r="X119" s="422" t="str">
        <f t="shared" si="79"/>
        <v/>
      </c>
    </row>
    <row r="120" spans="2:34" s="247" customFormat="1" ht="15" customHeight="1">
      <c r="B120" s="255" t="b">
        <f>IF(Pressure_1_R2!A33="",FALSE,TRUE)</f>
        <v>0</v>
      </c>
      <c r="C120" s="256">
        <v>30</v>
      </c>
      <c r="D120" s="262" t="str">
        <f>IF($B120=FALSE,"",표준압력!G114)</f>
        <v/>
      </c>
      <c r="E120" s="257" t="str">
        <f>IF($B120=FALSE,"",표준압력!H114)</f>
        <v/>
      </c>
      <c r="F120" s="257" t="str">
        <f>IF($B120=FALSE,"",Pressure_1_R2!Q33)</f>
        <v/>
      </c>
      <c r="G120" s="258" t="str">
        <f>IF($B120=FALSE,"",Pressure_1_R2!R33)</f>
        <v/>
      </c>
      <c r="H120" s="258" t="str">
        <f>IF($B120=FALSE,"",Pressure_1_R2!S33)</f>
        <v/>
      </c>
      <c r="I120" s="264" t="b">
        <f t="shared" si="68"/>
        <v>0</v>
      </c>
      <c r="J120" s="259" t="str">
        <f t="shared" si="69"/>
        <v/>
      </c>
      <c r="K120" s="260" t="str">
        <f t="shared" si="70"/>
        <v/>
      </c>
      <c r="L120" s="260" t="str">
        <f t="shared" si="71"/>
        <v/>
      </c>
      <c r="M120" s="250"/>
      <c r="N120" s="261" t="b">
        <f t="shared" si="72"/>
        <v>0</v>
      </c>
      <c r="O120" s="416" t="s">
        <v>523</v>
      </c>
      <c r="P120" s="420">
        <v>15</v>
      </c>
      <c r="Q120" s="417" t="str">
        <f t="shared" ca="1" si="87"/>
        <v/>
      </c>
      <c r="R120" s="417" t="str">
        <f t="shared" ca="1" si="74"/>
        <v/>
      </c>
      <c r="S120" s="417" t="str">
        <f t="shared" ca="1" si="75"/>
        <v/>
      </c>
      <c r="T120" s="421" t="str">
        <f t="shared" si="76"/>
        <v/>
      </c>
      <c r="U120" s="418" t="str">
        <f t="shared" si="88"/>
        <v/>
      </c>
      <c r="V120" s="418" t="str">
        <f t="shared" si="85"/>
        <v/>
      </c>
      <c r="W120" s="418" t="str">
        <f t="shared" si="86"/>
        <v/>
      </c>
      <c r="X120" s="422" t="str">
        <f t="shared" si="79"/>
        <v/>
      </c>
    </row>
    <row r="121" spans="2:34" ht="15" customHeight="1">
      <c r="B121" s="246"/>
      <c r="C121" s="246"/>
      <c r="D121" s="246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47"/>
    </row>
    <row r="122" spans="2:34" ht="15" customHeight="1">
      <c r="B122" s="252" t="s">
        <v>630</v>
      </c>
      <c r="C122" s="246"/>
      <c r="D122" s="246"/>
      <c r="E122" s="253"/>
      <c r="F122" s="253"/>
      <c r="G122" s="253"/>
      <c r="H122" s="253"/>
      <c r="I122" s="253"/>
      <c r="J122" s="253"/>
      <c r="K122" s="253"/>
      <c r="L122" s="253"/>
      <c r="M122" s="253"/>
      <c r="N122" s="253"/>
      <c r="O122" s="253"/>
      <c r="P122" s="253"/>
      <c r="Q122" s="253"/>
      <c r="R122" s="253"/>
    </row>
    <row r="123" spans="2:34" ht="15" customHeight="1">
      <c r="B123" s="749" t="s">
        <v>631</v>
      </c>
      <c r="C123" s="783" t="s">
        <v>601</v>
      </c>
      <c r="D123" s="783" t="s">
        <v>378</v>
      </c>
      <c r="E123" s="757" t="s">
        <v>632</v>
      </c>
      <c r="F123" s="757" t="s">
        <v>633</v>
      </c>
      <c r="G123" s="740" t="s">
        <v>752</v>
      </c>
      <c r="H123" s="740"/>
      <c r="I123" s="740"/>
      <c r="J123" s="740"/>
      <c r="K123" s="757" t="s">
        <v>634</v>
      </c>
      <c r="L123" s="745" t="s">
        <v>754</v>
      </c>
      <c r="M123" s="776"/>
      <c r="N123" s="776"/>
      <c r="O123" s="776"/>
      <c r="P123" s="746"/>
      <c r="Q123" s="757" t="s">
        <v>635</v>
      </c>
      <c r="R123" s="751" t="s">
        <v>636</v>
      </c>
      <c r="S123" s="752"/>
      <c r="T123" s="752"/>
      <c r="U123" s="752"/>
      <c r="V123" s="753"/>
      <c r="W123" s="757" t="s">
        <v>637</v>
      </c>
    </row>
    <row r="124" spans="2:34" ht="15" customHeight="1">
      <c r="B124" s="770"/>
      <c r="C124" s="784"/>
      <c r="D124" s="784"/>
      <c r="E124" s="786"/>
      <c r="F124" s="786"/>
      <c r="G124" s="316" t="s">
        <v>638</v>
      </c>
      <c r="H124" s="316" t="s">
        <v>603</v>
      </c>
      <c r="I124" s="316" t="s">
        <v>639</v>
      </c>
      <c r="J124" s="316" t="s">
        <v>640</v>
      </c>
      <c r="K124" s="786"/>
      <c r="L124" s="757" t="s">
        <v>641</v>
      </c>
      <c r="M124" s="757" t="s">
        <v>642</v>
      </c>
      <c r="N124" s="757" t="s">
        <v>640</v>
      </c>
      <c r="O124" s="757" t="s">
        <v>643</v>
      </c>
      <c r="P124" s="757" t="s">
        <v>644</v>
      </c>
      <c r="Q124" s="786"/>
      <c r="R124" s="749" t="s">
        <v>578</v>
      </c>
      <c r="S124" s="749" t="s">
        <v>645</v>
      </c>
      <c r="T124" s="749" t="s">
        <v>646</v>
      </c>
      <c r="U124" s="749" t="s">
        <v>756</v>
      </c>
      <c r="V124" s="749" t="s">
        <v>647</v>
      </c>
      <c r="W124" s="770"/>
    </row>
    <row r="125" spans="2:34" ht="15" customHeight="1">
      <c r="B125" s="770"/>
      <c r="C125" s="785"/>
      <c r="D125" s="785"/>
      <c r="E125" s="758"/>
      <c r="F125" s="758"/>
      <c r="G125" s="316" t="s">
        <v>648</v>
      </c>
      <c r="H125" s="316" t="s">
        <v>649</v>
      </c>
      <c r="I125" s="316" t="s">
        <v>650</v>
      </c>
      <c r="J125" s="316" t="s">
        <v>651</v>
      </c>
      <c r="K125" s="758"/>
      <c r="L125" s="758"/>
      <c r="M125" s="758"/>
      <c r="N125" s="758"/>
      <c r="O125" s="758"/>
      <c r="P125" s="758"/>
      <c r="Q125" s="758"/>
      <c r="R125" s="750"/>
      <c r="S125" s="750"/>
      <c r="T125" s="750"/>
      <c r="U125" s="750"/>
      <c r="V125" s="750"/>
      <c r="W125" s="770"/>
    </row>
    <row r="126" spans="2:34" ht="15" customHeight="1">
      <c r="B126" s="770"/>
      <c r="C126" s="318">
        <f>D90</f>
        <v>0</v>
      </c>
      <c r="D126" s="318">
        <f>E90</f>
        <v>0</v>
      </c>
      <c r="E126" s="319">
        <f t="shared" ref="E126:R126" si="91">D126</f>
        <v>0</v>
      </c>
      <c r="F126" s="319">
        <f t="shared" si="91"/>
        <v>0</v>
      </c>
      <c r="G126" s="319">
        <f t="shared" si="91"/>
        <v>0</v>
      </c>
      <c r="H126" s="319">
        <f t="shared" si="91"/>
        <v>0</v>
      </c>
      <c r="I126" s="319">
        <f t="shared" si="91"/>
        <v>0</v>
      </c>
      <c r="J126" s="319">
        <f t="shared" si="91"/>
        <v>0</v>
      </c>
      <c r="K126" s="319">
        <f t="shared" si="91"/>
        <v>0</v>
      </c>
      <c r="L126" s="319">
        <f t="shared" si="91"/>
        <v>0</v>
      </c>
      <c r="M126" s="319">
        <f t="shared" si="91"/>
        <v>0</v>
      </c>
      <c r="N126" s="319">
        <f t="shared" si="91"/>
        <v>0</v>
      </c>
      <c r="O126" s="319">
        <f t="shared" si="91"/>
        <v>0</v>
      </c>
      <c r="P126" s="319">
        <f t="shared" si="91"/>
        <v>0</v>
      </c>
      <c r="Q126" s="319">
        <f t="shared" si="91"/>
        <v>0</v>
      </c>
      <c r="R126" s="319">
        <f t="shared" si="91"/>
        <v>0</v>
      </c>
      <c r="S126" s="319">
        <f>V126</f>
        <v>0</v>
      </c>
      <c r="T126" s="319">
        <f>S126</f>
        <v>0</v>
      </c>
      <c r="U126" s="340"/>
      <c r="V126" s="340">
        <f>R126</f>
        <v>0</v>
      </c>
      <c r="W126" s="750"/>
    </row>
    <row r="127" spans="2:34" ht="15" customHeight="1">
      <c r="B127" s="264">
        <f t="shared" ref="B127:B141" si="92">C91</f>
        <v>1</v>
      </c>
      <c r="C127" s="264" t="str">
        <f t="shared" ref="C127:D141" si="93">IF($N91=FALSE,"",D91)</f>
        <v/>
      </c>
      <c r="D127" s="261" t="str">
        <f t="shared" si="93"/>
        <v/>
      </c>
      <c r="E127" s="261" t="str">
        <f>IF($N91=FALSE,"",표준압력!U85)</f>
        <v/>
      </c>
      <c r="F127" s="261" t="str">
        <f>IF($N91=FALSE,"",Pressure_1_R2!L4*C$85)</f>
        <v/>
      </c>
      <c r="G127" s="414" t="str">
        <f>IF($N91=FALSE,"",ROUND(AVERAGE(T91,T106),M$146))</f>
        <v/>
      </c>
      <c r="H127" s="261" t="str">
        <f>IF($N91=FALSE,"",ROUND(D127,M$146)-G127)</f>
        <v/>
      </c>
      <c r="I127" s="414" t="str">
        <f t="shared" ref="I127:I141" si="94">IF($N91=FALSE,"",((Q106-Q91)+(R106-R91)+(S106-S91))/3)</f>
        <v/>
      </c>
      <c r="J127" s="414" t="str">
        <f t="shared" ref="J127:J141" si="95">IF($N91=FALSE,"",MAX(X91,X106))</f>
        <v/>
      </c>
      <c r="K127" s="261" t="str">
        <f>IF($N91=FALSE,"",E127/2)</f>
        <v/>
      </c>
      <c r="L127" s="261" t="str">
        <f t="shared" ref="L127:L141" si="96">IF($N91=FALSE,"",F127/2/SQRT(3))</f>
        <v/>
      </c>
      <c r="M127" s="414" t="str">
        <f t="shared" ref="M127:M141" si="97">IF($N91=FALSE,"",MAX(ABS(Q$106-Q$91),ABS(R$106-R$91),ABS(S$106-S$91))/2/SQRT(3))</f>
        <v/>
      </c>
      <c r="N127" s="260" t="str">
        <f t="shared" ref="N127:N141" si="98">IF($N91=FALSE,"",IF(J127=0,MAX(J$127:J$141),J127)/2/SQRT(3))</f>
        <v/>
      </c>
      <c r="O127" s="261" t="str">
        <f t="shared" ref="O127:O141" si="99">IF($N91=FALSE,"",I127/2/SQRT(3))</f>
        <v/>
      </c>
      <c r="P127" s="261" t="str">
        <f t="shared" ref="P127:P141" si="100">IF($N91=FALSE,"",SQRT(SUMSQ(L127:O127)))</f>
        <v/>
      </c>
      <c r="Q127" s="261" t="str">
        <f t="shared" ref="Q127:Q141" si="101">IF($N91=FALSE,"",SQRT(SUMSQ(K127,P127)))</f>
        <v/>
      </c>
      <c r="R127" s="261" t="str">
        <f t="shared" ref="R127:R141" si="102">IF($N91=FALSE,"",Q127*2)</f>
        <v/>
      </c>
      <c r="S127" s="249" t="str">
        <f>IF($N91=FALSE,"",Pressure_1_R2!G4*C127)</f>
        <v/>
      </c>
      <c r="T127" s="249" t="str">
        <f t="shared" ref="T127:T141" si="103">IF($N91=FALSE,"",MAX(R127:S127))</f>
        <v/>
      </c>
      <c r="U127" s="249" t="str">
        <f>IF($N91=FALSE,"",IF(((T127-ROUND(T127,M$146))/T127*100)&gt;=5,TRUE,FALSE))</f>
        <v/>
      </c>
      <c r="V127" s="249" t="str">
        <f>IF($N91=FALSE,"",IF(ROUND(T127,M$146)=0,ROUNDUP(T127,M$146),IF(U127=TRUE,ROUNDUP(T127,M$146),ROUND(T127,M$146))))</f>
        <v/>
      </c>
      <c r="W127" s="272" t="str">
        <f t="shared" ref="W127:W141" si="104">IF($N91=FALSE,"",IF(R127=T127,0,1))</f>
        <v/>
      </c>
    </row>
    <row r="128" spans="2:34" ht="15" customHeight="1">
      <c r="B128" s="264">
        <f t="shared" si="92"/>
        <v>2</v>
      </c>
      <c r="C128" s="264" t="str">
        <f t="shared" si="93"/>
        <v/>
      </c>
      <c r="D128" s="261" t="str">
        <f t="shared" si="93"/>
        <v/>
      </c>
      <c r="E128" s="261" t="str">
        <f>IF($N92=FALSE,"",표준압력!U86)</f>
        <v/>
      </c>
      <c r="F128" s="261" t="str">
        <f>IF($N92=FALSE,"",Pressure_1_R2!L5*C$85)</f>
        <v/>
      </c>
      <c r="G128" s="414" t="str">
        <f t="shared" ref="G128:G141" si="105">IF($N92=FALSE,"",ROUND(AVERAGE(T92,T107),M$146))</f>
        <v/>
      </c>
      <c r="H128" s="261" t="str">
        <f t="shared" ref="H128:H141" si="106">IF($N92=FALSE,"",ROUND(D128,M$146)-G128)</f>
        <v/>
      </c>
      <c r="I128" s="414" t="str">
        <f t="shared" si="94"/>
        <v/>
      </c>
      <c r="J128" s="414" t="str">
        <f t="shared" si="95"/>
        <v/>
      </c>
      <c r="K128" s="261" t="str">
        <f t="shared" ref="K128:K141" si="107">IF($N92=FALSE,"",E128/2)</f>
        <v/>
      </c>
      <c r="L128" s="261" t="str">
        <f t="shared" si="96"/>
        <v/>
      </c>
      <c r="M128" s="414" t="str">
        <f t="shared" si="97"/>
        <v/>
      </c>
      <c r="N128" s="260" t="str">
        <f t="shared" si="98"/>
        <v/>
      </c>
      <c r="O128" s="261" t="str">
        <f t="shared" si="99"/>
        <v/>
      </c>
      <c r="P128" s="261" t="str">
        <f t="shared" si="100"/>
        <v/>
      </c>
      <c r="Q128" s="261" t="str">
        <f t="shared" si="101"/>
        <v/>
      </c>
      <c r="R128" s="261" t="str">
        <f t="shared" si="102"/>
        <v/>
      </c>
      <c r="S128" s="249" t="str">
        <f>IF($N92=FALSE,"",Pressure_1_R2!G5*C128)</f>
        <v/>
      </c>
      <c r="T128" s="249" t="str">
        <f t="shared" si="103"/>
        <v/>
      </c>
      <c r="U128" s="249" t="str">
        <f t="shared" ref="U128:U141" si="108">IF($N92=FALSE,"",IF(((T128-ROUND(T128,M$146))/T128*100)&gt;=5,TRUE,FALSE))</f>
        <v/>
      </c>
      <c r="V128" s="249" t="str">
        <f t="shared" ref="V128:V141" si="109">IF($N92=FALSE,"",IF(ROUND(T128,M$146)=0,ROUNDUP(T128,M$146),IF(U128=TRUE,ROUNDUP(T128,M$146),ROUND(T128,M$146))))</f>
        <v/>
      </c>
      <c r="W128" s="272" t="str">
        <f t="shared" si="104"/>
        <v/>
      </c>
    </row>
    <row r="129" spans="2:24" ht="15" customHeight="1">
      <c r="B129" s="264">
        <f t="shared" si="92"/>
        <v>3</v>
      </c>
      <c r="C129" s="264" t="str">
        <f t="shared" si="93"/>
        <v/>
      </c>
      <c r="D129" s="261" t="str">
        <f t="shared" si="93"/>
        <v/>
      </c>
      <c r="E129" s="261" t="str">
        <f>IF($N93=FALSE,"",표준압력!U87)</f>
        <v/>
      </c>
      <c r="F129" s="261" t="str">
        <f>IF($N93=FALSE,"",Pressure_1_R2!L6*C$85)</f>
        <v/>
      </c>
      <c r="G129" s="414" t="str">
        <f t="shared" si="105"/>
        <v/>
      </c>
      <c r="H129" s="261" t="str">
        <f t="shared" si="106"/>
        <v/>
      </c>
      <c r="I129" s="414" t="str">
        <f t="shared" si="94"/>
        <v/>
      </c>
      <c r="J129" s="414" t="str">
        <f t="shared" si="95"/>
        <v/>
      </c>
      <c r="K129" s="261" t="str">
        <f t="shared" si="107"/>
        <v/>
      </c>
      <c r="L129" s="261" t="str">
        <f t="shared" si="96"/>
        <v/>
      </c>
      <c r="M129" s="414" t="str">
        <f t="shared" si="97"/>
        <v/>
      </c>
      <c r="N129" s="260" t="str">
        <f t="shared" si="98"/>
        <v/>
      </c>
      <c r="O129" s="261" t="str">
        <f t="shared" si="99"/>
        <v/>
      </c>
      <c r="P129" s="261" t="str">
        <f t="shared" si="100"/>
        <v/>
      </c>
      <c r="Q129" s="261" t="str">
        <f t="shared" si="101"/>
        <v/>
      </c>
      <c r="R129" s="261" t="str">
        <f t="shared" si="102"/>
        <v/>
      </c>
      <c r="S129" s="249" t="str">
        <f>IF($N93=FALSE,"",Pressure_1_R2!G6*C129)</f>
        <v/>
      </c>
      <c r="T129" s="249" t="str">
        <f t="shared" si="103"/>
        <v/>
      </c>
      <c r="U129" s="249" t="str">
        <f t="shared" si="108"/>
        <v/>
      </c>
      <c r="V129" s="249" t="str">
        <f t="shared" si="109"/>
        <v/>
      </c>
      <c r="W129" s="272" t="str">
        <f t="shared" si="104"/>
        <v/>
      </c>
    </row>
    <row r="130" spans="2:24" ht="15" customHeight="1">
      <c r="B130" s="264">
        <f t="shared" si="92"/>
        <v>4</v>
      </c>
      <c r="C130" s="264" t="str">
        <f t="shared" si="93"/>
        <v/>
      </c>
      <c r="D130" s="261" t="str">
        <f t="shared" si="93"/>
        <v/>
      </c>
      <c r="E130" s="261" t="str">
        <f>IF($N94=FALSE,"",표준압력!U88)</f>
        <v/>
      </c>
      <c r="F130" s="261" t="str">
        <f>IF($N94=FALSE,"",Pressure_1_R2!L7*C$85)</f>
        <v/>
      </c>
      <c r="G130" s="414" t="str">
        <f t="shared" si="105"/>
        <v/>
      </c>
      <c r="H130" s="261" t="str">
        <f t="shared" si="106"/>
        <v/>
      </c>
      <c r="I130" s="414" t="str">
        <f t="shared" si="94"/>
        <v/>
      </c>
      <c r="J130" s="414" t="str">
        <f t="shared" si="95"/>
        <v/>
      </c>
      <c r="K130" s="261" t="str">
        <f t="shared" si="107"/>
        <v/>
      </c>
      <c r="L130" s="261" t="str">
        <f t="shared" si="96"/>
        <v/>
      </c>
      <c r="M130" s="414" t="str">
        <f t="shared" si="97"/>
        <v/>
      </c>
      <c r="N130" s="260" t="str">
        <f t="shared" si="98"/>
        <v/>
      </c>
      <c r="O130" s="261" t="str">
        <f t="shared" si="99"/>
        <v/>
      </c>
      <c r="P130" s="261" t="str">
        <f t="shared" si="100"/>
        <v/>
      </c>
      <c r="Q130" s="261" t="str">
        <f t="shared" si="101"/>
        <v/>
      </c>
      <c r="R130" s="261" t="str">
        <f t="shared" si="102"/>
        <v/>
      </c>
      <c r="S130" s="249" t="str">
        <f>IF($N94=FALSE,"",Pressure_1_R2!G7*C130)</f>
        <v/>
      </c>
      <c r="T130" s="249" t="str">
        <f t="shared" si="103"/>
        <v/>
      </c>
      <c r="U130" s="249" t="str">
        <f t="shared" si="108"/>
        <v/>
      </c>
      <c r="V130" s="249" t="str">
        <f t="shared" si="109"/>
        <v/>
      </c>
      <c r="W130" s="272" t="str">
        <f t="shared" si="104"/>
        <v/>
      </c>
    </row>
    <row r="131" spans="2:24" ht="15" customHeight="1">
      <c r="B131" s="264">
        <f t="shared" si="92"/>
        <v>5</v>
      </c>
      <c r="C131" s="264" t="str">
        <f t="shared" si="93"/>
        <v/>
      </c>
      <c r="D131" s="261" t="str">
        <f t="shared" si="93"/>
        <v/>
      </c>
      <c r="E131" s="261" t="str">
        <f>IF($N95=FALSE,"",표준압력!U89)</f>
        <v/>
      </c>
      <c r="F131" s="261" t="str">
        <f>IF($N95=FALSE,"",Pressure_1_R2!L8*C$85)</f>
        <v/>
      </c>
      <c r="G131" s="414" t="str">
        <f t="shared" si="105"/>
        <v/>
      </c>
      <c r="H131" s="261" t="str">
        <f t="shared" si="106"/>
        <v/>
      </c>
      <c r="I131" s="414" t="str">
        <f t="shared" si="94"/>
        <v/>
      </c>
      <c r="J131" s="414" t="str">
        <f t="shared" si="95"/>
        <v/>
      </c>
      <c r="K131" s="261" t="str">
        <f t="shared" si="107"/>
        <v/>
      </c>
      <c r="L131" s="261" t="str">
        <f t="shared" si="96"/>
        <v/>
      </c>
      <c r="M131" s="414" t="str">
        <f t="shared" si="97"/>
        <v/>
      </c>
      <c r="N131" s="260" t="str">
        <f t="shared" si="98"/>
        <v/>
      </c>
      <c r="O131" s="261" t="str">
        <f t="shared" si="99"/>
        <v/>
      </c>
      <c r="P131" s="261" t="str">
        <f t="shared" si="100"/>
        <v/>
      </c>
      <c r="Q131" s="261" t="str">
        <f t="shared" si="101"/>
        <v/>
      </c>
      <c r="R131" s="261" t="str">
        <f t="shared" si="102"/>
        <v/>
      </c>
      <c r="S131" s="249" t="str">
        <f>IF($N95=FALSE,"",Pressure_1_R2!G8*C131)</f>
        <v/>
      </c>
      <c r="T131" s="249" t="str">
        <f t="shared" si="103"/>
        <v/>
      </c>
      <c r="U131" s="249" t="str">
        <f t="shared" si="108"/>
        <v/>
      </c>
      <c r="V131" s="249" t="str">
        <f t="shared" si="109"/>
        <v/>
      </c>
      <c r="W131" s="272" t="str">
        <f t="shared" si="104"/>
        <v/>
      </c>
    </row>
    <row r="132" spans="2:24" ht="15" customHeight="1">
      <c r="B132" s="264">
        <f t="shared" si="92"/>
        <v>6</v>
      </c>
      <c r="C132" s="264" t="str">
        <f t="shared" si="93"/>
        <v/>
      </c>
      <c r="D132" s="261" t="str">
        <f t="shared" si="93"/>
        <v/>
      </c>
      <c r="E132" s="261" t="str">
        <f>IF($N96=FALSE,"",표준압력!U90)</f>
        <v/>
      </c>
      <c r="F132" s="261" t="str">
        <f>IF($N96=FALSE,"",Pressure_1_R2!L9*C$85)</f>
        <v/>
      </c>
      <c r="G132" s="414" t="str">
        <f t="shared" si="105"/>
        <v/>
      </c>
      <c r="H132" s="261" t="str">
        <f t="shared" si="106"/>
        <v/>
      </c>
      <c r="I132" s="414" t="str">
        <f t="shared" si="94"/>
        <v/>
      </c>
      <c r="J132" s="414" t="str">
        <f t="shared" si="95"/>
        <v/>
      </c>
      <c r="K132" s="261" t="str">
        <f t="shared" si="107"/>
        <v/>
      </c>
      <c r="L132" s="261" t="str">
        <f t="shared" si="96"/>
        <v/>
      </c>
      <c r="M132" s="414" t="str">
        <f t="shared" si="97"/>
        <v/>
      </c>
      <c r="N132" s="260" t="str">
        <f t="shared" si="98"/>
        <v/>
      </c>
      <c r="O132" s="261" t="str">
        <f t="shared" si="99"/>
        <v/>
      </c>
      <c r="P132" s="261" t="str">
        <f t="shared" si="100"/>
        <v/>
      </c>
      <c r="Q132" s="261" t="str">
        <f t="shared" si="101"/>
        <v/>
      </c>
      <c r="R132" s="261" t="str">
        <f t="shared" si="102"/>
        <v/>
      </c>
      <c r="S132" s="249" t="str">
        <f>IF($N96=FALSE,"",Pressure_1_R2!G9*C132)</f>
        <v/>
      </c>
      <c r="T132" s="249" t="str">
        <f t="shared" si="103"/>
        <v/>
      </c>
      <c r="U132" s="249" t="str">
        <f t="shared" si="108"/>
        <v/>
      </c>
      <c r="V132" s="249" t="str">
        <f t="shared" si="109"/>
        <v/>
      </c>
      <c r="W132" s="272" t="str">
        <f t="shared" si="104"/>
        <v/>
      </c>
    </row>
    <row r="133" spans="2:24" ht="15" customHeight="1">
      <c r="B133" s="264">
        <f t="shared" si="92"/>
        <v>7</v>
      </c>
      <c r="C133" s="264" t="str">
        <f t="shared" si="93"/>
        <v/>
      </c>
      <c r="D133" s="261" t="str">
        <f t="shared" si="93"/>
        <v/>
      </c>
      <c r="E133" s="261" t="str">
        <f>IF($N97=FALSE,"",표준압력!U91)</f>
        <v/>
      </c>
      <c r="F133" s="261" t="str">
        <f>IF($N97=FALSE,"",Pressure_1_R2!L10*C$85)</f>
        <v/>
      </c>
      <c r="G133" s="414" t="str">
        <f t="shared" si="105"/>
        <v/>
      </c>
      <c r="H133" s="261" t="str">
        <f t="shared" si="106"/>
        <v/>
      </c>
      <c r="I133" s="414" t="str">
        <f t="shared" si="94"/>
        <v/>
      </c>
      <c r="J133" s="414" t="str">
        <f t="shared" si="95"/>
        <v/>
      </c>
      <c r="K133" s="261" t="str">
        <f t="shared" si="107"/>
        <v/>
      </c>
      <c r="L133" s="261" t="str">
        <f t="shared" si="96"/>
        <v/>
      </c>
      <c r="M133" s="414" t="str">
        <f t="shared" si="97"/>
        <v/>
      </c>
      <c r="N133" s="260" t="str">
        <f t="shared" si="98"/>
        <v/>
      </c>
      <c r="O133" s="261" t="str">
        <f t="shared" si="99"/>
        <v/>
      </c>
      <c r="P133" s="261" t="str">
        <f t="shared" si="100"/>
        <v/>
      </c>
      <c r="Q133" s="261" t="str">
        <f t="shared" si="101"/>
        <v/>
      </c>
      <c r="R133" s="261" t="str">
        <f t="shared" si="102"/>
        <v/>
      </c>
      <c r="S133" s="249" t="str">
        <f>IF($N97=FALSE,"",Pressure_1_R2!G10*C133)</f>
        <v/>
      </c>
      <c r="T133" s="249" t="str">
        <f t="shared" si="103"/>
        <v/>
      </c>
      <c r="U133" s="249" t="str">
        <f t="shared" si="108"/>
        <v/>
      </c>
      <c r="V133" s="249" t="str">
        <f t="shared" si="109"/>
        <v/>
      </c>
      <c r="W133" s="272" t="str">
        <f t="shared" si="104"/>
        <v/>
      </c>
    </row>
    <row r="134" spans="2:24" ht="15" customHeight="1">
      <c r="B134" s="264">
        <f t="shared" si="92"/>
        <v>8</v>
      </c>
      <c r="C134" s="264" t="str">
        <f t="shared" si="93"/>
        <v/>
      </c>
      <c r="D134" s="261" t="str">
        <f t="shared" si="93"/>
        <v/>
      </c>
      <c r="E134" s="261" t="str">
        <f>IF($N98=FALSE,"",표준압력!U92)</f>
        <v/>
      </c>
      <c r="F134" s="261" t="str">
        <f>IF($N98=FALSE,"",Pressure_1_R2!L11*C$85)</f>
        <v/>
      </c>
      <c r="G134" s="414" t="str">
        <f t="shared" si="105"/>
        <v/>
      </c>
      <c r="H134" s="261" t="str">
        <f t="shared" si="106"/>
        <v/>
      </c>
      <c r="I134" s="414" t="str">
        <f t="shared" si="94"/>
        <v/>
      </c>
      <c r="J134" s="414" t="str">
        <f t="shared" si="95"/>
        <v/>
      </c>
      <c r="K134" s="261" t="str">
        <f t="shared" si="107"/>
        <v/>
      </c>
      <c r="L134" s="261" t="str">
        <f t="shared" si="96"/>
        <v/>
      </c>
      <c r="M134" s="414" t="str">
        <f t="shared" si="97"/>
        <v/>
      </c>
      <c r="N134" s="260" t="str">
        <f t="shared" si="98"/>
        <v/>
      </c>
      <c r="O134" s="261" t="str">
        <f t="shared" si="99"/>
        <v/>
      </c>
      <c r="P134" s="261" t="str">
        <f t="shared" si="100"/>
        <v/>
      </c>
      <c r="Q134" s="261" t="str">
        <f t="shared" si="101"/>
        <v/>
      </c>
      <c r="R134" s="261" t="str">
        <f t="shared" si="102"/>
        <v/>
      </c>
      <c r="S134" s="249" t="str">
        <f>IF($N98=FALSE,"",Pressure_1_R2!G11*C134)</f>
        <v/>
      </c>
      <c r="T134" s="249" t="str">
        <f t="shared" si="103"/>
        <v/>
      </c>
      <c r="U134" s="249" t="str">
        <f t="shared" si="108"/>
        <v/>
      </c>
      <c r="V134" s="249" t="str">
        <f t="shared" si="109"/>
        <v/>
      </c>
      <c r="W134" s="272" t="str">
        <f t="shared" si="104"/>
        <v/>
      </c>
    </row>
    <row r="135" spans="2:24" ht="15" customHeight="1">
      <c r="B135" s="264">
        <f t="shared" si="92"/>
        <v>9</v>
      </c>
      <c r="C135" s="264" t="str">
        <f t="shared" si="93"/>
        <v/>
      </c>
      <c r="D135" s="261" t="str">
        <f t="shared" si="93"/>
        <v/>
      </c>
      <c r="E135" s="261" t="str">
        <f>IF($N99=FALSE,"",표준압력!U93)</f>
        <v/>
      </c>
      <c r="F135" s="261" t="str">
        <f>IF($N99=FALSE,"",Pressure_1_R2!L12*C$85)</f>
        <v/>
      </c>
      <c r="G135" s="414" t="str">
        <f t="shared" si="105"/>
        <v/>
      </c>
      <c r="H135" s="261" t="str">
        <f t="shared" si="106"/>
        <v/>
      </c>
      <c r="I135" s="414" t="str">
        <f t="shared" si="94"/>
        <v/>
      </c>
      <c r="J135" s="414" t="str">
        <f t="shared" si="95"/>
        <v/>
      </c>
      <c r="K135" s="261" t="str">
        <f t="shared" si="107"/>
        <v/>
      </c>
      <c r="L135" s="261" t="str">
        <f t="shared" si="96"/>
        <v/>
      </c>
      <c r="M135" s="414" t="str">
        <f t="shared" si="97"/>
        <v/>
      </c>
      <c r="N135" s="260" t="str">
        <f t="shared" si="98"/>
        <v/>
      </c>
      <c r="O135" s="261" t="str">
        <f t="shared" si="99"/>
        <v/>
      </c>
      <c r="P135" s="261" t="str">
        <f t="shared" si="100"/>
        <v/>
      </c>
      <c r="Q135" s="261" t="str">
        <f t="shared" si="101"/>
        <v/>
      </c>
      <c r="R135" s="261" t="str">
        <f t="shared" si="102"/>
        <v/>
      </c>
      <c r="S135" s="249" t="str">
        <f>IF($N99=FALSE,"",Pressure_1_R2!G12*C135)</f>
        <v/>
      </c>
      <c r="T135" s="249" t="str">
        <f t="shared" si="103"/>
        <v/>
      </c>
      <c r="U135" s="249" t="str">
        <f t="shared" si="108"/>
        <v/>
      </c>
      <c r="V135" s="249" t="str">
        <f t="shared" si="109"/>
        <v/>
      </c>
      <c r="W135" s="272" t="str">
        <f t="shared" si="104"/>
        <v/>
      </c>
    </row>
    <row r="136" spans="2:24" ht="15" customHeight="1">
      <c r="B136" s="264">
        <f t="shared" si="92"/>
        <v>10</v>
      </c>
      <c r="C136" s="264" t="str">
        <f t="shared" si="93"/>
        <v/>
      </c>
      <c r="D136" s="261" t="str">
        <f t="shared" si="93"/>
        <v/>
      </c>
      <c r="E136" s="261" t="str">
        <f>IF($N100=FALSE,"",표준압력!U94)</f>
        <v/>
      </c>
      <c r="F136" s="261" t="str">
        <f>IF($N100=FALSE,"",Pressure_1_R2!L13*C$85)</f>
        <v/>
      </c>
      <c r="G136" s="414" t="str">
        <f t="shared" si="105"/>
        <v/>
      </c>
      <c r="H136" s="261" t="str">
        <f t="shared" si="106"/>
        <v/>
      </c>
      <c r="I136" s="414" t="str">
        <f t="shared" si="94"/>
        <v/>
      </c>
      <c r="J136" s="414" t="str">
        <f t="shared" si="95"/>
        <v/>
      </c>
      <c r="K136" s="261" t="str">
        <f t="shared" si="107"/>
        <v/>
      </c>
      <c r="L136" s="261" t="str">
        <f t="shared" si="96"/>
        <v/>
      </c>
      <c r="M136" s="414" t="str">
        <f t="shared" si="97"/>
        <v/>
      </c>
      <c r="N136" s="260" t="str">
        <f t="shared" si="98"/>
        <v/>
      </c>
      <c r="O136" s="261" t="str">
        <f t="shared" si="99"/>
        <v/>
      </c>
      <c r="P136" s="261" t="str">
        <f t="shared" si="100"/>
        <v/>
      </c>
      <c r="Q136" s="261" t="str">
        <f t="shared" si="101"/>
        <v/>
      </c>
      <c r="R136" s="261" t="str">
        <f t="shared" si="102"/>
        <v/>
      </c>
      <c r="S136" s="249" t="str">
        <f>IF($N100=FALSE,"",Pressure_1_R2!G13*C136)</f>
        <v/>
      </c>
      <c r="T136" s="249" t="str">
        <f t="shared" si="103"/>
        <v/>
      </c>
      <c r="U136" s="249" t="str">
        <f t="shared" si="108"/>
        <v/>
      </c>
      <c r="V136" s="249" t="str">
        <f t="shared" si="109"/>
        <v/>
      </c>
      <c r="W136" s="272" t="str">
        <f t="shared" si="104"/>
        <v/>
      </c>
    </row>
    <row r="137" spans="2:24" ht="15" customHeight="1">
      <c r="B137" s="264">
        <f t="shared" si="92"/>
        <v>11</v>
      </c>
      <c r="C137" s="264" t="str">
        <f t="shared" si="93"/>
        <v/>
      </c>
      <c r="D137" s="261" t="str">
        <f t="shared" si="93"/>
        <v/>
      </c>
      <c r="E137" s="261" t="str">
        <f>IF($N101=FALSE,"",표준압력!U95)</f>
        <v/>
      </c>
      <c r="F137" s="261" t="str">
        <f>IF($N101=FALSE,"",Pressure_1_R2!L14*C$85)</f>
        <v/>
      </c>
      <c r="G137" s="414" t="str">
        <f t="shared" si="105"/>
        <v/>
      </c>
      <c r="H137" s="261" t="str">
        <f t="shared" si="106"/>
        <v/>
      </c>
      <c r="I137" s="414" t="str">
        <f t="shared" si="94"/>
        <v/>
      </c>
      <c r="J137" s="414" t="str">
        <f t="shared" si="95"/>
        <v/>
      </c>
      <c r="K137" s="261" t="str">
        <f t="shared" si="107"/>
        <v/>
      </c>
      <c r="L137" s="261" t="str">
        <f t="shared" si="96"/>
        <v/>
      </c>
      <c r="M137" s="414" t="str">
        <f t="shared" si="97"/>
        <v/>
      </c>
      <c r="N137" s="260" t="str">
        <f t="shared" si="98"/>
        <v/>
      </c>
      <c r="O137" s="261" t="str">
        <f t="shared" si="99"/>
        <v/>
      </c>
      <c r="P137" s="261" t="str">
        <f t="shared" si="100"/>
        <v/>
      </c>
      <c r="Q137" s="261" t="str">
        <f t="shared" si="101"/>
        <v/>
      </c>
      <c r="R137" s="261" t="str">
        <f t="shared" si="102"/>
        <v/>
      </c>
      <c r="S137" s="249" t="str">
        <f>IF($N101=FALSE,"",Pressure_1_R2!G14*C137)</f>
        <v/>
      </c>
      <c r="T137" s="249" t="str">
        <f t="shared" si="103"/>
        <v/>
      </c>
      <c r="U137" s="249" t="str">
        <f t="shared" si="108"/>
        <v/>
      </c>
      <c r="V137" s="249" t="str">
        <f t="shared" si="109"/>
        <v/>
      </c>
      <c r="W137" s="272" t="str">
        <f t="shared" si="104"/>
        <v/>
      </c>
    </row>
    <row r="138" spans="2:24" ht="15" customHeight="1">
      <c r="B138" s="264">
        <f t="shared" si="92"/>
        <v>12</v>
      </c>
      <c r="C138" s="264" t="str">
        <f t="shared" si="93"/>
        <v/>
      </c>
      <c r="D138" s="261" t="str">
        <f t="shared" si="93"/>
        <v/>
      </c>
      <c r="E138" s="261" t="str">
        <f>IF($N102=FALSE,"",표준압력!U96)</f>
        <v/>
      </c>
      <c r="F138" s="261" t="str">
        <f>IF($N102=FALSE,"",Pressure_1_R2!L15*C$85)</f>
        <v/>
      </c>
      <c r="G138" s="414" t="str">
        <f t="shared" si="105"/>
        <v/>
      </c>
      <c r="H138" s="261" t="str">
        <f t="shared" si="106"/>
        <v/>
      </c>
      <c r="I138" s="414" t="str">
        <f t="shared" si="94"/>
        <v/>
      </c>
      <c r="J138" s="414" t="str">
        <f t="shared" si="95"/>
        <v/>
      </c>
      <c r="K138" s="261" t="str">
        <f t="shared" si="107"/>
        <v/>
      </c>
      <c r="L138" s="261" t="str">
        <f t="shared" si="96"/>
        <v/>
      </c>
      <c r="M138" s="414" t="str">
        <f t="shared" si="97"/>
        <v/>
      </c>
      <c r="N138" s="260" t="str">
        <f t="shared" si="98"/>
        <v/>
      </c>
      <c r="O138" s="261" t="str">
        <f t="shared" si="99"/>
        <v/>
      </c>
      <c r="P138" s="261" t="str">
        <f t="shared" si="100"/>
        <v/>
      </c>
      <c r="Q138" s="261" t="str">
        <f t="shared" si="101"/>
        <v/>
      </c>
      <c r="R138" s="261" t="str">
        <f t="shared" si="102"/>
        <v/>
      </c>
      <c r="S138" s="249" t="str">
        <f>IF($N102=FALSE,"",Pressure_1_R2!G15*C138)</f>
        <v/>
      </c>
      <c r="T138" s="249" t="str">
        <f t="shared" si="103"/>
        <v/>
      </c>
      <c r="U138" s="249" t="str">
        <f t="shared" si="108"/>
        <v/>
      </c>
      <c r="V138" s="249" t="str">
        <f t="shared" si="109"/>
        <v/>
      </c>
      <c r="W138" s="272" t="str">
        <f t="shared" si="104"/>
        <v/>
      </c>
    </row>
    <row r="139" spans="2:24" ht="15" customHeight="1">
      <c r="B139" s="264">
        <f t="shared" si="92"/>
        <v>13</v>
      </c>
      <c r="C139" s="264" t="str">
        <f t="shared" si="93"/>
        <v/>
      </c>
      <c r="D139" s="261" t="str">
        <f t="shared" si="93"/>
        <v/>
      </c>
      <c r="E139" s="261" t="str">
        <f>IF($N103=FALSE,"",표준압력!U97)</f>
        <v/>
      </c>
      <c r="F139" s="261" t="str">
        <f>IF($N103=FALSE,"",Pressure_1_R2!L16*C$85)</f>
        <v/>
      </c>
      <c r="G139" s="414" t="str">
        <f t="shared" si="105"/>
        <v/>
      </c>
      <c r="H139" s="261" t="str">
        <f t="shared" si="106"/>
        <v/>
      </c>
      <c r="I139" s="414" t="str">
        <f t="shared" si="94"/>
        <v/>
      </c>
      <c r="J139" s="414" t="str">
        <f t="shared" si="95"/>
        <v/>
      </c>
      <c r="K139" s="261" t="str">
        <f t="shared" si="107"/>
        <v/>
      </c>
      <c r="L139" s="261" t="str">
        <f t="shared" si="96"/>
        <v/>
      </c>
      <c r="M139" s="414" t="str">
        <f t="shared" si="97"/>
        <v/>
      </c>
      <c r="N139" s="260" t="str">
        <f t="shared" si="98"/>
        <v/>
      </c>
      <c r="O139" s="261" t="str">
        <f t="shared" si="99"/>
        <v/>
      </c>
      <c r="P139" s="261" t="str">
        <f t="shared" si="100"/>
        <v/>
      </c>
      <c r="Q139" s="261" t="str">
        <f t="shared" si="101"/>
        <v/>
      </c>
      <c r="R139" s="261" t="str">
        <f t="shared" si="102"/>
        <v/>
      </c>
      <c r="S139" s="249" t="str">
        <f>IF($N103=FALSE,"",Pressure_1_R2!G16*C139)</f>
        <v/>
      </c>
      <c r="T139" s="249" t="str">
        <f t="shared" si="103"/>
        <v/>
      </c>
      <c r="U139" s="249" t="str">
        <f t="shared" si="108"/>
        <v/>
      </c>
      <c r="V139" s="249" t="str">
        <f t="shared" si="109"/>
        <v/>
      </c>
      <c r="W139" s="272" t="str">
        <f t="shared" si="104"/>
        <v/>
      </c>
    </row>
    <row r="140" spans="2:24" ht="15" customHeight="1">
      <c r="B140" s="264">
        <f t="shared" si="92"/>
        <v>14</v>
      </c>
      <c r="C140" s="264" t="str">
        <f t="shared" si="93"/>
        <v/>
      </c>
      <c r="D140" s="261" t="str">
        <f t="shared" si="93"/>
        <v/>
      </c>
      <c r="E140" s="261" t="str">
        <f>IF($N104=FALSE,"",표준압력!U98)</f>
        <v/>
      </c>
      <c r="F140" s="261" t="str">
        <f>IF($N104=FALSE,"",Pressure_1_R2!L17*C$85)</f>
        <v/>
      </c>
      <c r="G140" s="414" t="str">
        <f t="shared" si="105"/>
        <v/>
      </c>
      <c r="H140" s="261" t="str">
        <f t="shared" si="106"/>
        <v/>
      </c>
      <c r="I140" s="414" t="str">
        <f t="shared" si="94"/>
        <v/>
      </c>
      <c r="J140" s="414" t="str">
        <f t="shared" si="95"/>
        <v/>
      </c>
      <c r="K140" s="261" t="str">
        <f t="shared" si="107"/>
        <v/>
      </c>
      <c r="L140" s="261" t="str">
        <f t="shared" si="96"/>
        <v/>
      </c>
      <c r="M140" s="414" t="str">
        <f t="shared" si="97"/>
        <v/>
      </c>
      <c r="N140" s="260" t="str">
        <f t="shared" si="98"/>
        <v/>
      </c>
      <c r="O140" s="261" t="str">
        <f t="shared" si="99"/>
        <v/>
      </c>
      <c r="P140" s="261" t="str">
        <f t="shared" si="100"/>
        <v/>
      </c>
      <c r="Q140" s="261" t="str">
        <f t="shared" si="101"/>
        <v/>
      </c>
      <c r="R140" s="261" t="str">
        <f t="shared" si="102"/>
        <v/>
      </c>
      <c r="S140" s="249" t="str">
        <f>IF($N104=FALSE,"",Pressure_1_R2!G17*C140)</f>
        <v/>
      </c>
      <c r="T140" s="249" t="str">
        <f t="shared" si="103"/>
        <v/>
      </c>
      <c r="U140" s="249" t="str">
        <f t="shared" si="108"/>
        <v/>
      </c>
      <c r="V140" s="249" t="str">
        <f t="shared" si="109"/>
        <v/>
      </c>
      <c r="W140" s="272" t="str">
        <f t="shared" si="104"/>
        <v/>
      </c>
    </row>
    <row r="141" spans="2:24" ht="15" customHeight="1" thickBot="1">
      <c r="B141" s="264">
        <f t="shared" si="92"/>
        <v>15</v>
      </c>
      <c r="C141" s="264" t="str">
        <f t="shared" si="93"/>
        <v/>
      </c>
      <c r="D141" s="261" t="str">
        <f t="shared" si="93"/>
        <v/>
      </c>
      <c r="E141" s="261" t="str">
        <f>IF($N105=FALSE,"",표준압력!U99)</f>
        <v/>
      </c>
      <c r="F141" s="261" t="str">
        <f>IF($N105=FALSE,"",Pressure_1_R2!L18*C$85)</f>
        <v/>
      </c>
      <c r="G141" s="414" t="str">
        <f t="shared" si="105"/>
        <v/>
      </c>
      <c r="H141" s="261" t="str">
        <f t="shared" si="106"/>
        <v/>
      </c>
      <c r="I141" s="414" t="str">
        <f t="shared" si="94"/>
        <v/>
      </c>
      <c r="J141" s="414" t="str">
        <f t="shared" si="95"/>
        <v/>
      </c>
      <c r="K141" s="261" t="str">
        <f t="shared" si="107"/>
        <v/>
      </c>
      <c r="L141" s="261" t="str">
        <f t="shared" si="96"/>
        <v/>
      </c>
      <c r="M141" s="414" t="str">
        <f t="shared" si="97"/>
        <v/>
      </c>
      <c r="N141" s="260" t="str">
        <f t="shared" si="98"/>
        <v/>
      </c>
      <c r="O141" s="261" t="str">
        <f t="shared" si="99"/>
        <v/>
      </c>
      <c r="P141" s="261" t="str">
        <f t="shared" si="100"/>
        <v/>
      </c>
      <c r="Q141" s="261" t="str">
        <f t="shared" si="101"/>
        <v/>
      </c>
      <c r="R141" s="261" t="str">
        <f t="shared" si="102"/>
        <v/>
      </c>
      <c r="S141" s="249" t="str">
        <f>IF($N105=FALSE,"",Pressure_1_R2!G18*C141)</f>
        <v/>
      </c>
      <c r="T141" s="249" t="str">
        <f t="shared" si="103"/>
        <v/>
      </c>
      <c r="U141" s="249" t="str">
        <f t="shared" si="108"/>
        <v/>
      </c>
      <c r="V141" s="249" t="str">
        <f t="shared" si="109"/>
        <v/>
      </c>
      <c r="W141" s="272" t="str">
        <f t="shared" si="104"/>
        <v/>
      </c>
    </row>
    <row r="142" spans="2:24" ht="15" customHeight="1" thickBot="1">
      <c r="R142" s="248"/>
      <c r="U142" s="263"/>
      <c r="W142" s="273" t="str">
        <f>IF($N106=FALSE,"",IF(SUM(W127:W141)=0,"","초과"))</f>
        <v/>
      </c>
    </row>
    <row r="143" spans="2:24" ht="15" customHeight="1">
      <c r="B143" s="252" t="s">
        <v>652</v>
      </c>
      <c r="H143" s="252" t="s">
        <v>653</v>
      </c>
      <c r="U143" s="263"/>
      <c r="V143" s="263"/>
    </row>
    <row r="144" spans="2:24" ht="15" customHeight="1">
      <c r="B144" s="775" t="s">
        <v>631</v>
      </c>
      <c r="C144" s="740" t="s">
        <v>379</v>
      </c>
      <c r="D144" s="745" t="s">
        <v>752</v>
      </c>
      <c r="E144" s="776"/>
      <c r="F144" s="746"/>
      <c r="H144" s="777" t="s">
        <v>654</v>
      </c>
      <c r="I144" s="778"/>
      <c r="J144" s="779"/>
      <c r="K144" s="747" t="s">
        <v>830</v>
      </c>
      <c r="M144" s="267" t="s">
        <v>587</v>
      </c>
      <c r="N144" s="764" t="s">
        <v>588</v>
      </c>
      <c r="O144" s="765"/>
      <c r="P144" s="765"/>
      <c r="Q144" s="765"/>
      <c r="R144" s="766"/>
      <c r="T144" s="266" t="s">
        <v>656</v>
      </c>
      <c r="U144" s="266" t="s">
        <v>593</v>
      </c>
      <c r="V144" s="266" t="s">
        <v>657</v>
      </c>
      <c r="W144" s="266" t="s">
        <v>658</v>
      </c>
      <c r="X144" s="266" t="s">
        <v>590</v>
      </c>
    </row>
    <row r="145" spans="2:24" ht="15" customHeight="1">
      <c r="B145" s="775"/>
      <c r="C145" s="740"/>
      <c r="D145" s="316" t="s">
        <v>602</v>
      </c>
      <c r="E145" s="316" t="s">
        <v>659</v>
      </c>
      <c r="F145" s="316" t="s">
        <v>660</v>
      </c>
      <c r="H145" s="321" t="s">
        <v>597</v>
      </c>
      <c r="I145" s="321" t="s">
        <v>661</v>
      </c>
      <c r="J145" s="321" t="s">
        <v>662</v>
      </c>
      <c r="K145" s="748"/>
      <c r="M145" s="274" t="s">
        <v>663</v>
      </c>
      <c r="N145" s="275" t="s">
        <v>183</v>
      </c>
      <c r="O145" s="345" t="s">
        <v>831</v>
      </c>
      <c r="P145" s="345" t="s">
        <v>73</v>
      </c>
      <c r="Q145" s="345" t="s">
        <v>604</v>
      </c>
      <c r="R145" s="345" t="s">
        <v>102</v>
      </c>
      <c r="T145" s="268"/>
      <c r="U145" s="268" t="s">
        <v>145</v>
      </c>
      <c r="V145" s="266" t="s">
        <v>213</v>
      </c>
      <c r="W145" s="268"/>
      <c r="X145" s="268" t="s">
        <v>145</v>
      </c>
    </row>
    <row r="146" spans="2:24" ht="15" customHeight="1">
      <c r="B146" s="775"/>
      <c r="C146" s="320">
        <f>D126</f>
        <v>0</v>
      </c>
      <c r="D146" s="320">
        <f>G126</f>
        <v>0</v>
      </c>
      <c r="E146" s="320">
        <f>H126</f>
        <v>0</v>
      </c>
      <c r="F146" s="320">
        <f>V126</f>
        <v>0</v>
      </c>
      <c r="H146" s="321">
        <f>D146</f>
        <v>0</v>
      </c>
      <c r="I146" s="321">
        <f>H146</f>
        <v>0</v>
      </c>
      <c r="J146" s="321">
        <f>I146</f>
        <v>0</v>
      </c>
      <c r="K146" s="344" t="str">
        <f>IF(TYPE(MATCH("FAIL",K147:K161,0))=16,"","FAIL")</f>
        <v/>
      </c>
      <c r="M146" s="276">
        <f ca="1">IF(M$3=TRUE,MIN(M147:M161),IF(TYPE(MATCH(F85,AA88:AH88,0))=16,MIN(M147:M161),MIN(M147:M161,H85)))</f>
        <v>0</v>
      </c>
      <c r="N146" s="277">
        <f ca="1">OFFSET(U145,MATCH(M146,V146:V156,0),0)</f>
        <v>0</v>
      </c>
      <c r="O146" s="277">
        <f ca="1">N146</f>
        <v>0</v>
      </c>
      <c r="P146" s="277">
        <f ca="1">O146</f>
        <v>0</v>
      </c>
      <c r="Q146" s="277">
        <f ca="1">P146</f>
        <v>0</v>
      </c>
      <c r="R146" s="277" t="str">
        <f ca="1">OFFSET(U145,MATCH(M146+1,V146:V156,0),0)</f>
        <v>0.0</v>
      </c>
      <c r="T146" s="390">
        <v>1E-8</v>
      </c>
      <c r="U146" s="390" t="s">
        <v>955</v>
      </c>
      <c r="V146" s="390">
        <v>8</v>
      </c>
      <c r="W146" s="88">
        <v>0</v>
      </c>
      <c r="X146" s="88"/>
    </row>
    <row r="147" spans="2:24" ht="15" customHeight="1">
      <c r="B147" s="249">
        <f t="shared" ref="B147:B161" si="110">B127</f>
        <v>1</v>
      </c>
      <c r="C147" s="269" t="str">
        <f>IF($N91=FALSE,"",TEXT(ROUND(D127,$M$146),N147))</f>
        <v/>
      </c>
      <c r="D147" s="269" t="str">
        <f t="shared" ref="D147:D161" si="111">IF($N91=FALSE,"",TEXT(G127,O147))</f>
        <v/>
      </c>
      <c r="E147" s="269" t="str">
        <f>IF($N91=FALSE,"",TEXT(ROUND(H127,$M$146),P147))</f>
        <v/>
      </c>
      <c r="F147" s="269" t="str">
        <f t="shared" ref="F147:F161" si="112">IF($N91=FALSE,"",TEXT(IF(M$3=TRUE,ROUND(V127,$M$146),ROUNDUP(V127,$M$146)),Q147))</f>
        <v/>
      </c>
      <c r="H147" s="278" t="str">
        <f>IF($N91=FALSE,"",ROUND(Pressure_1_R2!N4*$C$85,M$146+1))</f>
        <v/>
      </c>
      <c r="I147" s="278" t="str">
        <f>IF($N91=FALSE,"",ROUND(Pressure_1_R2!O4*$C$85,M$146+1))</f>
        <v/>
      </c>
      <c r="J147" s="278" t="str">
        <f>IF($N91=FALSE,"","± "&amp;TEXT((I147-H147)/2,R147))</f>
        <v/>
      </c>
      <c r="K147" s="279" t="str">
        <f t="shared" ref="K147:K161" si="113">IF($N91=FALSE,"",IF(AND(H147&lt;=G127,G127&lt;=I147),"PASS","FAIL"))</f>
        <v/>
      </c>
      <c r="M147" s="264" t="str">
        <f t="shared" ref="M147:M161" ca="1" si="114">IF($N91=FALSE,"",OFFSET(V$145,COUNTIF(T$146:T$156,"&lt;="&amp;T127),0)+N$3)</f>
        <v/>
      </c>
      <c r="N147" s="264" t="str">
        <f t="shared" ref="N147:N161" ca="1" si="115">IF($N91=FALSE,"",SUBSTITUTE(OFFSET($X$145,COUNTIF($W$146:$W$155,"&lt;="&amp;ABS(C127)),0),0,"")&amp;N$146)</f>
        <v/>
      </c>
      <c r="O147" s="264" t="str">
        <f t="shared" ref="O147:O161" ca="1" si="116">IF($N91=FALSE,"",SUBSTITUTE(OFFSET($X$145,COUNTIF($W$146:$W$155,"&lt;="&amp;ABS(G127)),0),0,"")&amp;O$146)</f>
        <v/>
      </c>
      <c r="P147" s="264" t="str">
        <f t="shared" ref="P147:P161" ca="1" si="117">IF($N91=FALSE,"",SUBSTITUTE(OFFSET($X$145,COUNTIF($W$146:$W$155,"&lt;="&amp;ABS(H127)),0),0,"")&amp;P$146)</f>
        <v/>
      </c>
      <c r="Q147" s="264" t="str">
        <f t="shared" ref="Q147:R161" si="118">IF($N91=FALSE,"",Q$146)</f>
        <v/>
      </c>
      <c r="R147" s="264" t="str">
        <f t="shared" si="118"/>
        <v/>
      </c>
      <c r="T147" s="390">
        <v>9.9999999999999995E-8</v>
      </c>
      <c r="U147" s="390" t="s">
        <v>730</v>
      </c>
      <c r="V147" s="390">
        <v>7</v>
      </c>
      <c r="W147" s="88">
        <v>1</v>
      </c>
      <c r="X147" s="88"/>
    </row>
    <row r="148" spans="2:24" ht="15" customHeight="1">
      <c r="B148" s="249">
        <f t="shared" si="110"/>
        <v>2</v>
      </c>
      <c r="C148" s="269" t="str">
        <f t="shared" ref="C148:C161" si="119">IF($N92=FALSE,"",TEXT(ROUND(D128,$M$146),N148))</f>
        <v/>
      </c>
      <c r="D148" s="269" t="str">
        <f t="shared" si="111"/>
        <v/>
      </c>
      <c r="E148" s="269" t="str">
        <f t="shared" ref="E148:E161" si="120">IF($N92=FALSE,"",TEXT(ROUND(H128,$M$146),P148))</f>
        <v/>
      </c>
      <c r="F148" s="269" t="str">
        <f t="shared" si="112"/>
        <v/>
      </c>
      <c r="H148" s="278" t="str">
        <f>IF($N92=FALSE,"",ROUND(Pressure_1_R2!N5*$C$85,M$146+1))</f>
        <v/>
      </c>
      <c r="I148" s="278" t="str">
        <f>IF($N92=FALSE,"",ROUND(Pressure_1_R2!O5*$C$85,M$146+1))</f>
        <v/>
      </c>
      <c r="J148" s="278" t="str">
        <f t="shared" ref="J148:J161" si="121">IF($N92=FALSE,"","± "&amp;TEXT((I148-H148)/2,R148))</f>
        <v/>
      </c>
      <c r="K148" s="279" t="str">
        <f t="shared" si="113"/>
        <v/>
      </c>
      <c r="M148" s="264" t="str">
        <f t="shared" ca="1" si="114"/>
        <v/>
      </c>
      <c r="N148" s="264" t="str">
        <f t="shared" ca="1" si="115"/>
        <v/>
      </c>
      <c r="O148" s="264" t="str">
        <f t="shared" ca="1" si="116"/>
        <v/>
      </c>
      <c r="P148" s="264" t="str">
        <f t="shared" ca="1" si="117"/>
        <v/>
      </c>
      <c r="Q148" s="264" t="str">
        <f t="shared" si="118"/>
        <v/>
      </c>
      <c r="R148" s="264" t="str">
        <f t="shared" si="118"/>
        <v/>
      </c>
      <c r="T148" s="390">
        <v>9.9999999999999995E-7</v>
      </c>
      <c r="U148" s="390" t="s">
        <v>665</v>
      </c>
      <c r="V148" s="390">
        <v>6</v>
      </c>
      <c r="W148" s="88">
        <v>10</v>
      </c>
      <c r="X148" s="88" t="s">
        <v>146</v>
      </c>
    </row>
    <row r="149" spans="2:24" ht="15" customHeight="1">
      <c r="B149" s="249">
        <f t="shared" si="110"/>
        <v>3</v>
      </c>
      <c r="C149" s="269" t="str">
        <f t="shared" si="119"/>
        <v/>
      </c>
      <c r="D149" s="269" t="str">
        <f t="shared" si="111"/>
        <v/>
      </c>
      <c r="E149" s="269" t="str">
        <f t="shared" si="120"/>
        <v/>
      </c>
      <c r="F149" s="269" t="str">
        <f t="shared" si="112"/>
        <v/>
      </c>
      <c r="H149" s="278" t="str">
        <f>IF($N93=FALSE,"",ROUND(Pressure_1_R2!N6*$C$85,M$146+1))</f>
        <v/>
      </c>
      <c r="I149" s="278" t="str">
        <f>IF($N93=FALSE,"",ROUND(Pressure_1_R2!O6*$C$85,M$146+1))</f>
        <v/>
      </c>
      <c r="J149" s="278" t="str">
        <f t="shared" si="121"/>
        <v/>
      </c>
      <c r="K149" s="279" t="str">
        <f t="shared" si="113"/>
        <v/>
      </c>
      <c r="M149" s="264" t="str">
        <f t="shared" ca="1" si="114"/>
        <v/>
      </c>
      <c r="N149" s="264" t="str">
        <f t="shared" ca="1" si="115"/>
        <v/>
      </c>
      <c r="O149" s="264" t="str">
        <f t="shared" ca="1" si="116"/>
        <v/>
      </c>
      <c r="P149" s="264" t="str">
        <f t="shared" ca="1" si="117"/>
        <v/>
      </c>
      <c r="Q149" s="264" t="str">
        <f t="shared" si="118"/>
        <v/>
      </c>
      <c r="R149" s="264" t="str">
        <f t="shared" si="118"/>
        <v/>
      </c>
      <c r="T149" s="390">
        <v>1.0000000000000001E-5</v>
      </c>
      <c r="U149" s="390" t="s">
        <v>706</v>
      </c>
      <c r="V149" s="390">
        <v>5</v>
      </c>
      <c r="W149" s="88">
        <v>100</v>
      </c>
      <c r="X149" s="88" t="s">
        <v>147</v>
      </c>
    </row>
    <row r="150" spans="2:24" ht="15" customHeight="1">
      <c r="B150" s="249">
        <f t="shared" si="110"/>
        <v>4</v>
      </c>
      <c r="C150" s="269" t="str">
        <f t="shared" si="119"/>
        <v/>
      </c>
      <c r="D150" s="269" t="str">
        <f t="shared" si="111"/>
        <v/>
      </c>
      <c r="E150" s="269" t="str">
        <f t="shared" si="120"/>
        <v/>
      </c>
      <c r="F150" s="269" t="str">
        <f t="shared" si="112"/>
        <v/>
      </c>
      <c r="H150" s="278" t="str">
        <f>IF($N94=FALSE,"",ROUND(Pressure_1_R2!N7*$C$85,M$146+1))</f>
        <v/>
      </c>
      <c r="I150" s="278" t="str">
        <f>IF($N94=FALSE,"",ROUND(Pressure_1_R2!O7*$C$85,M$146+1))</f>
        <v/>
      </c>
      <c r="J150" s="278" t="str">
        <f t="shared" si="121"/>
        <v/>
      </c>
      <c r="K150" s="279" t="str">
        <f t="shared" si="113"/>
        <v/>
      </c>
      <c r="M150" s="264" t="str">
        <f t="shared" ca="1" si="114"/>
        <v/>
      </c>
      <c r="N150" s="264" t="str">
        <f t="shared" ca="1" si="115"/>
        <v/>
      </c>
      <c r="O150" s="264" t="str">
        <f t="shared" ca="1" si="116"/>
        <v/>
      </c>
      <c r="P150" s="264" t="str">
        <f t="shared" ca="1" si="117"/>
        <v/>
      </c>
      <c r="Q150" s="264" t="str">
        <f t="shared" si="118"/>
        <v/>
      </c>
      <c r="R150" s="264" t="str">
        <f t="shared" si="118"/>
        <v/>
      </c>
      <c r="T150" s="390">
        <v>1E-4</v>
      </c>
      <c r="U150" s="390" t="s">
        <v>707</v>
      </c>
      <c r="V150" s="390">
        <v>4</v>
      </c>
      <c r="W150" s="88">
        <v>1000</v>
      </c>
      <c r="X150" s="88" t="s">
        <v>148</v>
      </c>
    </row>
    <row r="151" spans="2:24" ht="15" customHeight="1">
      <c r="B151" s="249">
        <f t="shared" si="110"/>
        <v>5</v>
      </c>
      <c r="C151" s="269" t="str">
        <f t="shared" si="119"/>
        <v/>
      </c>
      <c r="D151" s="269" t="str">
        <f t="shared" si="111"/>
        <v/>
      </c>
      <c r="E151" s="269" t="str">
        <f t="shared" si="120"/>
        <v/>
      </c>
      <c r="F151" s="269" t="str">
        <f t="shared" si="112"/>
        <v/>
      </c>
      <c r="H151" s="278" t="str">
        <f>IF($N95=FALSE,"",ROUND(Pressure_1_R2!N8*$C$85,M$146+1))</f>
        <v/>
      </c>
      <c r="I151" s="278" t="str">
        <f>IF($N95=FALSE,"",ROUND(Pressure_1_R2!O8*$C$85,M$146+1))</f>
        <v/>
      </c>
      <c r="J151" s="278" t="str">
        <f t="shared" si="121"/>
        <v/>
      </c>
      <c r="K151" s="279" t="str">
        <f t="shared" si="113"/>
        <v/>
      </c>
      <c r="M151" s="264" t="str">
        <f t="shared" ca="1" si="114"/>
        <v/>
      </c>
      <c r="N151" s="264" t="str">
        <f t="shared" ca="1" si="115"/>
        <v/>
      </c>
      <c r="O151" s="264" t="str">
        <f t="shared" ca="1" si="116"/>
        <v/>
      </c>
      <c r="P151" s="264" t="str">
        <f t="shared" ca="1" si="117"/>
        <v/>
      </c>
      <c r="Q151" s="264" t="str">
        <f t="shared" si="118"/>
        <v/>
      </c>
      <c r="R151" s="264" t="str">
        <f t="shared" si="118"/>
        <v/>
      </c>
      <c r="T151" s="390">
        <v>1E-3</v>
      </c>
      <c r="U151" s="391" t="s">
        <v>731</v>
      </c>
      <c r="V151" s="390">
        <v>3</v>
      </c>
      <c r="W151" s="88">
        <v>10000</v>
      </c>
      <c r="X151" s="88" t="s">
        <v>149</v>
      </c>
    </row>
    <row r="152" spans="2:24" ht="15" customHeight="1">
      <c r="B152" s="249">
        <f t="shared" si="110"/>
        <v>6</v>
      </c>
      <c r="C152" s="269" t="str">
        <f t="shared" si="119"/>
        <v/>
      </c>
      <c r="D152" s="269" t="str">
        <f t="shared" si="111"/>
        <v/>
      </c>
      <c r="E152" s="269" t="str">
        <f t="shared" si="120"/>
        <v/>
      </c>
      <c r="F152" s="269" t="str">
        <f t="shared" si="112"/>
        <v/>
      </c>
      <c r="H152" s="278" t="str">
        <f>IF($N96=FALSE,"",ROUND(Pressure_1_R2!N9*$C$85,M$146+1))</f>
        <v/>
      </c>
      <c r="I152" s="278" t="str">
        <f>IF($N96=FALSE,"",ROUND(Pressure_1_R2!O9*$C$85,M$146+1))</f>
        <v/>
      </c>
      <c r="J152" s="278" t="str">
        <f t="shared" si="121"/>
        <v/>
      </c>
      <c r="K152" s="279" t="str">
        <f t="shared" si="113"/>
        <v/>
      </c>
      <c r="M152" s="264" t="str">
        <f t="shared" ca="1" si="114"/>
        <v/>
      </c>
      <c r="N152" s="264" t="str">
        <f t="shared" ca="1" si="115"/>
        <v/>
      </c>
      <c r="O152" s="264" t="str">
        <f t="shared" ca="1" si="116"/>
        <v/>
      </c>
      <c r="P152" s="264" t="str">
        <f t="shared" ca="1" si="117"/>
        <v/>
      </c>
      <c r="Q152" s="264" t="str">
        <f t="shared" si="118"/>
        <v/>
      </c>
      <c r="R152" s="264" t="str">
        <f t="shared" si="118"/>
        <v/>
      </c>
      <c r="T152" s="390">
        <v>0.01</v>
      </c>
      <c r="U152" s="391" t="s">
        <v>960</v>
      </c>
      <c r="V152" s="390">
        <v>2</v>
      </c>
      <c r="W152" s="88">
        <v>100000</v>
      </c>
      <c r="X152" s="88" t="s">
        <v>150</v>
      </c>
    </row>
    <row r="153" spans="2:24" ht="15" customHeight="1">
      <c r="B153" s="249">
        <f t="shared" si="110"/>
        <v>7</v>
      </c>
      <c r="C153" s="269" t="str">
        <f t="shared" si="119"/>
        <v/>
      </c>
      <c r="D153" s="269" t="str">
        <f t="shared" si="111"/>
        <v/>
      </c>
      <c r="E153" s="269" t="str">
        <f t="shared" si="120"/>
        <v/>
      </c>
      <c r="F153" s="269" t="str">
        <f t="shared" si="112"/>
        <v/>
      </c>
      <c r="H153" s="278" t="str">
        <f>IF($N97=FALSE,"",ROUND(Pressure_1_R2!N10*$C$85,M$146+1))</f>
        <v/>
      </c>
      <c r="I153" s="278" t="str">
        <f>IF($N97=FALSE,"",ROUND(Pressure_1_R2!O10*$C$85,M$146+1))</f>
        <v/>
      </c>
      <c r="J153" s="278" t="str">
        <f t="shared" si="121"/>
        <v/>
      </c>
      <c r="K153" s="279" t="str">
        <f t="shared" si="113"/>
        <v/>
      </c>
      <c r="M153" s="264" t="str">
        <f t="shared" ca="1" si="114"/>
        <v/>
      </c>
      <c r="N153" s="264" t="str">
        <f t="shared" ca="1" si="115"/>
        <v/>
      </c>
      <c r="O153" s="264" t="str">
        <f t="shared" ca="1" si="116"/>
        <v/>
      </c>
      <c r="P153" s="264" t="str">
        <f t="shared" ca="1" si="117"/>
        <v/>
      </c>
      <c r="Q153" s="264" t="str">
        <f t="shared" si="118"/>
        <v/>
      </c>
      <c r="R153" s="264" t="str">
        <f t="shared" si="118"/>
        <v/>
      </c>
      <c r="T153" s="390">
        <v>0.1</v>
      </c>
      <c r="U153" s="391" t="s">
        <v>962</v>
      </c>
      <c r="V153" s="390">
        <v>1</v>
      </c>
      <c r="W153" s="88">
        <v>1000000</v>
      </c>
      <c r="X153" s="88" t="s">
        <v>151</v>
      </c>
    </row>
    <row r="154" spans="2:24" ht="15" customHeight="1">
      <c r="B154" s="249">
        <f t="shared" si="110"/>
        <v>8</v>
      </c>
      <c r="C154" s="269" t="str">
        <f t="shared" si="119"/>
        <v/>
      </c>
      <c r="D154" s="269" t="str">
        <f t="shared" si="111"/>
        <v/>
      </c>
      <c r="E154" s="269" t="str">
        <f t="shared" si="120"/>
        <v/>
      </c>
      <c r="F154" s="269" t="str">
        <f t="shared" si="112"/>
        <v/>
      </c>
      <c r="H154" s="278" t="str">
        <f>IF($N98=FALSE,"",ROUND(Pressure_1_R2!N11*$C$85,M$146+1))</f>
        <v/>
      </c>
      <c r="I154" s="278" t="str">
        <f>IF($N98=FALSE,"",ROUND(Pressure_1_R2!O11*$C$85,M$146+1))</f>
        <v/>
      </c>
      <c r="J154" s="278" t="str">
        <f t="shared" si="121"/>
        <v/>
      </c>
      <c r="K154" s="279" t="str">
        <f t="shared" si="113"/>
        <v/>
      </c>
      <c r="M154" s="264" t="str">
        <f t="shared" ca="1" si="114"/>
        <v/>
      </c>
      <c r="N154" s="264" t="str">
        <f t="shared" ca="1" si="115"/>
        <v/>
      </c>
      <c r="O154" s="264" t="str">
        <f t="shared" ca="1" si="116"/>
        <v/>
      </c>
      <c r="P154" s="264" t="str">
        <f t="shared" ca="1" si="117"/>
        <v/>
      </c>
      <c r="Q154" s="264" t="str">
        <f t="shared" si="118"/>
        <v/>
      </c>
      <c r="R154" s="264" t="str">
        <f t="shared" si="118"/>
        <v/>
      </c>
      <c r="T154" s="390">
        <v>1</v>
      </c>
      <c r="U154" s="390">
        <v>0</v>
      </c>
      <c r="V154" s="390">
        <v>0</v>
      </c>
      <c r="W154" s="88">
        <v>10000000</v>
      </c>
      <c r="X154" s="88" t="s">
        <v>152</v>
      </c>
    </row>
    <row r="155" spans="2:24" ht="15" customHeight="1">
      <c r="B155" s="249">
        <f t="shared" si="110"/>
        <v>9</v>
      </c>
      <c r="C155" s="269" t="str">
        <f t="shared" si="119"/>
        <v/>
      </c>
      <c r="D155" s="269" t="str">
        <f t="shared" si="111"/>
        <v/>
      </c>
      <c r="E155" s="269" t="str">
        <f t="shared" si="120"/>
        <v/>
      </c>
      <c r="F155" s="269" t="str">
        <f t="shared" si="112"/>
        <v/>
      </c>
      <c r="H155" s="278" t="str">
        <f>IF($N99=FALSE,"",ROUND(Pressure_1_R2!N12*$C$85,M$146+1))</f>
        <v/>
      </c>
      <c r="I155" s="278" t="str">
        <f>IF($N99=FALSE,"",ROUND(Pressure_1_R2!O12*$C$85,M$146+1))</f>
        <v/>
      </c>
      <c r="J155" s="278" t="str">
        <f t="shared" si="121"/>
        <v/>
      </c>
      <c r="K155" s="279" t="str">
        <f t="shared" si="113"/>
        <v/>
      </c>
      <c r="M155" s="264" t="str">
        <f t="shared" ca="1" si="114"/>
        <v/>
      </c>
      <c r="N155" s="264" t="str">
        <f t="shared" ca="1" si="115"/>
        <v/>
      </c>
      <c r="O155" s="264" t="str">
        <f t="shared" ca="1" si="116"/>
        <v/>
      </c>
      <c r="P155" s="264" t="str">
        <f t="shared" ca="1" si="117"/>
        <v/>
      </c>
      <c r="Q155" s="264" t="str">
        <f t="shared" si="118"/>
        <v/>
      </c>
      <c r="R155" s="264" t="str">
        <f t="shared" si="118"/>
        <v/>
      </c>
      <c r="T155" s="390">
        <v>10</v>
      </c>
      <c r="U155" s="390">
        <v>0</v>
      </c>
      <c r="V155" s="390">
        <v>-1</v>
      </c>
      <c r="W155" s="88"/>
      <c r="X155" s="88"/>
    </row>
    <row r="156" spans="2:24" ht="15" customHeight="1">
      <c r="B156" s="249">
        <f t="shared" si="110"/>
        <v>10</v>
      </c>
      <c r="C156" s="269" t="str">
        <f t="shared" si="119"/>
        <v/>
      </c>
      <c r="D156" s="269" t="str">
        <f t="shared" si="111"/>
        <v/>
      </c>
      <c r="E156" s="269" t="str">
        <f t="shared" si="120"/>
        <v/>
      </c>
      <c r="F156" s="269" t="str">
        <f t="shared" si="112"/>
        <v/>
      </c>
      <c r="H156" s="278" t="str">
        <f>IF($N100=FALSE,"",ROUND(Pressure_1_R2!N13*$C$85,M$146+1))</f>
        <v/>
      </c>
      <c r="I156" s="278" t="str">
        <f>IF($N100=FALSE,"",ROUND(Pressure_1_R2!O13*$C$85,M$146+1))</f>
        <v/>
      </c>
      <c r="J156" s="278" t="str">
        <f t="shared" si="121"/>
        <v/>
      </c>
      <c r="K156" s="279" t="str">
        <f t="shared" si="113"/>
        <v/>
      </c>
      <c r="M156" s="264" t="str">
        <f t="shared" ca="1" si="114"/>
        <v/>
      </c>
      <c r="N156" s="264" t="str">
        <f t="shared" ca="1" si="115"/>
        <v/>
      </c>
      <c r="O156" s="264" t="str">
        <f t="shared" ca="1" si="116"/>
        <v/>
      </c>
      <c r="P156" s="264" t="str">
        <f t="shared" ca="1" si="117"/>
        <v/>
      </c>
      <c r="Q156" s="264" t="str">
        <f t="shared" si="118"/>
        <v/>
      </c>
      <c r="R156" s="264" t="str">
        <f t="shared" si="118"/>
        <v/>
      </c>
      <c r="T156" s="390">
        <v>100</v>
      </c>
      <c r="U156" s="390">
        <v>0</v>
      </c>
      <c r="V156" s="390">
        <v>-2</v>
      </c>
    </row>
    <row r="157" spans="2:24" ht="15" customHeight="1">
      <c r="B157" s="249">
        <f t="shared" si="110"/>
        <v>11</v>
      </c>
      <c r="C157" s="269" t="str">
        <f t="shared" si="119"/>
        <v/>
      </c>
      <c r="D157" s="269" t="str">
        <f t="shared" si="111"/>
        <v/>
      </c>
      <c r="E157" s="269" t="str">
        <f t="shared" si="120"/>
        <v/>
      </c>
      <c r="F157" s="269" t="str">
        <f t="shared" si="112"/>
        <v/>
      </c>
      <c r="H157" s="278" t="str">
        <f>IF($N101=FALSE,"",ROUND(Pressure_1_R2!N14*$C$85,M$146+1))</f>
        <v/>
      </c>
      <c r="I157" s="278" t="str">
        <f>IF($N101=FALSE,"",ROUND(Pressure_1_R2!O14*$C$85,M$146+1))</f>
        <v/>
      </c>
      <c r="J157" s="278" t="str">
        <f t="shared" si="121"/>
        <v/>
      </c>
      <c r="K157" s="279" t="str">
        <f t="shared" si="113"/>
        <v/>
      </c>
      <c r="M157" s="264" t="str">
        <f t="shared" ca="1" si="114"/>
        <v/>
      </c>
      <c r="N157" s="264" t="str">
        <f t="shared" ca="1" si="115"/>
        <v/>
      </c>
      <c r="O157" s="264" t="str">
        <f t="shared" ca="1" si="116"/>
        <v/>
      </c>
      <c r="P157" s="264" t="str">
        <f t="shared" ca="1" si="117"/>
        <v/>
      </c>
      <c r="Q157" s="264" t="str">
        <f t="shared" si="118"/>
        <v/>
      </c>
      <c r="R157" s="264" t="str">
        <f t="shared" si="118"/>
        <v/>
      </c>
    </row>
    <row r="158" spans="2:24" ht="15" customHeight="1">
      <c r="B158" s="249">
        <f t="shared" si="110"/>
        <v>12</v>
      </c>
      <c r="C158" s="269" t="str">
        <f t="shared" si="119"/>
        <v/>
      </c>
      <c r="D158" s="269" t="str">
        <f t="shared" si="111"/>
        <v/>
      </c>
      <c r="E158" s="269" t="str">
        <f t="shared" si="120"/>
        <v/>
      </c>
      <c r="F158" s="269" t="str">
        <f t="shared" si="112"/>
        <v/>
      </c>
      <c r="H158" s="278" t="str">
        <f>IF($N102=FALSE,"",ROUND(Pressure_1_R2!N15*$C$85,M$146+1))</f>
        <v/>
      </c>
      <c r="I158" s="278" t="str">
        <f>IF($N102=FALSE,"",ROUND(Pressure_1_R2!O15*$C$85,M$146+1))</f>
        <v/>
      </c>
      <c r="J158" s="278" t="str">
        <f t="shared" si="121"/>
        <v/>
      </c>
      <c r="K158" s="279" t="str">
        <f t="shared" si="113"/>
        <v/>
      </c>
      <c r="M158" s="264" t="str">
        <f t="shared" ca="1" si="114"/>
        <v/>
      </c>
      <c r="N158" s="264" t="str">
        <f t="shared" ca="1" si="115"/>
        <v/>
      </c>
      <c r="O158" s="264" t="str">
        <f t="shared" ca="1" si="116"/>
        <v/>
      </c>
      <c r="P158" s="264" t="str">
        <f t="shared" ca="1" si="117"/>
        <v/>
      </c>
      <c r="Q158" s="264" t="str">
        <f t="shared" si="118"/>
        <v/>
      </c>
      <c r="R158" s="264" t="str">
        <f t="shared" si="118"/>
        <v/>
      </c>
      <c r="T158" s="252" t="s">
        <v>529</v>
      </c>
      <c r="U158" s="263"/>
    </row>
    <row r="159" spans="2:24" ht="15" customHeight="1">
      <c r="B159" s="249">
        <f t="shared" si="110"/>
        <v>13</v>
      </c>
      <c r="C159" s="269" t="str">
        <f t="shared" si="119"/>
        <v/>
      </c>
      <c r="D159" s="269" t="str">
        <f t="shared" si="111"/>
        <v/>
      </c>
      <c r="E159" s="269" t="str">
        <f t="shared" si="120"/>
        <v/>
      </c>
      <c r="F159" s="269" t="str">
        <f t="shared" si="112"/>
        <v/>
      </c>
      <c r="H159" s="278" t="str">
        <f>IF($N103=FALSE,"",ROUND(Pressure_1_R2!N16*$C$85,M$146+1))</f>
        <v/>
      </c>
      <c r="I159" s="278" t="str">
        <f>IF($N103=FALSE,"",ROUND(Pressure_1_R2!O16*$C$85,M$146+1))</f>
        <v/>
      </c>
      <c r="J159" s="278" t="str">
        <f t="shared" si="121"/>
        <v/>
      </c>
      <c r="K159" s="279" t="str">
        <f t="shared" si="113"/>
        <v/>
      </c>
      <c r="M159" s="264" t="str">
        <f t="shared" ca="1" si="114"/>
        <v/>
      </c>
      <c r="N159" s="264" t="str">
        <f t="shared" ca="1" si="115"/>
        <v/>
      </c>
      <c r="O159" s="264" t="str">
        <f t="shared" ca="1" si="116"/>
        <v/>
      </c>
      <c r="P159" s="264" t="str">
        <f t="shared" ca="1" si="117"/>
        <v/>
      </c>
      <c r="Q159" s="264" t="str">
        <f t="shared" si="118"/>
        <v/>
      </c>
      <c r="R159" s="264" t="str">
        <f t="shared" si="118"/>
        <v/>
      </c>
      <c r="T159" s="762" t="s">
        <v>666</v>
      </c>
      <c r="U159" s="763"/>
    </row>
    <row r="160" spans="2:24" ht="15" customHeight="1">
      <c r="B160" s="249">
        <f t="shared" si="110"/>
        <v>14</v>
      </c>
      <c r="C160" s="269" t="str">
        <f t="shared" si="119"/>
        <v/>
      </c>
      <c r="D160" s="269" t="str">
        <f t="shared" si="111"/>
        <v/>
      </c>
      <c r="E160" s="269" t="str">
        <f t="shared" si="120"/>
        <v/>
      </c>
      <c r="F160" s="269" t="str">
        <f t="shared" si="112"/>
        <v/>
      </c>
      <c r="H160" s="278" t="str">
        <f>IF($N104=FALSE,"",ROUND(Pressure_1_R2!N17*$C$85,M$146+1))</f>
        <v/>
      </c>
      <c r="I160" s="278" t="str">
        <f>IF($N104=FALSE,"",ROUND(Pressure_1_R2!O17*$C$85,M$146+1))</f>
        <v/>
      </c>
      <c r="J160" s="278" t="str">
        <f t="shared" si="121"/>
        <v/>
      </c>
      <c r="K160" s="279" t="str">
        <f t="shared" si="113"/>
        <v/>
      </c>
      <c r="M160" s="264" t="str">
        <f t="shared" ca="1" si="114"/>
        <v/>
      </c>
      <c r="N160" s="264" t="str">
        <f t="shared" ca="1" si="115"/>
        <v/>
      </c>
      <c r="O160" s="264" t="str">
        <f t="shared" ca="1" si="116"/>
        <v/>
      </c>
      <c r="P160" s="264" t="str">
        <f t="shared" ca="1" si="117"/>
        <v/>
      </c>
      <c r="Q160" s="264" t="str">
        <f t="shared" si="118"/>
        <v/>
      </c>
      <c r="R160" s="264" t="str">
        <f t="shared" si="118"/>
        <v/>
      </c>
      <c r="T160" s="270" t="s">
        <v>608</v>
      </c>
      <c r="U160" s="271" t="e">
        <f>SLOPE(D127:D141,G127:G141)</f>
        <v>#DIV/0!</v>
      </c>
    </row>
    <row r="161" spans="1:34" ht="15" customHeight="1">
      <c r="B161" s="249">
        <f t="shared" si="110"/>
        <v>15</v>
      </c>
      <c r="C161" s="269" t="str">
        <f t="shared" si="119"/>
        <v/>
      </c>
      <c r="D161" s="269" t="str">
        <f t="shared" si="111"/>
        <v/>
      </c>
      <c r="E161" s="269" t="str">
        <f t="shared" si="120"/>
        <v/>
      </c>
      <c r="F161" s="269" t="str">
        <f t="shared" si="112"/>
        <v/>
      </c>
      <c r="H161" s="278" t="str">
        <f>IF($N105=FALSE,"",ROUND(Pressure_1_R2!N18*$C$85,M$146+1))</f>
        <v/>
      </c>
      <c r="I161" s="278" t="str">
        <f>IF($N105=FALSE,"",ROUND(Pressure_1_R2!O18*$C$85,M$146+1))</f>
        <v/>
      </c>
      <c r="J161" s="278" t="str">
        <f t="shared" si="121"/>
        <v/>
      </c>
      <c r="K161" s="279" t="str">
        <f t="shared" si="113"/>
        <v/>
      </c>
      <c r="M161" s="264" t="str">
        <f t="shared" ca="1" si="114"/>
        <v/>
      </c>
      <c r="N161" s="264" t="str">
        <f t="shared" ca="1" si="115"/>
        <v/>
      </c>
      <c r="O161" s="264" t="str">
        <f t="shared" ca="1" si="116"/>
        <v/>
      </c>
      <c r="P161" s="264" t="str">
        <f t="shared" ca="1" si="117"/>
        <v/>
      </c>
      <c r="Q161" s="264" t="str">
        <f t="shared" si="118"/>
        <v/>
      </c>
      <c r="R161" s="264" t="str">
        <f t="shared" si="118"/>
        <v/>
      </c>
      <c r="S161" s="248"/>
      <c r="T161" s="270" t="s">
        <v>609</v>
      </c>
      <c r="U161" s="271" t="e">
        <f>INTERCEPT(D127:D141,G127:G141)</f>
        <v>#DIV/0!</v>
      </c>
    </row>
    <row r="162" spans="1:34" ht="15" customHeight="1">
      <c r="B162" s="248"/>
      <c r="C162" s="248"/>
      <c r="D162" s="248"/>
      <c r="E162" s="248"/>
      <c r="T162" s="248"/>
    </row>
    <row r="163" spans="1:34" ht="15" customHeight="1">
      <c r="B163" s="248"/>
      <c r="C163" s="248"/>
      <c r="D163" s="248"/>
      <c r="E163" s="248"/>
      <c r="F163" s="265"/>
      <c r="T163" s="248"/>
    </row>
    <row r="164" spans="1:34" ht="15" customHeight="1">
      <c r="B164" s="248"/>
      <c r="C164" s="248"/>
      <c r="D164" s="248"/>
      <c r="E164" s="248"/>
      <c r="H164" s="265"/>
      <c r="I164" s="265"/>
      <c r="J164" s="265"/>
      <c r="K164" s="265"/>
      <c r="L164" s="265"/>
      <c r="M164" s="265"/>
      <c r="N164" s="265"/>
    </row>
    <row r="165" spans="1:34" ht="15" customHeight="1">
      <c r="A165" s="245" t="s">
        <v>667</v>
      </c>
      <c r="B165" s="246"/>
      <c r="C165" s="246"/>
      <c r="D165" s="246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</row>
    <row r="166" spans="1:34" ht="15" customHeight="1">
      <c r="B166" s="316" t="s">
        <v>611</v>
      </c>
      <c r="C166" s="320" t="s">
        <v>612</v>
      </c>
      <c r="D166" s="388" t="s">
        <v>950</v>
      </c>
      <c r="E166" s="320" t="s">
        <v>613</v>
      </c>
      <c r="F166" s="386" t="s">
        <v>947</v>
      </c>
      <c r="G166" s="349">
        <f>E172</f>
        <v>0</v>
      </c>
      <c r="H166" s="349" t="s">
        <v>989</v>
      </c>
      <c r="I166" s="320" t="s">
        <v>668</v>
      </c>
      <c r="J166" s="320" t="s">
        <v>669</v>
      </c>
      <c r="K166" s="247"/>
      <c r="L166" s="247"/>
      <c r="M166" s="247"/>
      <c r="N166" s="247"/>
      <c r="O166" s="247"/>
      <c r="P166" s="247"/>
      <c r="Q166" s="247"/>
      <c r="R166" s="247"/>
      <c r="S166" s="248"/>
      <c r="T166" s="248"/>
    </row>
    <row r="167" spans="1:34" ht="15" customHeight="1">
      <c r="B167" s="249">
        <f>COUNTIF(B173:B202,TRUE)/2</f>
        <v>0</v>
      </c>
      <c r="C167" s="254" t="e">
        <f ca="1">OFFSET(Z170,MATCH(F172,Z171:Z195,0),MATCH(E172,AA170:AH170,0))</f>
        <v>#N/A</v>
      </c>
      <c r="D167" s="254">
        <f>Pressure_1_R3!K4</f>
        <v>0</v>
      </c>
      <c r="E167" s="254">
        <f>Pressure_1_R3!L4</f>
        <v>0</v>
      </c>
      <c r="F167" s="254">
        <f>Pressure_1_R3!M$4</f>
        <v>0</v>
      </c>
      <c r="G167" s="350" t="e">
        <f ca="1">E167*C167</f>
        <v>#N/A</v>
      </c>
      <c r="H167" s="350" t="str">
        <f ca="1">OFFSET(V227,COUNTIF(T228:T238,"&lt;="&amp;G167),0)</f>
        <v>자리수</v>
      </c>
      <c r="I167" s="254" t="e">
        <f ca="1">OFFSET(U227,MATCH(H167,V228:V238,0),0)</f>
        <v>#N/A</v>
      </c>
      <c r="J167" s="254">
        <f>Pressure_1_R3!J$4</f>
        <v>0</v>
      </c>
      <c r="K167" s="247"/>
      <c r="L167" s="247"/>
      <c r="M167" s="247"/>
      <c r="N167" s="247"/>
      <c r="O167" s="247"/>
      <c r="P167" s="247"/>
      <c r="Q167" s="247"/>
      <c r="R167" s="247"/>
      <c r="S167" s="248"/>
      <c r="T167" s="248"/>
    </row>
    <row r="168" spans="1:34" ht="15" customHeight="1">
      <c r="B168" s="246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8"/>
      <c r="S168" s="248"/>
      <c r="T168" s="248"/>
    </row>
    <row r="169" spans="1:34" s="253" customFormat="1" ht="15" customHeight="1">
      <c r="B169" s="252" t="s">
        <v>670</v>
      </c>
      <c r="C169" s="250"/>
      <c r="D169" s="250"/>
      <c r="E169" s="251"/>
      <c r="F169" s="250"/>
      <c r="G169" s="246"/>
      <c r="H169" s="250"/>
      <c r="I169" s="250"/>
      <c r="J169" s="250"/>
      <c r="K169" s="250"/>
      <c r="L169" s="250"/>
      <c r="M169" s="250"/>
      <c r="N169" s="252" t="s">
        <v>671</v>
      </c>
    </row>
    <row r="170" spans="1:34" s="247" customFormat="1" ht="15" customHeight="1">
      <c r="B170" s="771" t="s">
        <v>672</v>
      </c>
      <c r="C170" s="771" t="s">
        <v>673</v>
      </c>
      <c r="D170" s="780" t="s">
        <v>601</v>
      </c>
      <c r="E170" s="782" t="s">
        <v>380</v>
      </c>
      <c r="F170" s="771" t="s">
        <v>744</v>
      </c>
      <c r="G170" s="771"/>
      <c r="H170" s="771"/>
      <c r="I170" s="771" t="s">
        <v>674</v>
      </c>
      <c r="J170" s="772" t="s">
        <v>746</v>
      </c>
      <c r="K170" s="773"/>
      <c r="L170" s="774"/>
      <c r="M170" s="250"/>
      <c r="N170" s="771" t="s">
        <v>672</v>
      </c>
      <c r="O170" s="771" t="s">
        <v>675</v>
      </c>
      <c r="P170" s="771" t="s">
        <v>619</v>
      </c>
      <c r="Q170" s="772" t="s">
        <v>748</v>
      </c>
      <c r="R170" s="773"/>
      <c r="S170" s="773"/>
      <c r="T170" s="774"/>
      <c r="U170" s="772" t="s">
        <v>750</v>
      </c>
      <c r="V170" s="773"/>
      <c r="W170" s="773"/>
      <c r="X170" s="774"/>
      <c r="Z170" s="349" t="s">
        <v>886</v>
      </c>
      <c r="AA170" s="348" t="s">
        <v>188</v>
      </c>
      <c r="AB170" s="348" t="s">
        <v>887</v>
      </c>
      <c r="AC170" s="348" t="s">
        <v>888</v>
      </c>
      <c r="AD170" s="348" t="s">
        <v>889</v>
      </c>
      <c r="AE170" s="348" t="s">
        <v>890</v>
      </c>
      <c r="AF170" s="348" t="s">
        <v>891</v>
      </c>
      <c r="AG170" s="348" t="s">
        <v>892</v>
      </c>
      <c r="AH170" s="348" t="s">
        <v>825</v>
      </c>
    </row>
    <row r="171" spans="1:34" s="247" customFormat="1" ht="15" customHeight="1">
      <c r="B171" s="771"/>
      <c r="C171" s="771"/>
      <c r="D171" s="781"/>
      <c r="E171" s="782"/>
      <c r="F171" s="322" t="s">
        <v>623</v>
      </c>
      <c r="G171" s="322" t="s">
        <v>676</v>
      </c>
      <c r="H171" s="322" t="s">
        <v>0</v>
      </c>
      <c r="I171" s="771"/>
      <c r="J171" s="323" t="s">
        <v>623</v>
      </c>
      <c r="K171" s="323" t="s">
        <v>677</v>
      </c>
      <c r="L171" s="323" t="s">
        <v>678</v>
      </c>
      <c r="M171" s="250"/>
      <c r="N171" s="771"/>
      <c r="O171" s="771"/>
      <c r="P171" s="771"/>
      <c r="Q171" s="323" t="s">
        <v>623</v>
      </c>
      <c r="R171" s="323" t="s">
        <v>624</v>
      </c>
      <c r="S171" s="323" t="s">
        <v>627</v>
      </c>
      <c r="T171" s="323" t="s">
        <v>679</v>
      </c>
      <c r="U171" s="323" t="s">
        <v>680</v>
      </c>
      <c r="V171" s="323" t="s">
        <v>624</v>
      </c>
      <c r="W171" s="323" t="s">
        <v>627</v>
      </c>
      <c r="X171" s="323" t="s">
        <v>681</v>
      </c>
      <c r="Z171" s="348" t="s">
        <v>893</v>
      </c>
      <c r="AA171" s="350">
        <f t="shared" ref="AA171:AA185" si="122">AC171*1000</f>
        <v>1</v>
      </c>
      <c r="AB171" s="350">
        <f>AC171*10</f>
        <v>0.01</v>
      </c>
      <c r="AC171" s="350">
        <f t="shared" ref="AC171:AC185" si="123">AD171*1000</f>
        <v>1E-3</v>
      </c>
      <c r="AD171" s="350">
        <v>9.9999999999999995E-7</v>
      </c>
      <c r="AE171" s="350">
        <f t="shared" ref="AE171:AE185" si="124">AG171*1000</f>
        <v>1</v>
      </c>
      <c r="AF171" s="350">
        <f>AG171*10</f>
        <v>0.01</v>
      </c>
      <c r="AG171" s="350">
        <f t="shared" ref="AG171:AG185" si="125">AH171*1000</f>
        <v>1E-3</v>
      </c>
      <c r="AH171" s="350">
        <v>9.9999999999999995E-7</v>
      </c>
    </row>
    <row r="172" spans="1:34" s="247" customFormat="1" ht="15" customHeight="1">
      <c r="B172" s="771"/>
      <c r="C172" s="771"/>
      <c r="D172" s="323">
        <f>E172</f>
        <v>0</v>
      </c>
      <c r="E172" s="323">
        <f>표준압력!I148</f>
        <v>0</v>
      </c>
      <c r="F172" s="323">
        <f>F167</f>
        <v>0</v>
      </c>
      <c r="G172" s="323">
        <f>F172</f>
        <v>0</v>
      </c>
      <c r="H172" s="323">
        <f>G172</f>
        <v>0</v>
      </c>
      <c r="I172" s="771"/>
      <c r="J172" s="322">
        <f>$E172</f>
        <v>0</v>
      </c>
      <c r="K172" s="322">
        <f>$E172</f>
        <v>0</v>
      </c>
      <c r="L172" s="322">
        <f>$E172</f>
        <v>0</v>
      </c>
      <c r="M172" s="250"/>
      <c r="N172" s="771"/>
      <c r="O172" s="771"/>
      <c r="P172" s="771"/>
      <c r="Q172" s="322">
        <f>J172</f>
        <v>0</v>
      </c>
      <c r="R172" s="322">
        <f>K172</f>
        <v>0</v>
      </c>
      <c r="S172" s="322">
        <f>L172</f>
        <v>0</v>
      </c>
      <c r="T172" s="322">
        <f>S172</f>
        <v>0</v>
      </c>
      <c r="U172" s="322">
        <f>Q172</f>
        <v>0</v>
      </c>
      <c r="V172" s="322">
        <f>R172</f>
        <v>0</v>
      </c>
      <c r="W172" s="322">
        <f>S172</f>
        <v>0</v>
      </c>
      <c r="X172" s="322">
        <f>T172</f>
        <v>0</v>
      </c>
      <c r="Z172" s="348" t="s">
        <v>563</v>
      </c>
      <c r="AA172" s="350">
        <f t="shared" si="122"/>
        <v>100</v>
      </c>
      <c r="AB172" s="350">
        <f t="shared" ref="AB172:AB193" si="126">AC172*10</f>
        <v>1</v>
      </c>
      <c r="AC172" s="350">
        <f t="shared" si="123"/>
        <v>0.1</v>
      </c>
      <c r="AD172" s="350">
        <v>1E-4</v>
      </c>
      <c r="AE172" s="350">
        <f t="shared" si="124"/>
        <v>100</v>
      </c>
      <c r="AF172" s="350">
        <f t="shared" ref="AF172:AF193" si="127">AG172*10</f>
        <v>1</v>
      </c>
      <c r="AG172" s="350">
        <f t="shared" si="125"/>
        <v>0.1</v>
      </c>
      <c r="AH172" s="350">
        <v>1E-4</v>
      </c>
    </row>
    <row r="173" spans="1:34" s="247" customFormat="1" ht="15" customHeight="1">
      <c r="B173" s="255" t="b">
        <f>IF(Pressure_1_R3!A4="",FALSE,TRUE)</f>
        <v>0</v>
      </c>
      <c r="C173" s="256">
        <v>1</v>
      </c>
      <c r="D173" s="257" t="str">
        <f>IF($B173=FALSE,"",표준압력!G148)</f>
        <v/>
      </c>
      <c r="E173" s="257" t="str">
        <f>IF($B173=FALSE,"",표준압력!H148)</f>
        <v/>
      </c>
      <c r="F173" s="257" t="str">
        <f>IF($B173=FALSE,"",Pressure_1_R3!Q4)</f>
        <v/>
      </c>
      <c r="G173" s="258" t="str">
        <f>IF($B173=FALSE,"",Pressure_1_R3!R4)</f>
        <v/>
      </c>
      <c r="H173" s="258" t="str">
        <f>IF($B173=FALSE,"",Pressure_1_R3!S4)</f>
        <v/>
      </c>
      <c r="I173" s="264" t="b">
        <f t="shared" ref="I173:I202" si="128">TYPE(G173)=1</f>
        <v>0</v>
      </c>
      <c r="J173" s="259" t="str">
        <f t="shared" ref="J173:J202" si="129">IF($B173=FALSE,"",F173*$C$167)</f>
        <v/>
      </c>
      <c r="K173" s="260" t="str">
        <f t="shared" ref="K173:K202" si="130">IF($B173=FALSE,"",IF(G173="ⅹ",J173,G173*$C$167))</f>
        <v/>
      </c>
      <c r="L173" s="260" t="str">
        <f t="shared" ref="L173:L202" si="131">IF($B173=FALSE,"",IF(H173="ⅹ",K173,H173*$C$167))</f>
        <v/>
      </c>
      <c r="M173" s="250"/>
      <c r="N173" s="261" t="b">
        <f t="shared" ref="N173:N202" si="132">IF($P173&gt;$B$167,FALSE,TRUE)</f>
        <v>0</v>
      </c>
      <c r="O173" s="415" t="s">
        <v>564</v>
      </c>
      <c r="P173" s="419">
        <v>1</v>
      </c>
      <c r="Q173" s="417" t="str">
        <f t="shared" ref="Q173:S187" si="133">IF($N173=FALSE,"",J173)</f>
        <v/>
      </c>
      <c r="R173" s="261" t="str">
        <f t="shared" si="133"/>
        <v/>
      </c>
      <c r="S173" s="261" t="str">
        <f t="shared" si="133"/>
        <v/>
      </c>
      <c r="T173" s="421" t="str">
        <f t="shared" ref="T173:T202" si="134">IF($N173=FALSE,"",AVERAGE(Q173:S173))</f>
        <v/>
      </c>
      <c r="U173" s="417" t="str">
        <f>IF($N173=FALSE,"",Q173-Q$173)</f>
        <v/>
      </c>
      <c r="V173" s="417" t="str">
        <f t="shared" ref="V173:V187" si="135">IF($N173=FALSE,"",R173-R$173)</f>
        <v/>
      </c>
      <c r="W173" s="417" t="str">
        <f t="shared" ref="W173:W187" si="136">IF($N173=FALSE,"",S173-S$173)</f>
        <v/>
      </c>
      <c r="X173" s="422" t="str">
        <f t="shared" ref="X173:X202" si="137">IF($N173=FALSE,"",MAX(U173:W173)-MIN(U173:W173))</f>
        <v/>
      </c>
      <c r="Z173" s="348" t="s">
        <v>894</v>
      </c>
      <c r="AA173" s="350">
        <f t="shared" si="122"/>
        <v>1000</v>
      </c>
      <c r="AB173" s="350">
        <f t="shared" si="126"/>
        <v>10</v>
      </c>
      <c r="AC173" s="350">
        <f t="shared" si="123"/>
        <v>1</v>
      </c>
      <c r="AD173" s="350">
        <v>1E-3</v>
      </c>
      <c r="AE173" s="350">
        <f t="shared" si="124"/>
        <v>1000</v>
      </c>
      <c r="AF173" s="350">
        <f t="shared" si="127"/>
        <v>10</v>
      </c>
      <c r="AG173" s="350">
        <f t="shared" si="125"/>
        <v>1</v>
      </c>
      <c r="AH173" s="350">
        <v>1E-3</v>
      </c>
    </row>
    <row r="174" spans="1:34" s="247" customFormat="1" ht="15" customHeight="1">
      <c r="B174" s="255" t="b">
        <f>IF(Pressure_1_R3!A5="",FALSE,TRUE)</f>
        <v>0</v>
      </c>
      <c r="C174" s="256">
        <v>2</v>
      </c>
      <c r="D174" s="257" t="str">
        <f>IF($B174=FALSE,"",표준압력!G149)</f>
        <v/>
      </c>
      <c r="E174" s="257" t="str">
        <f>IF($B174=FALSE,"",표준압력!H149)</f>
        <v/>
      </c>
      <c r="F174" s="257" t="str">
        <f>IF($B174=FALSE,"",Pressure_1_R3!Q5)</f>
        <v/>
      </c>
      <c r="G174" s="258" t="str">
        <f>IF($B174=FALSE,"",Pressure_1_R3!R5)</f>
        <v/>
      </c>
      <c r="H174" s="258" t="str">
        <f>IF($B174=FALSE,"",Pressure_1_R3!S5)</f>
        <v/>
      </c>
      <c r="I174" s="264" t="b">
        <f t="shared" si="128"/>
        <v>0</v>
      </c>
      <c r="J174" s="259" t="str">
        <f t="shared" si="129"/>
        <v/>
      </c>
      <c r="K174" s="260" t="str">
        <f t="shared" si="130"/>
        <v/>
      </c>
      <c r="L174" s="260" t="str">
        <f t="shared" si="131"/>
        <v/>
      </c>
      <c r="M174" s="250"/>
      <c r="N174" s="261" t="b">
        <f t="shared" si="132"/>
        <v>0</v>
      </c>
      <c r="O174" s="415" t="s">
        <v>564</v>
      </c>
      <c r="P174" s="419">
        <v>2</v>
      </c>
      <c r="Q174" s="417" t="str">
        <f t="shared" si="133"/>
        <v/>
      </c>
      <c r="R174" s="261" t="str">
        <f t="shared" si="133"/>
        <v/>
      </c>
      <c r="S174" s="261" t="str">
        <f t="shared" si="133"/>
        <v/>
      </c>
      <c r="T174" s="421" t="str">
        <f t="shared" si="134"/>
        <v/>
      </c>
      <c r="U174" s="417" t="str">
        <f t="shared" ref="U174:U187" si="138">IF($N174=FALSE,"",Q174-Q$173)</f>
        <v/>
      </c>
      <c r="V174" s="417" t="str">
        <f t="shared" si="135"/>
        <v/>
      </c>
      <c r="W174" s="417" t="str">
        <f t="shared" si="136"/>
        <v/>
      </c>
      <c r="X174" s="422" t="str">
        <f t="shared" si="137"/>
        <v/>
      </c>
      <c r="Z174" s="348" t="s">
        <v>889</v>
      </c>
      <c r="AA174" s="350">
        <f t="shared" si="122"/>
        <v>1000000</v>
      </c>
      <c r="AB174" s="350">
        <f t="shared" si="126"/>
        <v>10000</v>
      </c>
      <c r="AC174" s="350">
        <f t="shared" si="123"/>
        <v>1000</v>
      </c>
      <c r="AD174" s="350">
        <v>1</v>
      </c>
      <c r="AE174" s="350">
        <f t="shared" si="124"/>
        <v>1000000</v>
      </c>
      <c r="AF174" s="350">
        <f t="shared" si="127"/>
        <v>10000</v>
      </c>
      <c r="AG174" s="350">
        <f t="shared" si="125"/>
        <v>1000</v>
      </c>
      <c r="AH174" s="350">
        <v>1</v>
      </c>
    </row>
    <row r="175" spans="1:34" s="247" customFormat="1" ht="15" customHeight="1">
      <c r="B175" s="255" t="b">
        <f>IF(Pressure_1_R3!A6="",FALSE,TRUE)</f>
        <v>0</v>
      </c>
      <c r="C175" s="256">
        <v>3</v>
      </c>
      <c r="D175" s="257" t="str">
        <f>IF($B175=FALSE,"",표준압력!G150)</f>
        <v/>
      </c>
      <c r="E175" s="257" t="str">
        <f>IF($B175=FALSE,"",표준압력!H150)</f>
        <v/>
      </c>
      <c r="F175" s="257" t="str">
        <f>IF($B175=FALSE,"",Pressure_1_R3!Q6)</f>
        <v/>
      </c>
      <c r="G175" s="258" t="str">
        <f>IF($B175=FALSE,"",Pressure_1_R3!R6)</f>
        <v/>
      </c>
      <c r="H175" s="258" t="str">
        <f>IF($B175=FALSE,"",Pressure_1_R3!S6)</f>
        <v/>
      </c>
      <c r="I175" s="264" t="b">
        <f t="shared" si="128"/>
        <v>0</v>
      </c>
      <c r="J175" s="259" t="str">
        <f t="shared" si="129"/>
        <v/>
      </c>
      <c r="K175" s="260" t="str">
        <f t="shared" si="130"/>
        <v/>
      </c>
      <c r="L175" s="260" t="str">
        <f t="shared" si="131"/>
        <v/>
      </c>
      <c r="M175" s="250"/>
      <c r="N175" s="261" t="b">
        <f t="shared" si="132"/>
        <v>0</v>
      </c>
      <c r="O175" s="415" t="s">
        <v>564</v>
      </c>
      <c r="P175" s="419">
        <v>3</v>
      </c>
      <c r="Q175" s="417" t="str">
        <f t="shared" si="133"/>
        <v/>
      </c>
      <c r="R175" s="261" t="str">
        <f t="shared" si="133"/>
        <v/>
      </c>
      <c r="S175" s="261" t="str">
        <f t="shared" si="133"/>
        <v/>
      </c>
      <c r="T175" s="421" t="str">
        <f t="shared" si="134"/>
        <v/>
      </c>
      <c r="U175" s="417" t="str">
        <f t="shared" si="138"/>
        <v/>
      </c>
      <c r="V175" s="417" t="str">
        <f t="shared" si="135"/>
        <v/>
      </c>
      <c r="W175" s="417" t="str">
        <f t="shared" si="136"/>
        <v/>
      </c>
      <c r="X175" s="422" t="str">
        <f t="shared" si="137"/>
        <v/>
      </c>
      <c r="Z175" s="348" t="s">
        <v>895</v>
      </c>
      <c r="AA175" s="350">
        <f t="shared" si="122"/>
        <v>100</v>
      </c>
      <c r="AB175" s="350">
        <f t="shared" si="126"/>
        <v>1</v>
      </c>
      <c r="AC175" s="350">
        <f t="shared" si="123"/>
        <v>0.1</v>
      </c>
      <c r="AD175" s="350">
        <v>1E-4</v>
      </c>
      <c r="AE175" s="350">
        <f t="shared" si="124"/>
        <v>100</v>
      </c>
      <c r="AF175" s="350">
        <f t="shared" si="127"/>
        <v>1</v>
      </c>
      <c r="AG175" s="350">
        <f t="shared" si="125"/>
        <v>0.1</v>
      </c>
      <c r="AH175" s="350">
        <v>1E-4</v>
      </c>
    </row>
    <row r="176" spans="1:34" s="247" customFormat="1" ht="15" customHeight="1">
      <c r="B176" s="255" t="b">
        <f>IF(Pressure_1_R3!A7="",FALSE,TRUE)</f>
        <v>0</v>
      </c>
      <c r="C176" s="256">
        <v>4</v>
      </c>
      <c r="D176" s="257" t="str">
        <f>IF($B176=FALSE,"",표준압력!G151)</f>
        <v/>
      </c>
      <c r="E176" s="257" t="str">
        <f>IF($B176=FALSE,"",표준압력!H151)</f>
        <v/>
      </c>
      <c r="F176" s="257" t="str">
        <f>IF($B176=FALSE,"",Pressure_1_R3!Q7)</f>
        <v/>
      </c>
      <c r="G176" s="258" t="str">
        <f>IF($B176=FALSE,"",Pressure_1_R3!R7)</f>
        <v/>
      </c>
      <c r="H176" s="258" t="str">
        <f>IF($B176=FALSE,"",Pressure_1_R3!S7)</f>
        <v/>
      </c>
      <c r="I176" s="264" t="b">
        <f t="shared" si="128"/>
        <v>0</v>
      </c>
      <c r="J176" s="259" t="str">
        <f t="shared" si="129"/>
        <v/>
      </c>
      <c r="K176" s="260" t="str">
        <f t="shared" si="130"/>
        <v/>
      </c>
      <c r="L176" s="260" t="str">
        <f t="shared" si="131"/>
        <v/>
      </c>
      <c r="M176" s="250"/>
      <c r="N176" s="261" t="b">
        <f t="shared" si="132"/>
        <v>0</v>
      </c>
      <c r="O176" s="415" t="s">
        <v>564</v>
      </c>
      <c r="P176" s="419">
        <v>4</v>
      </c>
      <c r="Q176" s="417" t="str">
        <f t="shared" si="133"/>
        <v/>
      </c>
      <c r="R176" s="261" t="str">
        <f t="shared" si="133"/>
        <v/>
      </c>
      <c r="S176" s="261" t="str">
        <f t="shared" si="133"/>
        <v/>
      </c>
      <c r="T176" s="421" t="str">
        <f t="shared" si="134"/>
        <v/>
      </c>
      <c r="U176" s="417" t="str">
        <f t="shared" si="138"/>
        <v/>
      </c>
      <c r="V176" s="417" t="str">
        <f t="shared" si="135"/>
        <v/>
      </c>
      <c r="W176" s="417" t="str">
        <f t="shared" si="136"/>
        <v/>
      </c>
      <c r="X176" s="422" t="str">
        <f t="shared" si="137"/>
        <v/>
      </c>
      <c r="Z176" s="348" t="s">
        <v>896</v>
      </c>
      <c r="AA176" s="350">
        <f t="shared" si="122"/>
        <v>100000</v>
      </c>
      <c r="AB176" s="350">
        <f t="shared" si="126"/>
        <v>1000</v>
      </c>
      <c r="AC176" s="350">
        <f t="shared" si="123"/>
        <v>100</v>
      </c>
      <c r="AD176" s="350">
        <v>0.1</v>
      </c>
      <c r="AE176" s="350">
        <f t="shared" si="124"/>
        <v>100000</v>
      </c>
      <c r="AF176" s="350">
        <f t="shared" si="127"/>
        <v>1000</v>
      </c>
      <c r="AG176" s="350">
        <f t="shared" si="125"/>
        <v>100</v>
      </c>
      <c r="AH176" s="350">
        <v>0.1</v>
      </c>
    </row>
    <row r="177" spans="2:34" s="247" customFormat="1" ht="15" customHeight="1">
      <c r="B177" s="255" t="b">
        <f>IF(Pressure_1_R3!A8="",FALSE,TRUE)</f>
        <v>0</v>
      </c>
      <c r="C177" s="256">
        <v>5</v>
      </c>
      <c r="D177" s="257" t="str">
        <f>IF($B177=FALSE,"",표준압력!G152)</f>
        <v/>
      </c>
      <c r="E177" s="257" t="str">
        <f>IF($B177=FALSE,"",표준압력!H152)</f>
        <v/>
      </c>
      <c r="F177" s="257" t="str">
        <f>IF($B177=FALSE,"",Pressure_1_R3!Q8)</f>
        <v/>
      </c>
      <c r="G177" s="258" t="str">
        <f>IF($B177=FALSE,"",Pressure_1_R3!R8)</f>
        <v/>
      </c>
      <c r="H177" s="258" t="str">
        <f>IF($B177=FALSE,"",Pressure_1_R3!S8)</f>
        <v/>
      </c>
      <c r="I177" s="264" t="b">
        <f t="shared" si="128"/>
        <v>0</v>
      </c>
      <c r="J177" s="259" t="str">
        <f t="shared" si="129"/>
        <v/>
      </c>
      <c r="K177" s="260" t="str">
        <f t="shared" si="130"/>
        <v/>
      </c>
      <c r="L177" s="260" t="str">
        <f t="shared" si="131"/>
        <v/>
      </c>
      <c r="M177" s="250"/>
      <c r="N177" s="261" t="b">
        <f t="shared" si="132"/>
        <v>0</v>
      </c>
      <c r="O177" s="415" t="s">
        <v>564</v>
      </c>
      <c r="P177" s="419">
        <v>5</v>
      </c>
      <c r="Q177" s="417" t="str">
        <f t="shared" si="133"/>
        <v/>
      </c>
      <c r="R177" s="261" t="str">
        <f t="shared" si="133"/>
        <v/>
      </c>
      <c r="S177" s="261" t="str">
        <f t="shared" si="133"/>
        <v/>
      </c>
      <c r="T177" s="421" t="str">
        <f t="shared" si="134"/>
        <v/>
      </c>
      <c r="U177" s="417" t="str">
        <f t="shared" si="138"/>
        <v/>
      </c>
      <c r="V177" s="417" t="str">
        <f t="shared" si="135"/>
        <v/>
      </c>
      <c r="W177" s="417" t="str">
        <f t="shared" si="136"/>
        <v/>
      </c>
      <c r="X177" s="422" t="str">
        <f t="shared" si="137"/>
        <v/>
      </c>
      <c r="Z177" s="348" t="s">
        <v>897</v>
      </c>
      <c r="AA177" s="350">
        <f t="shared" si="122"/>
        <v>6894.7569999999996</v>
      </c>
      <c r="AB177" s="350">
        <f t="shared" si="126"/>
        <v>68.947569999999999</v>
      </c>
      <c r="AC177" s="350">
        <f t="shared" si="123"/>
        <v>6.8947569999999994</v>
      </c>
      <c r="AD177" s="350">
        <v>6.8947569999999996E-3</v>
      </c>
      <c r="AE177" s="350">
        <f t="shared" si="124"/>
        <v>6894.7569999999996</v>
      </c>
      <c r="AF177" s="350">
        <f t="shared" si="127"/>
        <v>68.947569999999999</v>
      </c>
      <c r="AG177" s="350">
        <f t="shared" si="125"/>
        <v>6.8947569999999994</v>
      </c>
      <c r="AH177" s="350">
        <v>6.8947569999999996E-3</v>
      </c>
    </row>
    <row r="178" spans="2:34" s="247" customFormat="1" ht="15" customHeight="1">
      <c r="B178" s="255" t="b">
        <f>IF(Pressure_1_R3!A9="",FALSE,TRUE)</f>
        <v>0</v>
      </c>
      <c r="C178" s="256">
        <v>6</v>
      </c>
      <c r="D178" s="257" t="str">
        <f>IF($B178=FALSE,"",표준압력!G153)</f>
        <v/>
      </c>
      <c r="E178" s="257" t="str">
        <f>IF($B178=FALSE,"",표준압력!H153)</f>
        <v/>
      </c>
      <c r="F178" s="257" t="str">
        <f>IF($B178=FALSE,"",Pressure_1_R3!Q9)</f>
        <v/>
      </c>
      <c r="G178" s="258" t="str">
        <f>IF($B178=FALSE,"",Pressure_1_R3!R9)</f>
        <v/>
      </c>
      <c r="H178" s="258" t="str">
        <f>IF($B178=FALSE,"",Pressure_1_R3!S9)</f>
        <v/>
      </c>
      <c r="I178" s="264" t="b">
        <f t="shared" si="128"/>
        <v>0</v>
      </c>
      <c r="J178" s="259" t="str">
        <f t="shared" si="129"/>
        <v/>
      </c>
      <c r="K178" s="260" t="str">
        <f t="shared" si="130"/>
        <v/>
      </c>
      <c r="L178" s="260" t="str">
        <f t="shared" si="131"/>
        <v/>
      </c>
      <c r="M178" s="250"/>
      <c r="N178" s="261" t="b">
        <f t="shared" si="132"/>
        <v>0</v>
      </c>
      <c r="O178" s="415" t="s">
        <v>564</v>
      </c>
      <c r="P178" s="419">
        <v>6</v>
      </c>
      <c r="Q178" s="417" t="str">
        <f t="shared" si="133"/>
        <v/>
      </c>
      <c r="R178" s="261" t="str">
        <f t="shared" si="133"/>
        <v/>
      </c>
      <c r="S178" s="261" t="str">
        <f t="shared" si="133"/>
        <v/>
      </c>
      <c r="T178" s="421" t="str">
        <f t="shared" si="134"/>
        <v/>
      </c>
      <c r="U178" s="417" t="str">
        <f t="shared" si="138"/>
        <v/>
      </c>
      <c r="V178" s="417" t="str">
        <f t="shared" si="135"/>
        <v/>
      </c>
      <c r="W178" s="417" t="str">
        <f t="shared" si="136"/>
        <v/>
      </c>
      <c r="X178" s="422" t="str">
        <f t="shared" si="137"/>
        <v/>
      </c>
      <c r="Z178" s="348" t="s">
        <v>898</v>
      </c>
      <c r="AA178" s="350">
        <f t="shared" si="122"/>
        <v>98066.5</v>
      </c>
      <c r="AB178" s="350">
        <f t="shared" si="126"/>
        <v>980.66500000000008</v>
      </c>
      <c r="AC178" s="350">
        <f t="shared" si="123"/>
        <v>98.066500000000005</v>
      </c>
      <c r="AD178" s="350">
        <v>9.8066500000000001E-2</v>
      </c>
      <c r="AE178" s="350">
        <f t="shared" si="124"/>
        <v>98066.5</v>
      </c>
      <c r="AF178" s="350">
        <f t="shared" si="127"/>
        <v>980.66500000000008</v>
      </c>
      <c r="AG178" s="350">
        <f t="shared" si="125"/>
        <v>98.066500000000005</v>
      </c>
      <c r="AH178" s="350">
        <v>9.8066500000000001E-2</v>
      </c>
    </row>
    <row r="179" spans="2:34" s="247" customFormat="1" ht="15" customHeight="1">
      <c r="B179" s="255" t="b">
        <f>IF(Pressure_1_R3!A10="",FALSE,TRUE)</f>
        <v>0</v>
      </c>
      <c r="C179" s="256">
        <v>7</v>
      </c>
      <c r="D179" s="257" t="str">
        <f>IF($B179=FALSE,"",표준압력!G154)</f>
        <v/>
      </c>
      <c r="E179" s="257" t="str">
        <f>IF($B179=FALSE,"",표준압력!H154)</f>
        <v/>
      </c>
      <c r="F179" s="257" t="str">
        <f>IF($B179=FALSE,"",Pressure_1_R3!Q10)</f>
        <v/>
      </c>
      <c r="G179" s="258" t="str">
        <f>IF($B179=FALSE,"",Pressure_1_R3!R10)</f>
        <v/>
      </c>
      <c r="H179" s="258" t="str">
        <f>IF($B179=FALSE,"",Pressure_1_R3!S10)</f>
        <v/>
      </c>
      <c r="I179" s="264" t="b">
        <f t="shared" si="128"/>
        <v>0</v>
      </c>
      <c r="J179" s="259" t="str">
        <f t="shared" si="129"/>
        <v/>
      </c>
      <c r="K179" s="260" t="str">
        <f t="shared" si="130"/>
        <v/>
      </c>
      <c r="L179" s="260" t="str">
        <f t="shared" si="131"/>
        <v/>
      </c>
      <c r="M179" s="250"/>
      <c r="N179" s="261" t="b">
        <f t="shared" si="132"/>
        <v>0</v>
      </c>
      <c r="O179" s="415" t="s">
        <v>564</v>
      </c>
      <c r="P179" s="419">
        <v>7</v>
      </c>
      <c r="Q179" s="417" t="str">
        <f t="shared" si="133"/>
        <v/>
      </c>
      <c r="R179" s="261" t="str">
        <f t="shared" si="133"/>
        <v/>
      </c>
      <c r="S179" s="261" t="str">
        <f t="shared" si="133"/>
        <v/>
      </c>
      <c r="T179" s="421" t="str">
        <f t="shared" si="134"/>
        <v/>
      </c>
      <c r="U179" s="417" t="str">
        <f t="shared" si="138"/>
        <v/>
      </c>
      <c r="V179" s="417" t="str">
        <f t="shared" si="135"/>
        <v/>
      </c>
      <c r="W179" s="417" t="str">
        <f t="shared" si="136"/>
        <v/>
      </c>
      <c r="X179" s="422" t="str">
        <f t="shared" si="137"/>
        <v/>
      </c>
      <c r="Z179" s="348" t="s">
        <v>144</v>
      </c>
      <c r="AA179" s="350">
        <f t="shared" si="122"/>
        <v>9.8066499999999994</v>
      </c>
      <c r="AB179" s="350">
        <f t="shared" si="126"/>
        <v>9.8066500000000001E-2</v>
      </c>
      <c r="AC179" s="350">
        <f t="shared" si="123"/>
        <v>9.8066500000000001E-3</v>
      </c>
      <c r="AD179" s="351">
        <v>9.8066500000000004E-6</v>
      </c>
      <c r="AE179" s="350">
        <f t="shared" si="124"/>
        <v>9.8066499999999994</v>
      </c>
      <c r="AF179" s="350">
        <f t="shared" si="127"/>
        <v>9.8066500000000001E-2</v>
      </c>
      <c r="AG179" s="350">
        <f t="shared" si="125"/>
        <v>9.8066500000000001E-3</v>
      </c>
      <c r="AH179" s="351">
        <v>9.8066500000000004E-6</v>
      </c>
    </row>
    <row r="180" spans="2:34" s="247" customFormat="1" ht="15" customHeight="1">
      <c r="B180" s="255" t="b">
        <f>IF(Pressure_1_R3!A11="",FALSE,TRUE)</f>
        <v>0</v>
      </c>
      <c r="C180" s="256">
        <v>8</v>
      </c>
      <c r="D180" s="257" t="str">
        <f>IF($B180=FALSE,"",표준압력!G155)</f>
        <v/>
      </c>
      <c r="E180" s="257" t="str">
        <f>IF($B180=FALSE,"",표준압력!H155)</f>
        <v/>
      </c>
      <c r="F180" s="257" t="str">
        <f>IF($B180=FALSE,"",Pressure_1_R3!Q11)</f>
        <v/>
      </c>
      <c r="G180" s="258" t="str">
        <f>IF($B180=FALSE,"",Pressure_1_R3!R11)</f>
        <v/>
      </c>
      <c r="H180" s="258" t="str">
        <f>IF($B180=FALSE,"",Pressure_1_R3!S11)</f>
        <v/>
      </c>
      <c r="I180" s="264" t="b">
        <f t="shared" si="128"/>
        <v>0</v>
      </c>
      <c r="J180" s="259" t="str">
        <f t="shared" si="129"/>
        <v/>
      </c>
      <c r="K180" s="260" t="str">
        <f t="shared" si="130"/>
        <v/>
      </c>
      <c r="L180" s="260" t="str">
        <f t="shared" si="131"/>
        <v/>
      </c>
      <c r="M180" s="250"/>
      <c r="N180" s="261" t="b">
        <f t="shared" si="132"/>
        <v>0</v>
      </c>
      <c r="O180" s="415" t="s">
        <v>564</v>
      </c>
      <c r="P180" s="419">
        <v>8</v>
      </c>
      <c r="Q180" s="417" t="str">
        <f t="shared" si="133"/>
        <v/>
      </c>
      <c r="R180" s="261" t="str">
        <f t="shared" si="133"/>
        <v/>
      </c>
      <c r="S180" s="261" t="str">
        <f t="shared" si="133"/>
        <v/>
      </c>
      <c r="T180" s="421" t="str">
        <f t="shared" si="134"/>
        <v/>
      </c>
      <c r="U180" s="417" t="str">
        <f t="shared" si="138"/>
        <v/>
      </c>
      <c r="V180" s="417" t="str">
        <f t="shared" si="135"/>
        <v/>
      </c>
      <c r="W180" s="417" t="str">
        <f t="shared" si="136"/>
        <v/>
      </c>
      <c r="X180" s="422" t="str">
        <f t="shared" si="137"/>
        <v/>
      </c>
      <c r="Z180" s="348" t="s">
        <v>899</v>
      </c>
      <c r="AA180" s="350">
        <f t="shared" si="122"/>
        <v>3386.3889999999997</v>
      </c>
      <c r="AB180" s="350">
        <f t="shared" si="126"/>
        <v>33.863889999999998</v>
      </c>
      <c r="AC180" s="350">
        <f t="shared" si="123"/>
        <v>3.3863889999999999</v>
      </c>
      <c r="AD180" s="350">
        <v>3.3863890000000001E-3</v>
      </c>
      <c r="AE180" s="350">
        <f t="shared" si="124"/>
        <v>3386.3889999999997</v>
      </c>
      <c r="AF180" s="350">
        <f t="shared" si="127"/>
        <v>33.863889999999998</v>
      </c>
      <c r="AG180" s="350">
        <f t="shared" si="125"/>
        <v>3.3863889999999999</v>
      </c>
      <c r="AH180" s="350">
        <v>3.3863890000000001E-3</v>
      </c>
    </row>
    <row r="181" spans="2:34" s="247" customFormat="1" ht="15" customHeight="1">
      <c r="B181" s="255" t="b">
        <f>IF(Pressure_1_R3!A12="",FALSE,TRUE)</f>
        <v>0</v>
      </c>
      <c r="C181" s="256">
        <v>9</v>
      </c>
      <c r="D181" s="257" t="str">
        <f>IF($B181=FALSE,"",표준압력!G156)</f>
        <v/>
      </c>
      <c r="E181" s="257" t="str">
        <f>IF($B181=FALSE,"",표준압력!H156)</f>
        <v/>
      </c>
      <c r="F181" s="257" t="str">
        <f>IF($B181=FALSE,"",Pressure_1_R3!Q12)</f>
        <v/>
      </c>
      <c r="G181" s="258" t="str">
        <f>IF($B181=FALSE,"",Pressure_1_R3!R12)</f>
        <v/>
      </c>
      <c r="H181" s="258" t="str">
        <f>IF($B181=FALSE,"",Pressure_1_R3!S12)</f>
        <v/>
      </c>
      <c r="I181" s="264" t="b">
        <f t="shared" si="128"/>
        <v>0</v>
      </c>
      <c r="J181" s="259" t="str">
        <f t="shared" si="129"/>
        <v/>
      </c>
      <c r="K181" s="260" t="str">
        <f t="shared" si="130"/>
        <v/>
      </c>
      <c r="L181" s="260" t="str">
        <f t="shared" si="131"/>
        <v/>
      </c>
      <c r="M181" s="250"/>
      <c r="N181" s="261" t="b">
        <f t="shared" si="132"/>
        <v>0</v>
      </c>
      <c r="O181" s="415" t="s">
        <v>564</v>
      </c>
      <c r="P181" s="419">
        <v>9</v>
      </c>
      <c r="Q181" s="417" t="str">
        <f t="shared" si="133"/>
        <v/>
      </c>
      <c r="R181" s="261" t="str">
        <f t="shared" si="133"/>
        <v/>
      </c>
      <c r="S181" s="261" t="str">
        <f t="shared" si="133"/>
        <v/>
      </c>
      <c r="T181" s="421" t="str">
        <f t="shared" si="134"/>
        <v/>
      </c>
      <c r="U181" s="417" t="str">
        <f t="shared" si="138"/>
        <v/>
      </c>
      <c r="V181" s="417" t="str">
        <f t="shared" si="135"/>
        <v/>
      </c>
      <c r="W181" s="417" t="str">
        <f t="shared" si="136"/>
        <v/>
      </c>
      <c r="X181" s="422" t="str">
        <f t="shared" si="137"/>
        <v/>
      </c>
      <c r="Z181" s="348" t="s">
        <v>900</v>
      </c>
      <c r="AA181" s="350">
        <f t="shared" si="122"/>
        <v>133.32240000000002</v>
      </c>
      <c r="AB181" s="350">
        <f t="shared" si="126"/>
        <v>1.333224</v>
      </c>
      <c r="AC181" s="350">
        <f t="shared" si="123"/>
        <v>0.13332240000000001</v>
      </c>
      <c r="AD181" s="350">
        <v>1.3332240000000001E-4</v>
      </c>
      <c r="AE181" s="350">
        <f t="shared" si="124"/>
        <v>133.32240000000002</v>
      </c>
      <c r="AF181" s="350">
        <f t="shared" si="127"/>
        <v>1.333224</v>
      </c>
      <c r="AG181" s="350">
        <f t="shared" si="125"/>
        <v>0.13332240000000001</v>
      </c>
      <c r="AH181" s="350">
        <v>1.3332240000000001E-4</v>
      </c>
    </row>
    <row r="182" spans="2:34" s="247" customFormat="1" ht="15" customHeight="1">
      <c r="B182" s="255" t="b">
        <f>IF(Pressure_1_R3!A13="",FALSE,TRUE)</f>
        <v>0</v>
      </c>
      <c r="C182" s="256">
        <v>10</v>
      </c>
      <c r="D182" s="257" t="str">
        <f>IF($B182=FALSE,"",표준압력!G157)</f>
        <v/>
      </c>
      <c r="E182" s="257" t="str">
        <f>IF($B182=FALSE,"",표준압력!H157)</f>
        <v/>
      </c>
      <c r="F182" s="257" t="str">
        <f>IF($B182=FALSE,"",Pressure_1_R3!Q13)</f>
        <v/>
      </c>
      <c r="G182" s="258" t="str">
        <f>IF($B182=FALSE,"",Pressure_1_R3!R13)</f>
        <v/>
      </c>
      <c r="H182" s="258" t="str">
        <f>IF($B182=FALSE,"",Pressure_1_R3!S13)</f>
        <v/>
      </c>
      <c r="I182" s="264" t="b">
        <f t="shared" si="128"/>
        <v>0</v>
      </c>
      <c r="J182" s="259" t="str">
        <f t="shared" si="129"/>
        <v/>
      </c>
      <c r="K182" s="260" t="str">
        <f t="shared" si="130"/>
        <v/>
      </c>
      <c r="L182" s="260" t="str">
        <f t="shared" si="131"/>
        <v/>
      </c>
      <c r="M182" s="250"/>
      <c r="N182" s="261" t="b">
        <f t="shared" si="132"/>
        <v>0</v>
      </c>
      <c r="O182" s="415" t="s">
        <v>564</v>
      </c>
      <c r="P182" s="419">
        <v>10</v>
      </c>
      <c r="Q182" s="417" t="str">
        <f t="shared" si="133"/>
        <v/>
      </c>
      <c r="R182" s="261" t="str">
        <f t="shared" si="133"/>
        <v/>
      </c>
      <c r="S182" s="261" t="str">
        <f t="shared" si="133"/>
        <v/>
      </c>
      <c r="T182" s="421" t="str">
        <f t="shared" si="134"/>
        <v/>
      </c>
      <c r="U182" s="417" t="str">
        <f t="shared" si="138"/>
        <v/>
      </c>
      <c r="V182" s="417" t="str">
        <f t="shared" si="135"/>
        <v/>
      </c>
      <c r="W182" s="417" t="str">
        <f t="shared" si="136"/>
        <v/>
      </c>
      <c r="X182" s="422" t="str">
        <f t="shared" si="137"/>
        <v/>
      </c>
      <c r="Z182" s="348" t="s">
        <v>901</v>
      </c>
      <c r="AA182" s="350">
        <f t="shared" si="122"/>
        <v>1333.2239999999999</v>
      </c>
      <c r="AB182" s="350">
        <f t="shared" si="126"/>
        <v>13.332239999999999</v>
      </c>
      <c r="AC182" s="350">
        <f t="shared" si="123"/>
        <v>1.333224</v>
      </c>
      <c r="AD182" s="350">
        <v>1.333224E-3</v>
      </c>
      <c r="AE182" s="350">
        <f t="shared" si="124"/>
        <v>1333.2239999999999</v>
      </c>
      <c r="AF182" s="350">
        <f t="shared" si="127"/>
        <v>13.332239999999999</v>
      </c>
      <c r="AG182" s="350">
        <f t="shared" si="125"/>
        <v>1.333224</v>
      </c>
      <c r="AH182" s="350">
        <v>1.333224E-3</v>
      </c>
    </row>
    <row r="183" spans="2:34" s="247" customFormat="1" ht="15" customHeight="1">
      <c r="B183" s="255" t="b">
        <f>IF(Pressure_1_R3!A14="",FALSE,TRUE)</f>
        <v>0</v>
      </c>
      <c r="C183" s="256">
        <v>11</v>
      </c>
      <c r="D183" s="257" t="str">
        <f>IF($B183=FALSE,"",표준압력!G158)</f>
        <v/>
      </c>
      <c r="E183" s="257" t="str">
        <f>IF($B183=FALSE,"",표준압력!H158)</f>
        <v/>
      </c>
      <c r="F183" s="257" t="str">
        <f>IF($B183=FALSE,"",Pressure_1_R3!Q14)</f>
        <v/>
      </c>
      <c r="G183" s="258" t="str">
        <f>IF($B183=FALSE,"",Pressure_1_R3!R14)</f>
        <v/>
      </c>
      <c r="H183" s="258" t="str">
        <f>IF($B183=FALSE,"",Pressure_1_R3!S14)</f>
        <v/>
      </c>
      <c r="I183" s="264" t="b">
        <f t="shared" si="128"/>
        <v>0</v>
      </c>
      <c r="J183" s="259" t="str">
        <f t="shared" si="129"/>
        <v/>
      </c>
      <c r="K183" s="260" t="str">
        <f t="shared" si="130"/>
        <v/>
      </c>
      <c r="L183" s="260" t="str">
        <f t="shared" si="131"/>
        <v/>
      </c>
      <c r="M183" s="250"/>
      <c r="N183" s="261" t="b">
        <f t="shared" si="132"/>
        <v>0</v>
      </c>
      <c r="O183" s="415" t="s">
        <v>564</v>
      </c>
      <c r="P183" s="419">
        <v>11</v>
      </c>
      <c r="Q183" s="417" t="str">
        <f t="shared" si="133"/>
        <v/>
      </c>
      <c r="R183" s="261" t="str">
        <f t="shared" si="133"/>
        <v/>
      </c>
      <c r="S183" s="261" t="str">
        <f t="shared" si="133"/>
        <v/>
      </c>
      <c r="T183" s="421" t="str">
        <f t="shared" si="134"/>
        <v/>
      </c>
      <c r="U183" s="417" t="str">
        <f t="shared" si="138"/>
        <v/>
      </c>
      <c r="V183" s="417" t="str">
        <f t="shared" si="135"/>
        <v/>
      </c>
      <c r="W183" s="417" t="str">
        <f t="shared" si="136"/>
        <v/>
      </c>
      <c r="X183" s="422" t="str">
        <f t="shared" si="137"/>
        <v/>
      </c>
      <c r="Z183" s="348" t="s">
        <v>902</v>
      </c>
      <c r="AA183" s="350">
        <f t="shared" si="122"/>
        <v>249.0889</v>
      </c>
      <c r="AB183" s="350">
        <f t="shared" si="126"/>
        <v>2.4908890000000001</v>
      </c>
      <c r="AC183" s="350">
        <f t="shared" si="123"/>
        <v>0.2490889</v>
      </c>
      <c r="AD183" s="350">
        <v>2.4908889999999999E-4</v>
      </c>
      <c r="AE183" s="350">
        <f t="shared" si="124"/>
        <v>249.0889</v>
      </c>
      <c r="AF183" s="350">
        <f t="shared" si="127"/>
        <v>2.4908890000000001</v>
      </c>
      <c r="AG183" s="350">
        <f t="shared" si="125"/>
        <v>0.2490889</v>
      </c>
      <c r="AH183" s="350">
        <v>2.4908889999999999E-4</v>
      </c>
    </row>
    <row r="184" spans="2:34" s="247" customFormat="1" ht="15" customHeight="1">
      <c r="B184" s="255" t="b">
        <f>IF(Pressure_1_R3!A15="",FALSE,TRUE)</f>
        <v>0</v>
      </c>
      <c r="C184" s="256">
        <v>12</v>
      </c>
      <c r="D184" s="257" t="str">
        <f>IF($B184=FALSE,"",표준압력!G159)</f>
        <v/>
      </c>
      <c r="E184" s="257" t="str">
        <f>IF($B184=FALSE,"",표준압력!H159)</f>
        <v/>
      </c>
      <c r="F184" s="257" t="str">
        <f>IF($B184=FALSE,"",Pressure_1_R3!Q15)</f>
        <v/>
      </c>
      <c r="G184" s="258" t="str">
        <f>IF($B184=FALSE,"",Pressure_1_R3!R15)</f>
        <v/>
      </c>
      <c r="H184" s="258" t="str">
        <f>IF($B184=FALSE,"",Pressure_1_R3!S15)</f>
        <v/>
      </c>
      <c r="I184" s="264" t="b">
        <f t="shared" si="128"/>
        <v>0</v>
      </c>
      <c r="J184" s="259" t="str">
        <f t="shared" si="129"/>
        <v/>
      </c>
      <c r="K184" s="260" t="str">
        <f t="shared" si="130"/>
        <v/>
      </c>
      <c r="L184" s="260" t="str">
        <f t="shared" si="131"/>
        <v/>
      </c>
      <c r="M184" s="250"/>
      <c r="N184" s="261" t="b">
        <f t="shared" si="132"/>
        <v>0</v>
      </c>
      <c r="O184" s="415" t="s">
        <v>564</v>
      </c>
      <c r="P184" s="419">
        <v>12</v>
      </c>
      <c r="Q184" s="417" t="str">
        <f t="shared" si="133"/>
        <v/>
      </c>
      <c r="R184" s="261" t="str">
        <f t="shared" si="133"/>
        <v/>
      </c>
      <c r="S184" s="261" t="str">
        <f t="shared" si="133"/>
        <v/>
      </c>
      <c r="T184" s="421" t="str">
        <f t="shared" si="134"/>
        <v/>
      </c>
      <c r="U184" s="417" t="str">
        <f t="shared" si="138"/>
        <v/>
      </c>
      <c r="V184" s="417" t="str">
        <f t="shared" si="135"/>
        <v/>
      </c>
      <c r="W184" s="417" t="str">
        <f t="shared" si="136"/>
        <v/>
      </c>
      <c r="X184" s="422" t="str">
        <f t="shared" si="137"/>
        <v/>
      </c>
      <c r="Z184" s="348" t="s">
        <v>903</v>
      </c>
      <c r="AA184" s="350">
        <f t="shared" si="122"/>
        <v>9.8066499999999994</v>
      </c>
      <c r="AB184" s="350">
        <f t="shared" si="126"/>
        <v>9.8066500000000001E-2</v>
      </c>
      <c r="AC184" s="350">
        <f t="shared" si="123"/>
        <v>9.8066500000000001E-3</v>
      </c>
      <c r="AD184" s="350">
        <v>9.8066500000000004E-6</v>
      </c>
      <c r="AE184" s="350">
        <f t="shared" si="124"/>
        <v>9.8066499999999994</v>
      </c>
      <c r="AF184" s="350">
        <f t="shared" si="127"/>
        <v>9.8066500000000001E-2</v>
      </c>
      <c r="AG184" s="350">
        <f t="shared" si="125"/>
        <v>9.8066500000000001E-3</v>
      </c>
      <c r="AH184" s="350">
        <v>9.8066500000000004E-6</v>
      </c>
    </row>
    <row r="185" spans="2:34" s="247" customFormat="1" ht="15" customHeight="1">
      <c r="B185" s="255" t="b">
        <f>IF(Pressure_1_R3!A16="",FALSE,TRUE)</f>
        <v>0</v>
      </c>
      <c r="C185" s="256">
        <v>13</v>
      </c>
      <c r="D185" s="257" t="str">
        <f>IF($B185=FALSE,"",표준압력!G160)</f>
        <v/>
      </c>
      <c r="E185" s="257" t="str">
        <f>IF($B185=FALSE,"",표준압력!H160)</f>
        <v/>
      </c>
      <c r="F185" s="257" t="str">
        <f>IF($B185=FALSE,"",Pressure_1_R3!Q16)</f>
        <v/>
      </c>
      <c r="G185" s="258" t="str">
        <f>IF($B185=FALSE,"",Pressure_1_R3!R16)</f>
        <v/>
      </c>
      <c r="H185" s="258" t="str">
        <f>IF($B185=FALSE,"",Pressure_1_R3!S16)</f>
        <v/>
      </c>
      <c r="I185" s="264" t="b">
        <f t="shared" si="128"/>
        <v>0</v>
      </c>
      <c r="J185" s="259" t="str">
        <f t="shared" si="129"/>
        <v/>
      </c>
      <c r="K185" s="260" t="str">
        <f t="shared" si="130"/>
        <v/>
      </c>
      <c r="L185" s="260" t="str">
        <f t="shared" si="131"/>
        <v/>
      </c>
      <c r="M185" s="250"/>
      <c r="N185" s="261" t="b">
        <f t="shared" si="132"/>
        <v>0</v>
      </c>
      <c r="O185" s="415" t="s">
        <v>564</v>
      </c>
      <c r="P185" s="419">
        <v>13</v>
      </c>
      <c r="Q185" s="417" t="str">
        <f t="shared" si="133"/>
        <v/>
      </c>
      <c r="R185" s="261" t="str">
        <f t="shared" si="133"/>
        <v/>
      </c>
      <c r="S185" s="261" t="str">
        <f t="shared" si="133"/>
        <v/>
      </c>
      <c r="T185" s="421" t="str">
        <f t="shared" si="134"/>
        <v/>
      </c>
      <c r="U185" s="417" t="str">
        <f t="shared" si="138"/>
        <v/>
      </c>
      <c r="V185" s="417" t="str">
        <f t="shared" si="135"/>
        <v/>
      </c>
      <c r="W185" s="417" t="str">
        <f t="shared" si="136"/>
        <v/>
      </c>
      <c r="X185" s="422" t="str">
        <f t="shared" si="137"/>
        <v/>
      </c>
      <c r="Z185" s="348" t="s">
        <v>904</v>
      </c>
      <c r="AA185" s="350">
        <f t="shared" si="122"/>
        <v>98.066500000000005</v>
      </c>
      <c r="AB185" s="350">
        <f t="shared" si="126"/>
        <v>0.98066500000000001</v>
      </c>
      <c r="AC185" s="350">
        <f t="shared" si="123"/>
        <v>9.8066500000000001E-2</v>
      </c>
      <c r="AD185" s="351">
        <v>9.80665E-5</v>
      </c>
      <c r="AE185" s="350">
        <f t="shared" si="124"/>
        <v>98.066500000000005</v>
      </c>
      <c r="AF185" s="350">
        <f t="shared" si="127"/>
        <v>0.98066500000000001</v>
      </c>
      <c r="AG185" s="350">
        <f t="shared" si="125"/>
        <v>9.8066500000000001E-2</v>
      </c>
      <c r="AH185" s="351">
        <v>9.80665E-5</v>
      </c>
    </row>
    <row r="186" spans="2:34" s="247" customFormat="1" ht="15" customHeight="1">
      <c r="B186" s="255" t="b">
        <f>IF(Pressure_1_R3!A17="",FALSE,TRUE)</f>
        <v>0</v>
      </c>
      <c r="C186" s="256">
        <v>14</v>
      </c>
      <c r="D186" s="257" t="str">
        <f>IF($B186=FALSE,"",표준압력!G161)</f>
        <v/>
      </c>
      <c r="E186" s="257" t="str">
        <f>IF($B186=FALSE,"",표준압력!H161)</f>
        <v/>
      </c>
      <c r="F186" s="257" t="str">
        <f>IF($B186=FALSE,"",Pressure_1_R3!Q17)</f>
        <v/>
      </c>
      <c r="G186" s="258" t="str">
        <f>IF($B186=FALSE,"",Pressure_1_R3!R17)</f>
        <v/>
      </c>
      <c r="H186" s="258" t="str">
        <f>IF($B186=FALSE,"",Pressure_1_R3!S17)</f>
        <v/>
      </c>
      <c r="I186" s="264" t="b">
        <f t="shared" si="128"/>
        <v>0</v>
      </c>
      <c r="J186" s="259" t="str">
        <f t="shared" si="129"/>
        <v/>
      </c>
      <c r="K186" s="260" t="str">
        <f t="shared" si="130"/>
        <v/>
      </c>
      <c r="L186" s="260" t="str">
        <f t="shared" si="131"/>
        <v/>
      </c>
      <c r="M186" s="250"/>
      <c r="N186" s="261" t="b">
        <f t="shared" si="132"/>
        <v>0</v>
      </c>
      <c r="O186" s="415" t="s">
        <v>564</v>
      </c>
      <c r="P186" s="419">
        <v>14</v>
      </c>
      <c r="Q186" s="417" t="str">
        <f t="shared" si="133"/>
        <v/>
      </c>
      <c r="R186" s="261" t="str">
        <f t="shared" si="133"/>
        <v/>
      </c>
      <c r="S186" s="261" t="str">
        <f t="shared" si="133"/>
        <v/>
      </c>
      <c r="T186" s="421" t="str">
        <f t="shared" si="134"/>
        <v/>
      </c>
      <c r="U186" s="417" t="str">
        <f t="shared" si="138"/>
        <v/>
      </c>
      <c r="V186" s="417" t="str">
        <f t="shared" si="135"/>
        <v/>
      </c>
      <c r="W186" s="417" t="str">
        <f t="shared" si="136"/>
        <v/>
      </c>
      <c r="X186" s="422" t="str">
        <f t="shared" si="137"/>
        <v/>
      </c>
      <c r="Z186" s="348" t="s">
        <v>905</v>
      </c>
      <c r="AA186" s="350">
        <v>10000</v>
      </c>
      <c r="AB186" s="350">
        <f t="shared" si="126"/>
        <v>100</v>
      </c>
      <c r="AC186" s="350">
        <v>10</v>
      </c>
      <c r="AD186" s="351">
        <v>0.01</v>
      </c>
      <c r="AE186" s="350">
        <v>10000</v>
      </c>
      <c r="AF186" s="350">
        <f t="shared" si="127"/>
        <v>100</v>
      </c>
      <c r="AG186" s="350">
        <v>10</v>
      </c>
      <c r="AH186" s="351">
        <v>0.01</v>
      </c>
    </row>
    <row r="187" spans="2:34" s="247" customFormat="1" ht="15" customHeight="1">
      <c r="B187" s="255" t="b">
        <f>IF(Pressure_1_R3!A18="",FALSE,TRUE)</f>
        <v>0</v>
      </c>
      <c r="C187" s="256">
        <v>15</v>
      </c>
      <c r="D187" s="257" t="str">
        <f>IF($B187=FALSE,"",표준압력!G162)</f>
        <v/>
      </c>
      <c r="E187" s="257" t="str">
        <f>IF($B187=FALSE,"",표준압력!H162)</f>
        <v/>
      </c>
      <c r="F187" s="257" t="str">
        <f>IF($B187=FALSE,"",Pressure_1_R3!Q18)</f>
        <v/>
      </c>
      <c r="G187" s="258" t="str">
        <f>IF($B187=FALSE,"",Pressure_1_R3!R18)</f>
        <v/>
      </c>
      <c r="H187" s="258" t="str">
        <f>IF($B187=FALSE,"",Pressure_1_R3!S18)</f>
        <v/>
      </c>
      <c r="I187" s="264" t="b">
        <f t="shared" si="128"/>
        <v>0</v>
      </c>
      <c r="J187" s="259" t="str">
        <f t="shared" si="129"/>
        <v/>
      </c>
      <c r="K187" s="260" t="str">
        <f t="shared" si="130"/>
        <v/>
      </c>
      <c r="L187" s="260" t="str">
        <f t="shared" si="131"/>
        <v/>
      </c>
      <c r="M187" s="250"/>
      <c r="N187" s="261" t="b">
        <f t="shared" si="132"/>
        <v>0</v>
      </c>
      <c r="O187" s="415" t="s">
        <v>564</v>
      </c>
      <c r="P187" s="419">
        <v>15</v>
      </c>
      <c r="Q187" s="417" t="str">
        <f t="shared" si="133"/>
        <v/>
      </c>
      <c r="R187" s="261" t="str">
        <f t="shared" si="133"/>
        <v/>
      </c>
      <c r="S187" s="261" t="str">
        <f t="shared" si="133"/>
        <v/>
      </c>
      <c r="T187" s="421" t="str">
        <f t="shared" si="134"/>
        <v/>
      </c>
      <c r="U187" s="417" t="str">
        <f t="shared" si="138"/>
        <v/>
      </c>
      <c r="V187" s="417" t="str">
        <f t="shared" si="135"/>
        <v/>
      </c>
      <c r="W187" s="417" t="str">
        <f t="shared" si="136"/>
        <v/>
      </c>
      <c r="X187" s="422" t="str">
        <f t="shared" si="137"/>
        <v/>
      </c>
      <c r="Z187" s="348" t="s">
        <v>890</v>
      </c>
      <c r="AA187" s="350">
        <f t="shared" ref="AA187:AA194" si="139">AC187*1000</f>
        <v>1</v>
      </c>
      <c r="AB187" s="350">
        <f t="shared" si="126"/>
        <v>0.01</v>
      </c>
      <c r="AC187" s="350">
        <f t="shared" ref="AC187:AC194" si="140">AD187*1000</f>
        <v>1E-3</v>
      </c>
      <c r="AD187" s="350">
        <v>9.9999999999999995E-7</v>
      </c>
      <c r="AE187" s="350">
        <f t="shared" ref="AE187:AE194" si="141">AG187*1000</f>
        <v>1</v>
      </c>
      <c r="AF187" s="350">
        <f t="shared" si="127"/>
        <v>0.01</v>
      </c>
      <c r="AG187" s="350">
        <f t="shared" ref="AG187:AG194" si="142">AH187*1000</f>
        <v>1E-3</v>
      </c>
      <c r="AH187" s="350">
        <v>9.9999999999999995E-7</v>
      </c>
    </row>
    <row r="188" spans="2:34" s="247" customFormat="1" ht="15" customHeight="1">
      <c r="B188" s="255" t="b">
        <f>IF(Pressure_1_R3!A19="",FALSE,TRUE)</f>
        <v>0</v>
      </c>
      <c r="C188" s="256">
        <v>16</v>
      </c>
      <c r="D188" s="257" t="str">
        <f>IF($B188=FALSE,"",표준압력!G163)</f>
        <v/>
      </c>
      <c r="E188" s="257" t="str">
        <f>IF($B188=FALSE,"",표준압력!H163)</f>
        <v/>
      </c>
      <c r="F188" s="257" t="str">
        <f>IF($B188=FALSE,"",Pressure_1_R3!Q19)</f>
        <v/>
      </c>
      <c r="G188" s="258" t="str">
        <f>IF($B188=FALSE,"",Pressure_1_R3!R19)</f>
        <v/>
      </c>
      <c r="H188" s="258" t="str">
        <f>IF($B188=FALSE,"",Pressure_1_R3!S19)</f>
        <v/>
      </c>
      <c r="I188" s="264" t="b">
        <f t="shared" si="128"/>
        <v>0</v>
      </c>
      <c r="J188" s="259" t="str">
        <f t="shared" si="129"/>
        <v/>
      </c>
      <c r="K188" s="260" t="str">
        <f t="shared" si="130"/>
        <v/>
      </c>
      <c r="L188" s="260" t="str">
        <f t="shared" si="131"/>
        <v/>
      </c>
      <c r="M188" s="250"/>
      <c r="N188" s="261" t="b">
        <f t="shared" si="132"/>
        <v>0</v>
      </c>
      <c r="O188" s="416" t="s">
        <v>523</v>
      </c>
      <c r="P188" s="420">
        <v>1</v>
      </c>
      <c r="Q188" s="417" t="str">
        <f t="shared" ref="Q188:S202" ca="1" si="143">IF($N188=FALSE,"",OFFSET(J$172,$B$167*2-($P188-1),0))</f>
        <v/>
      </c>
      <c r="R188" s="261" t="str">
        <f t="shared" ca="1" si="143"/>
        <v/>
      </c>
      <c r="S188" s="261" t="str">
        <f t="shared" ca="1" si="143"/>
        <v/>
      </c>
      <c r="T188" s="421" t="str">
        <f t="shared" si="134"/>
        <v/>
      </c>
      <c r="U188" s="418" t="str">
        <f>IF($N188=FALSE,"",Q188-Q$188)</f>
        <v/>
      </c>
      <c r="V188" s="418" t="str">
        <f t="shared" ref="V188:V202" si="144">IF($N188=FALSE,"",R188-R$188)</f>
        <v/>
      </c>
      <c r="W188" s="418" t="str">
        <f t="shared" ref="W188:W202" si="145">IF($N188=FALSE,"",S188-S$188)</f>
        <v/>
      </c>
      <c r="X188" s="422" t="str">
        <f t="shared" si="137"/>
        <v/>
      </c>
      <c r="Z188" s="348" t="s">
        <v>891</v>
      </c>
      <c r="AA188" s="350">
        <f t="shared" si="139"/>
        <v>100</v>
      </c>
      <c r="AB188" s="350">
        <f t="shared" si="126"/>
        <v>1</v>
      </c>
      <c r="AC188" s="350">
        <f t="shared" si="140"/>
        <v>0.1</v>
      </c>
      <c r="AD188" s="350">
        <v>1E-4</v>
      </c>
      <c r="AE188" s="350">
        <f t="shared" si="141"/>
        <v>100</v>
      </c>
      <c r="AF188" s="350">
        <f t="shared" si="127"/>
        <v>1</v>
      </c>
      <c r="AG188" s="350">
        <f t="shared" si="142"/>
        <v>0.1</v>
      </c>
      <c r="AH188" s="350">
        <v>1E-4</v>
      </c>
    </row>
    <row r="189" spans="2:34" s="247" customFormat="1" ht="15" customHeight="1">
      <c r="B189" s="255" t="b">
        <f>IF(Pressure_1_R3!A20="",FALSE,TRUE)</f>
        <v>0</v>
      </c>
      <c r="C189" s="256">
        <v>17</v>
      </c>
      <c r="D189" s="257" t="str">
        <f>IF($B189=FALSE,"",표준압력!G164)</f>
        <v/>
      </c>
      <c r="E189" s="257" t="str">
        <f>IF($B189=FALSE,"",표준압력!H164)</f>
        <v/>
      </c>
      <c r="F189" s="257" t="str">
        <f>IF($B189=FALSE,"",Pressure_1_R3!Q20)</f>
        <v/>
      </c>
      <c r="G189" s="258" t="str">
        <f>IF($B189=FALSE,"",Pressure_1_R3!R20)</f>
        <v/>
      </c>
      <c r="H189" s="258" t="str">
        <f>IF($B189=FALSE,"",Pressure_1_R3!S20)</f>
        <v/>
      </c>
      <c r="I189" s="264" t="b">
        <f t="shared" si="128"/>
        <v>0</v>
      </c>
      <c r="J189" s="259" t="str">
        <f t="shared" si="129"/>
        <v/>
      </c>
      <c r="K189" s="260" t="str">
        <f t="shared" si="130"/>
        <v/>
      </c>
      <c r="L189" s="260" t="str">
        <f t="shared" si="131"/>
        <v/>
      </c>
      <c r="M189" s="250"/>
      <c r="N189" s="261" t="b">
        <f t="shared" si="132"/>
        <v>0</v>
      </c>
      <c r="O189" s="416" t="s">
        <v>523</v>
      </c>
      <c r="P189" s="420">
        <v>2</v>
      </c>
      <c r="Q189" s="417" t="str">
        <f t="shared" ca="1" si="143"/>
        <v/>
      </c>
      <c r="R189" s="261" t="str">
        <f t="shared" ca="1" si="143"/>
        <v/>
      </c>
      <c r="S189" s="261" t="str">
        <f t="shared" ca="1" si="143"/>
        <v/>
      </c>
      <c r="T189" s="421" t="str">
        <f t="shared" si="134"/>
        <v/>
      </c>
      <c r="U189" s="418" t="str">
        <f t="shared" ref="U189:U202" si="146">IF($N189=FALSE,"",Q189-Q$188)</f>
        <v/>
      </c>
      <c r="V189" s="418" t="str">
        <f t="shared" si="144"/>
        <v/>
      </c>
      <c r="W189" s="418" t="str">
        <f t="shared" si="145"/>
        <v/>
      </c>
      <c r="X189" s="422" t="str">
        <f t="shared" si="137"/>
        <v/>
      </c>
      <c r="Z189" s="348" t="s">
        <v>892</v>
      </c>
      <c r="AA189" s="350">
        <f t="shared" si="139"/>
        <v>1000</v>
      </c>
      <c r="AB189" s="350">
        <f t="shared" si="126"/>
        <v>10</v>
      </c>
      <c r="AC189" s="350">
        <f t="shared" si="140"/>
        <v>1</v>
      </c>
      <c r="AD189" s="350">
        <v>1E-3</v>
      </c>
      <c r="AE189" s="350">
        <f t="shared" si="141"/>
        <v>1000</v>
      </c>
      <c r="AF189" s="350">
        <f t="shared" si="127"/>
        <v>10</v>
      </c>
      <c r="AG189" s="350">
        <f t="shared" si="142"/>
        <v>1</v>
      </c>
      <c r="AH189" s="350">
        <v>1E-3</v>
      </c>
    </row>
    <row r="190" spans="2:34" s="247" customFormat="1" ht="15" customHeight="1">
      <c r="B190" s="255" t="b">
        <f>IF(Pressure_1_R3!A21="",FALSE,TRUE)</f>
        <v>0</v>
      </c>
      <c r="C190" s="256">
        <v>18</v>
      </c>
      <c r="D190" s="257" t="str">
        <f>IF($B190=FALSE,"",표준압력!G165)</f>
        <v/>
      </c>
      <c r="E190" s="257" t="str">
        <f>IF($B190=FALSE,"",표준압력!H165)</f>
        <v/>
      </c>
      <c r="F190" s="257" t="str">
        <f>IF($B190=FALSE,"",Pressure_1_R3!Q21)</f>
        <v/>
      </c>
      <c r="G190" s="258" t="str">
        <f>IF($B190=FALSE,"",Pressure_1_R3!R21)</f>
        <v/>
      </c>
      <c r="H190" s="258" t="str">
        <f>IF($B190=FALSE,"",Pressure_1_R3!S21)</f>
        <v/>
      </c>
      <c r="I190" s="264" t="b">
        <f t="shared" si="128"/>
        <v>0</v>
      </c>
      <c r="J190" s="259" t="str">
        <f t="shared" si="129"/>
        <v/>
      </c>
      <c r="K190" s="260" t="str">
        <f t="shared" si="130"/>
        <v/>
      </c>
      <c r="L190" s="260" t="str">
        <f t="shared" si="131"/>
        <v/>
      </c>
      <c r="M190" s="250"/>
      <c r="N190" s="261" t="b">
        <f t="shared" si="132"/>
        <v>0</v>
      </c>
      <c r="O190" s="416" t="s">
        <v>523</v>
      </c>
      <c r="P190" s="420">
        <v>3</v>
      </c>
      <c r="Q190" s="417" t="str">
        <f t="shared" ca="1" si="143"/>
        <v/>
      </c>
      <c r="R190" s="261" t="str">
        <f t="shared" ca="1" si="143"/>
        <v/>
      </c>
      <c r="S190" s="261" t="str">
        <f t="shared" ca="1" si="143"/>
        <v/>
      </c>
      <c r="T190" s="421" t="str">
        <f t="shared" si="134"/>
        <v/>
      </c>
      <c r="U190" s="418" t="str">
        <f t="shared" si="146"/>
        <v/>
      </c>
      <c r="V190" s="418" t="str">
        <f t="shared" si="144"/>
        <v/>
      </c>
      <c r="W190" s="418" t="str">
        <f t="shared" si="145"/>
        <v/>
      </c>
      <c r="X190" s="422" t="str">
        <f t="shared" si="137"/>
        <v/>
      </c>
      <c r="Z190" s="348" t="s">
        <v>906</v>
      </c>
      <c r="AA190" s="350">
        <f t="shared" si="139"/>
        <v>1000000</v>
      </c>
      <c r="AB190" s="350">
        <f t="shared" si="126"/>
        <v>10000</v>
      </c>
      <c r="AC190" s="350">
        <f t="shared" si="140"/>
        <v>1000</v>
      </c>
      <c r="AD190" s="350">
        <v>1</v>
      </c>
      <c r="AE190" s="350">
        <f t="shared" si="141"/>
        <v>1000000</v>
      </c>
      <c r="AF190" s="350">
        <f t="shared" si="127"/>
        <v>10000</v>
      </c>
      <c r="AG190" s="350">
        <f t="shared" si="142"/>
        <v>1000</v>
      </c>
      <c r="AH190" s="350">
        <v>1</v>
      </c>
    </row>
    <row r="191" spans="2:34" s="247" customFormat="1" ht="15" customHeight="1">
      <c r="B191" s="255" t="b">
        <f>IF(Pressure_1_R3!A22="",FALSE,TRUE)</f>
        <v>0</v>
      </c>
      <c r="C191" s="256">
        <v>19</v>
      </c>
      <c r="D191" s="257" t="str">
        <f>IF($B191=FALSE,"",표준압력!G166)</f>
        <v/>
      </c>
      <c r="E191" s="257" t="str">
        <f>IF($B191=FALSE,"",표준압력!H166)</f>
        <v/>
      </c>
      <c r="F191" s="257" t="str">
        <f>IF($B191=FALSE,"",Pressure_1_R3!Q22)</f>
        <v/>
      </c>
      <c r="G191" s="258" t="str">
        <f>IF($B191=FALSE,"",Pressure_1_R3!R22)</f>
        <v/>
      </c>
      <c r="H191" s="258" t="str">
        <f>IF($B191=FALSE,"",Pressure_1_R3!S22)</f>
        <v/>
      </c>
      <c r="I191" s="264" t="b">
        <f t="shared" si="128"/>
        <v>0</v>
      </c>
      <c r="J191" s="259" t="str">
        <f t="shared" si="129"/>
        <v/>
      </c>
      <c r="K191" s="260" t="str">
        <f t="shared" si="130"/>
        <v/>
      </c>
      <c r="L191" s="260" t="str">
        <f t="shared" si="131"/>
        <v/>
      </c>
      <c r="M191" s="250"/>
      <c r="N191" s="261" t="b">
        <f t="shared" si="132"/>
        <v>0</v>
      </c>
      <c r="O191" s="416" t="s">
        <v>523</v>
      </c>
      <c r="P191" s="420">
        <v>4</v>
      </c>
      <c r="Q191" s="417" t="str">
        <f t="shared" ca="1" si="143"/>
        <v/>
      </c>
      <c r="R191" s="261" t="str">
        <f t="shared" ca="1" si="143"/>
        <v/>
      </c>
      <c r="S191" s="261" t="str">
        <f t="shared" ca="1" si="143"/>
        <v/>
      </c>
      <c r="T191" s="421" t="str">
        <f t="shared" si="134"/>
        <v/>
      </c>
      <c r="U191" s="418" t="str">
        <f t="shared" si="146"/>
        <v/>
      </c>
      <c r="V191" s="418" t="str">
        <f t="shared" si="144"/>
        <v/>
      </c>
      <c r="W191" s="418" t="str">
        <f t="shared" si="145"/>
        <v/>
      </c>
      <c r="X191" s="422" t="str">
        <f t="shared" si="137"/>
        <v/>
      </c>
      <c r="Z191" s="348" t="s">
        <v>907</v>
      </c>
      <c r="AA191" s="350">
        <f t="shared" si="139"/>
        <v>100</v>
      </c>
      <c r="AB191" s="350">
        <f t="shared" si="126"/>
        <v>1</v>
      </c>
      <c r="AC191" s="350">
        <f t="shared" si="140"/>
        <v>0.1</v>
      </c>
      <c r="AD191" s="350">
        <v>1E-4</v>
      </c>
      <c r="AE191" s="350">
        <f t="shared" si="141"/>
        <v>100</v>
      </c>
      <c r="AF191" s="350">
        <f t="shared" si="127"/>
        <v>1</v>
      </c>
      <c r="AG191" s="350">
        <f t="shared" si="142"/>
        <v>0.1</v>
      </c>
      <c r="AH191" s="350">
        <v>1E-4</v>
      </c>
    </row>
    <row r="192" spans="2:34" s="247" customFormat="1" ht="15" customHeight="1">
      <c r="B192" s="255" t="b">
        <f>IF(Pressure_1_R3!A23="",FALSE,TRUE)</f>
        <v>0</v>
      </c>
      <c r="C192" s="256">
        <v>20</v>
      </c>
      <c r="D192" s="257" t="str">
        <f>IF($B192=FALSE,"",표준압력!G167)</f>
        <v/>
      </c>
      <c r="E192" s="257" t="str">
        <f>IF($B192=FALSE,"",표준압력!H167)</f>
        <v/>
      </c>
      <c r="F192" s="257" t="str">
        <f>IF($B192=FALSE,"",Pressure_1_R3!Q23)</f>
        <v/>
      </c>
      <c r="G192" s="258" t="str">
        <f>IF($B192=FALSE,"",Pressure_1_R3!R23)</f>
        <v/>
      </c>
      <c r="H192" s="258" t="str">
        <f>IF($B192=FALSE,"",Pressure_1_R3!S23)</f>
        <v/>
      </c>
      <c r="I192" s="264" t="b">
        <f t="shared" si="128"/>
        <v>0</v>
      </c>
      <c r="J192" s="259" t="str">
        <f t="shared" si="129"/>
        <v/>
      </c>
      <c r="K192" s="260" t="str">
        <f t="shared" si="130"/>
        <v/>
      </c>
      <c r="L192" s="260" t="str">
        <f t="shared" si="131"/>
        <v/>
      </c>
      <c r="M192" s="250"/>
      <c r="N192" s="261" t="b">
        <f t="shared" si="132"/>
        <v>0</v>
      </c>
      <c r="O192" s="416" t="s">
        <v>523</v>
      </c>
      <c r="P192" s="420">
        <v>5</v>
      </c>
      <c r="Q192" s="417" t="str">
        <f t="shared" ca="1" si="143"/>
        <v/>
      </c>
      <c r="R192" s="261" t="str">
        <f t="shared" ca="1" si="143"/>
        <v/>
      </c>
      <c r="S192" s="261" t="str">
        <f t="shared" ca="1" si="143"/>
        <v/>
      </c>
      <c r="T192" s="421" t="str">
        <f t="shared" si="134"/>
        <v/>
      </c>
      <c r="U192" s="418" t="str">
        <f t="shared" si="146"/>
        <v/>
      </c>
      <c r="V192" s="418" t="str">
        <f t="shared" si="144"/>
        <v/>
      </c>
      <c r="W192" s="418" t="str">
        <f t="shared" si="145"/>
        <v/>
      </c>
      <c r="X192" s="422" t="str">
        <f t="shared" si="137"/>
        <v/>
      </c>
      <c r="Z192" s="348" t="s">
        <v>908</v>
      </c>
      <c r="AA192" s="350">
        <f t="shared" si="139"/>
        <v>100000</v>
      </c>
      <c r="AB192" s="350">
        <f t="shared" si="126"/>
        <v>1000</v>
      </c>
      <c r="AC192" s="350">
        <f t="shared" si="140"/>
        <v>100</v>
      </c>
      <c r="AD192" s="350">
        <v>0.1</v>
      </c>
      <c r="AE192" s="350">
        <f t="shared" si="141"/>
        <v>100000</v>
      </c>
      <c r="AF192" s="350">
        <f t="shared" si="127"/>
        <v>1000</v>
      </c>
      <c r="AG192" s="350">
        <f t="shared" si="142"/>
        <v>100</v>
      </c>
      <c r="AH192" s="350">
        <v>0.1</v>
      </c>
    </row>
    <row r="193" spans="2:34" s="247" customFormat="1" ht="15" customHeight="1">
      <c r="B193" s="255" t="b">
        <f>IF(Pressure_1_R3!A24="",FALSE,TRUE)</f>
        <v>0</v>
      </c>
      <c r="C193" s="256">
        <v>21</v>
      </c>
      <c r="D193" s="257" t="str">
        <f>IF($B193=FALSE,"",표준압력!G168)</f>
        <v/>
      </c>
      <c r="E193" s="257" t="str">
        <f>IF($B193=FALSE,"",표준압력!H168)</f>
        <v/>
      </c>
      <c r="F193" s="257" t="str">
        <f>IF($B193=FALSE,"",Pressure_1_R3!Q24)</f>
        <v/>
      </c>
      <c r="G193" s="258" t="str">
        <f>IF($B193=FALSE,"",Pressure_1_R3!R24)</f>
        <v/>
      </c>
      <c r="H193" s="258" t="str">
        <f>IF($B193=FALSE,"",Pressure_1_R3!S24)</f>
        <v/>
      </c>
      <c r="I193" s="264" t="b">
        <f t="shared" si="128"/>
        <v>0</v>
      </c>
      <c r="J193" s="259" t="str">
        <f t="shared" si="129"/>
        <v/>
      </c>
      <c r="K193" s="260" t="str">
        <f t="shared" si="130"/>
        <v/>
      </c>
      <c r="L193" s="260" t="str">
        <f t="shared" si="131"/>
        <v/>
      </c>
      <c r="M193" s="250"/>
      <c r="N193" s="261" t="b">
        <f t="shared" si="132"/>
        <v>0</v>
      </c>
      <c r="O193" s="416" t="s">
        <v>523</v>
      </c>
      <c r="P193" s="420">
        <v>6</v>
      </c>
      <c r="Q193" s="417" t="str">
        <f t="shared" ca="1" si="143"/>
        <v/>
      </c>
      <c r="R193" s="261" t="str">
        <f t="shared" ca="1" si="143"/>
        <v/>
      </c>
      <c r="S193" s="261" t="str">
        <f t="shared" ca="1" si="143"/>
        <v/>
      </c>
      <c r="T193" s="421" t="str">
        <f t="shared" si="134"/>
        <v/>
      </c>
      <c r="U193" s="418" t="str">
        <f t="shared" si="146"/>
        <v/>
      </c>
      <c r="V193" s="418" t="str">
        <f t="shared" si="144"/>
        <v/>
      </c>
      <c r="W193" s="418" t="str">
        <f t="shared" si="145"/>
        <v/>
      </c>
      <c r="X193" s="422" t="str">
        <f t="shared" si="137"/>
        <v/>
      </c>
      <c r="Z193" s="348" t="s">
        <v>884</v>
      </c>
      <c r="AA193" s="350">
        <f t="shared" si="139"/>
        <v>6894.7569999999996</v>
      </c>
      <c r="AB193" s="350">
        <f t="shared" si="126"/>
        <v>68.947569999999999</v>
      </c>
      <c r="AC193" s="350">
        <f t="shared" si="140"/>
        <v>6.8947569999999994</v>
      </c>
      <c r="AD193" s="350">
        <v>6.8947569999999996E-3</v>
      </c>
      <c r="AE193" s="350">
        <f t="shared" si="141"/>
        <v>6894.7569999999996</v>
      </c>
      <c r="AF193" s="350">
        <f t="shared" si="127"/>
        <v>68.947569999999999</v>
      </c>
      <c r="AG193" s="350">
        <f t="shared" si="142"/>
        <v>6.8947569999999994</v>
      </c>
      <c r="AH193" s="350">
        <v>6.8947569999999996E-3</v>
      </c>
    </row>
    <row r="194" spans="2:34" s="247" customFormat="1" ht="15" customHeight="1">
      <c r="B194" s="255" t="b">
        <f>IF(Pressure_1_R3!A25="",FALSE,TRUE)</f>
        <v>0</v>
      </c>
      <c r="C194" s="256">
        <v>22</v>
      </c>
      <c r="D194" s="257" t="str">
        <f>IF($B194=FALSE,"",표준압력!G169)</f>
        <v/>
      </c>
      <c r="E194" s="257" t="str">
        <f>IF($B194=FALSE,"",표준압력!H169)</f>
        <v/>
      </c>
      <c r="F194" s="257" t="str">
        <f>IF($B194=FALSE,"",Pressure_1_R3!Q25)</f>
        <v/>
      </c>
      <c r="G194" s="258" t="str">
        <f>IF($B194=FALSE,"",Pressure_1_R3!R25)</f>
        <v/>
      </c>
      <c r="H194" s="258" t="str">
        <f>IF($B194=FALSE,"",Pressure_1_R3!S25)</f>
        <v/>
      </c>
      <c r="I194" s="264" t="b">
        <f t="shared" si="128"/>
        <v>0</v>
      </c>
      <c r="J194" s="259" t="str">
        <f t="shared" si="129"/>
        <v/>
      </c>
      <c r="K194" s="260" t="str">
        <f t="shared" si="130"/>
        <v/>
      </c>
      <c r="L194" s="260" t="str">
        <f t="shared" si="131"/>
        <v/>
      </c>
      <c r="M194" s="250"/>
      <c r="N194" s="261" t="b">
        <f t="shared" si="132"/>
        <v>0</v>
      </c>
      <c r="O194" s="416" t="s">
        <v>523</v>
      </c>
      <c r="P194" s="420">
        <v>7</v>
      </c>
      <c r="Q194" s="417" t="str">
        <f t="shared" ca="1" si="143"/>
        <v/>
      </c>
      <c r="R194" s="261" t="str">
        <f t="shared" ca="1" si="143"/>
        <v/>
      </c>
      <c r="S194" s="261" t="str">
        <f t="shared" ca="1" si="143"/>
        <v/>
      </c>
      <c r="T194" s="421" t="str">
        <f t="shared" si="134"/>
        <v/>
      </c>
      <c r="U194" s="418" t="str">
        <f t="shared" si="146"/>
        <v/>
      </c>
      <c r="V194" s="418" t="str">
        <f t="shared" si="144"/>
        <v/>
      </c>
      <c r="W194" s="418" t="str">
        <f t="shared" si="145"/>
        <v/>
      </c>
      <c r="X194" s="422" t="str">
        <f t="shared" si="137"/>
        <v/>
      </c>
      <c r="Z194" s="348" t="s">
        <v>922</v>
      </c>
      <c r="AA194" s="350">
        <f t="shared" si="139"/>
        <v>98066.5</v>
      </c>
      <c r="AB194" s="350">
        <f t="shared" ref="AB194" si="147">AC194*10</f>
        <v>980.66500000000008</v>
      </c>
      <c r="AC194" s="350">
        <f t="shared" si="140"/>
        <v>98.066500000000005</v>
      </c>
      <c r="AD194" s="350">
        <v>9.8066500000000001E-2</v>
      </c>
      <c r="AE194" s="350">
        <f t="shared" si="141"/>
        <v>98066.5</v>
      </c>
      <c r="AF194" s="350">
        <f t="shared" ref="AF194" si="148">AG194*10</f>
        <v>980.66500000000008</v>
      </c>
      <c r="AG194" s="350">
        <f t="shared" si="142"/>
        <v>98.066500000000005</v>
      </c>
      <c r="AH194" s="350">
        <v>9.8066500000000001E-2</v>
      </c>
    </row>
    <row r="195" spans="2:34" s="247" customFormat="1" ht="15" customHeight="1">
      <c r="B195" s="255" t="b">
        <f>IF(Pressure_1_R3!A26="",FALSE,TRUE)</f>
        <v>0</v>
      </c>
      <c r="C195" s="256">
        <v>23</v>
      </c>
      <c r="D195" s="257" t="str">
        <f>IF($B195=FALSE,"",표준압력!G170)</f>
        <v/>
      </c>
      <c r="E195" s="257" t="str">
        <f>IF($B195=FALSE,"",표준압력!H170)</f>
        <v/>
      </c>
      <c r="F195" s="257" t="str">
        <f>IF($B195=FALSE,"",Pressure_1_R3!Q26)</f>
        <v/>
      </c>
      <c r="G195" s="258" t="str">
        <f>IF($B195=FALSE,"",Pressure_1_R3!R26)</f>
        <v/>
      </c>
      <c r="H195" s="258" t="str">
        <f>IF($B195=FALSE,"",Pressure_1_R3!S26)</f>
        <v/>
      </c>
      <c r="I195" s="264" t="b">
        <f t="shared" si="128"/>
        <v>0</v>
      </c>
      <c r="J195" s="259" t="str">
        <f t="shared" si="129"/>
        <v/>
      </c>
      <c r="K195" s="260" t="str">
        <f t="shared" si="130"/>
        <v/>
      </c>
      <c r="L195" s="260" t="str">
        <f t="shared" si="131"/>
        <v/>
      </c>
      <c r="M195" s="250"/>
      <c r="N195" s="261" t="b">
        <f t="shared" si="132"/>
        <v>0</v>
      </c>
      <c r="O195" s="416" t="s">
        <v>523</v>
      </c>
      <c r="P195" s="420">
        <v>8</v>
      </c>
      <c r="Q195" s="417" t="str">
        <f t="shared" ca="1" si="143"/>
        <v/>
      </c>
      <c r="R195" s="261" t="str">
        <f t="shared" ca="1" si="143"/>
        <v/>
      </c>
      <c r="S195" s="261" t="str">
        <f t="shared" ca="1" si="143"/>
        <v/>
      </c>
      <c r="T195" s="421" t="str">
        <f t="shared" si="134"/>
        <v/>
      </c>
      <c r="U195" s="418" t="str">
        <f t="shared" si="146"/>
        <v/>
      </c>
      <c r="V195" s="418" t="str">
        <f t="shared" si="144"/>
        <v/>
      </c>
      <c r="W195" s="418" t="str">
        <f t="shared" si="145"/>
        <v/>
      </c>
      <c r="X195" s="422" t="str">
        <f t="shared" si="137"/>
        <v/>
      </c>
      <c r="Z195" s="348" t="s">
        <v>909</v>
      </c>
      <c r="AA195" s="350">
        <f>AC195*1000</f>
        <v>101325</v>
      </c>
      <c r="AB195" s="350">
        <f>AC195*10</f>
        <v>1013.25</v>
      </c>
      <c r="AC195" s="350">
        <f>AD195*1000</f>
        <v>101.325</v>
      </c>
      <c r="AD195" s="350">
        <v>0.101325</v>
      </c>
      <c r="AE195" s="350">
        <f>AG195*1000</f>
        <v>101325</v>
      </c>
      <c r="AF195" s="350">
        <f>AG195*10</f>
        <v>1013.25</v>
      </c>
      <c r="AG195" s="350">
        <f>AH195*1000</f>
        <v>101.325</v>
      </c>
      <c r="AH195" s="350">
        <v>0.101325</v>
      </c>
    </row>
    <row r="196" spans="2:34" s="247" customFormat="1" ht="15" customHeight="1">
      <c r="B196" s="255" t="b">
        <f>IF(Pressure_1_R3!A27="",FALSE,TRUE)</f>
        <v>0</v>
      </c>
      <c r="C196" s="256">
        <v>24</v>
      </c>
      <c r="D196" s="257" t="str">
        <f>IF($B196=FALSE,"",표준압력!G171)</f>
        <v/>
      </c>
      <c r="E196" s="257" t="str">
        <f>IF($B196=FALSE,"",표준압력!H171)</f>
        <v/>
      </c>
      <c r="F196" s="257" t="str">
        <f>IF($B196=FALSE,"",Pressure_1_R3!Q27)</f>
        <v/>
      </c>
      <c r="G196" s="258" t="str">
        <f>IF($B196=FALSE,"",Pressure_1_R3!R27)</f>
        <v/>
      </c>
      <c r="H196" s="258" t="str">
        <f>IF($B196=FALSE,"",Pressure_1_R3!S27)</f>
        <v/>
      </c>
      <c r="I196" s="264" t="b">
        <f t="shared" si="128"/>
        <v>0</v>
      </c>
      <c r="J196" s="259" t="str">
        <f t="shared" si="129"/>
        <v/>
      </c>
      <c r="K196" s="260" t="str">
        <f t="shared" si="130"/>
        <v/>
      </c>
      <c r="L196" s="260" t="str">
        <f t="shared" si="131"/>
        <v/>
      </c>
      <c r="M196" s="250"/>
      <c r="N196" s="261" t="b">
        <f t="shared" si="132"/>
        <v>0</v>
      </c>
      <c r="O196" s="416" t="s">
        <v>523</v>
      </c>
      <c r="P196" s="420">
        <v>9</v>
      </c>
      <c r="Q196" s="417" t="str">
        <f t="shared" ca="1" si="143"/>
        <v/>
      </c>
      <c r="R196" s="261" t="str">
        <f t="shared" ca="1" si="143"/>
        <v/>
      </c>
      <c r="S196" s="261" t="str">
        <f t="shared" ca="1" si="143"/>
        <v/>
      </c>
      <c r="T196" s="421" t="str">
        <f t="shared" si="134"/>
        <v/>
      </c>
      <c r="U196" s="418" t="str">
        <f t="shared" si="146"/>
        <v/>
      </c>
      <c r="V196" s="418" t="str">
        <f t="shared" si="144"/>
        <v/>
      </c>
      <c r="W196" s="418" t="str">
        <f t="shared" si="145"/>
        <v/>
      </c>
      <c r="X196" s="422" t="str">
        <f t="shared" si="137"/>
        <v/>
      </c>
    </row>
    <row r="197" spans="2:34" s="247" customFormat="1" ht="15" customHeight="1">
      <c r="B197" s="255" t="b">
        <f>IF(Pressure_1_R3!A28="",FALSE,TRUE)</f>
        <v>0</v>
      </c>
      <c r="C197" s="256">
        <v>25</v>
      </c>
      <c r="D197" s="257" t="str">
        <f>IF($B197=FALSE,"",표준압력!G172)</f>
        <v/>
      </c>
      <c r="E197" s="257" t="str">
        <f>IF($B197=FALSE,"",표준압력!H172)</f>
        <v/>
      </c>
      <c r="F197" s="257" t="str">
        <f>IF($B197=FALSE,"",Pressure_1_R3!Q28)</f>
        <v/>
      </c>
      <c r="G197" s="258" t="str">
        <f>IF($B197=FALSE,"",Pressure_1_R3!R28)</f>
        <v/>
      </c>
      <c r="H197" s="258" t="str">
        <f>IF($B197=FALSE,"",Pressure_1_R3!S28)</f>
        <v/>
      </c>
      <c r="I197" s="264" t="b">
        <f t="shared" si="128"/>
        <v>0</v>
      </c>
      <c r="J197" s="259" t="str">
        <f t="shared" si="129"/>
        <v/>
      </c>
      <c r="K197" s="260" t="str">
        <f t="shared" si="130"/>
        <v/>
      </c>
      <c r="L197" s="260" t="str">
        <f t="shared" si="131"/>
        <v/>
      </c>
      <c r="M197" s="250"/>
      <c r="N197" s="261" t="b">
        <f t="shared" si="132"/>
        <v>0</v>
      </c>
      <c r="O197" s="416" t="s">
        <v>523</v>
      </c>
      <c r="P197" s="420">
        <v>10</v>
      </c>
      <c r="Q197" s="417" t="str">
        <f t="shared" ca="1" si="143"/>
        <v/>
      </c>
      <c r="R197" s="261" t="str">
        <f t="shared" ca="1" si="143"/>
        <v/>
      </c>
      <c r="S197" s="261" t="str">
        <f t="shared" ca="1" si="143"/>
        <v/>
      </c>
      <c r="T197" s="421" t="str">
        <f t="shared" si="134"/>
        <v/>
      </c>
      <c r="U197" s="418" t="str">
        <f t="shared" si="146"/>
        <v/>
      </c>
      <c r="V197" s="418" t="str">
        <f t="shared" si="144"/>
        <v/>
      </c>
      <c r="W197" s="418" t="str">
        <f t="shared" si="145"/>
        <v/>
      </c>
      <c r="X197" s="422" t="str">
        <f t="shared" si="137"/>
        <v/>
      </c>
    </row>
    <row r="198" spans="2:34" s="247" customFormat="1" ht="15" customHeight="1">
      <c r="B198" s="255" t="b">
        <f>IF(Pressure_1_R3!A29="",FALSE,TRUE)</f>
        <v>0</v>
      </c>
      <c r="C198" s="256">
        <v>26</v>
      </c>
      <c r="D198" s="257" t="str">
        <f>IF($B198=FALSE,"",표준압력!G173)</f>
        <v/>
      </c>
      <c r="E198" s="257" t="str">
        <f>IF($B198=FALSE,"",표준압력!H173)</f>
        <v/>
      </c>
      <c r="F198" s="257" t="str">
        <f>IF($B198=FALSE,"",Pressure_1_R3!Q29)</f>
        <v/>
      </c>
      <c r="G198" s="258" t="str">
        <f>IF($B198=FALSE,"",Pressure_1_R3!R29)</f>
        <v/>
      </c>
      <c r="H198" s="258" t="str">
        <f>IF($B198=FALSE,"",Pressure_1_R3!S29)</f>
        <v/>
      </c>
      <c r="I198" s="264" t="b">
        <f t="shared" si="128"/>
        <v>0</v>
      </c>
      <c r="J198" s="259" t="str">
        <f t="shared" si="129"/>
        <v/>
      </c>
      <c r="K198" s="260" t="str">
        <f t="shared" si="130"/>
        <v/>
      </c>
      <c r="L198" s="260" t="str">
        <f t="shared" si="131"/>
        <v/>
      </c>
      <c r="M198" s="250"/>
      <c r="N198" s="261" t="b">
        <f t="shared" si="132"/>
        <v>0</v>
      </c>
      <c r="O198" s="416" t="s">
        <v>523</v>
      </c>
      <c r="P198" s="420">
        <v>11</v>
      </c>
      <c r="Q198" s="417" t="str">
        <f t="shared" ca="1" si="143"/>
        <v/>
      </c>
      <c r="R198" s="261" t="str">
        <f t="shared" ca="1" si="143"/>
        <v/>
      </c>
      <c r="S198" s="261" t="str">
        <f t="shared" ca="1" si="143"/>
        <v/>
      </c>
      <c r="T198" s="421" t="str">
        <f t="shared" si="134"/>
        <v/>
      </c>
      <c r="U198" s="418" t="str">
        <f t="shared" si="146"/>
        <v/>
      </c>
      <c r="V198" s="418" t="str">
        <f t="shared" si="144"/>
        <v/>
      </c>
      <c r="W198" s="418" t="str">
        <f t="shared" si="145"/>
        <v/>
      </c>
      <c r="X198" s="422" t="str">
        <f t="shared" si="137"/>
        <v/>
      </c>
    </row>
    <row r="199" spans="2:34" s="247" customFormat="1" ht="15" customHeight="1">
      <c r="B199" s="255" t="b">
        <f>IF(Pressure_1_R3!A30="",FALSE,TRUE)</f>
        <v>0</v>
      </c>
      <c r="C199" s="256">
        <v>27</v>
      </c>
      <c r="D199" s="257" t="str">
        <f>IF($B199=FALSE,"",표준압력!G174)</f>
        <v/>
      </c>
      <c r="E199" s="257" t="str">
        <f>IF($B199=FALSE,"",표준압력!H174)</f>
        <v/>
      </c>
      <c r="F199" s="257" t="str">
        <f>IF($B199=FALSE,"",Pressure_1_R3!Q30)</f>
        <v/>
      </c>
      <c r="G199" s="258" t="str">
        <f>IF($B199=FALSE,"",Pressure_1_R3!R30)</f>
        <v/>
      </c>
      <c r="H199" s="258" t="str">
        <f>IF($B199=FALSE,"",Pressure_1_R3!S30)</f>
        <v/>
      </c>
      <c r="I199" s="264" t="b">
        <f t="shared" si="128"/>
        <v>0</v>
      </c>
      <c r="J199" s="259" t="str">
        <f t="shared" si="129"/>
        <v/>
      </c>
      <c r="K199" s="260" t="str">
        <f t="shared" si="130"/>
        <v/>
      </c>
      <c r="L199" s="260" t="str">
        <f t="shared" si="131"/>
        <v/>
      </c>
      <c r="M199" s="250"/>
      <c r="N199" s="261" t="b">
        <f t="shared" si="132"/>
        <v>0</v>
      </c>
      <c r="O199" s="416" t="s">
        <v>523</v>
      </c>
      <c r="P199" s="420">
        <v>12</v>
      </c>
      <c r="Q199" s="417" t="str">
        <f t="shared" ca="1" si="143"/>
        <v/>
      </c>
      <c r="R199" s="261" t="str">
        <f t="shared" ca="1" si="143"/>
        <v/>
      </c>
      <c r="S199" s="261" t="str">
        <f t="shared" ca="1" si="143"/>
        <v/>
      </c>
      <c r="T199" s="421" t="str">
        <f t="shared" si="134"/>
        <v/>
      </c>
      <c r="U199" s="418" t="str">
        <f t="shared" si="146"/>
        <v/>
      </c>
      <c r="V199" s="418" t="str">
        <f t="shared" si="144"/>
        <v/>
      </c>
      <c r="W199" s="418" t="str">
        <f t="shared" si="145"/>
        <v/>
      </c>
      <c r="X199" s="422" t="str">
        <f t="shared" si="137"/>
        <v/>
      </c>
    </row>
    <row r="200" spans="2:34" s="247" customFormat="1" ht="15" customHeight="1">
      <c r="B200" s="255" t="b">
        <f>IF(Pressure_1_R3!A31="",FALSE,TRUE)</f>
        <v>0</v>
      </c>
      <c r="C200" s="256">
        <v>28</v>
      </c>
      <c r="D200" s="257" t="str">
        <f>IF($B200=FALSE,"",표준압력!G175)</f>
        <v/>
      </c>
      <c r="E200" s="257" t="str">
        <f>IF($B200=FALSE,"",표준압력!H175)</f>
        <v/>
      </c>
      <c r="F200" s="257" t="str">
        <f>IF($B200=FALSE,"",Pressure_1_R3!Q31)</f>
        <v/>
      </c>
      <c r="G200" s="258" t="str">
        <f>IF($B200=FALSE,"",Pressure_1_R3!R31)</f>
        <v/>
      </c>
      <c r="H200" s="258" t="str">
        <f>IF($B200=FALSE,"",Pressure_1_R3!S31)</f>
        <v/>
      </c>
      <c r="I200" s="264" t="b">
        <f t="shared" si="128"/>
        <v>0</v>
      </c>
      <c r="J200" s="259" t="str">
        <f t="shared" si="129"/>
        <v/>
      </c>
      <c r="K200" s="260" t="str">
        <f t="shared" si="130"/>
        <v/>
      </c>
      <c r="L200" s="260" t="str">
        <f t="shared" si="131"/>
        <v/>
      </c>
      <c r="M200" s="250"/>
      <c r="N200" s="261" t="b">
        <f t="shared" si="132"/>
        <v>0</v>
      </c>
      <c r="O200" s="416" t="s">
        <v>523</v>
      </c>
      <c r="P200" s="420">
        <v>13</v>
      </c>
      <c r="Q200" s="417" t="str">
        <f t="shared" ca="1" si="143"/>
        <v/>
      </c>
      <c r="R200" s="261" t="str">
        <f t="shared" ca="1" si="143"/>
        <v/>
      </c>
      <c r="S200" s="261" t="str">
        <f t="shared" ca="1" si="143"/>
        <v/>
      </c>
      <c r="T200" s="421" t="str">
        <f t="shared" si="134"/>
        <v/>
      </c>
      <c r="U200" s="418" t="str">
        <f t="shared" si="146"/>
        <v/>
      </c>
      <c r="V200" s="418" t="str">
        <f t="shared" si="144"/>
        <v/>
      </c>
      <c r="W200" s="418" t="str">
        <f t="shared" si="145"/>
        <v/>
      </c>
      <c r="X200" s="422" t="str">
        <f t="shared" si="137"/>
        <v/>
      </c>
    </row>
    <row r="201" spans="2:34" s="247" customFormat="1" ht="15" customHeight="1">
      <c r="B201" s="255" t="b">
        <f>IF(Pressure_1_R3!A32="",FALSE,TRUE)</f>
        <v>0</v>
      </c>
      <c r="C201" s="256">
        <v>29</v>
      </c>
      <c r="D201" s="257" t="str">
        <f>IF($B201=FALSE,"",표준압력!G176)</f>
        <v/>
      </c>
      <c r="E201" s="257" t="str">
        <f>IF($B201=FALSE,"",표준압력!H176)</f>
        <v/>
      </c>
      <c r="F201" s="257" t="str">
        <f>IF($B201=FALSE,"",Pressure_1_R3!Q32)</f>
        <v/>
      </c>
      <c r="G201" s="258" t="str">
        <f>IF($B201=FALSE,"",Pressure_1_R3!R32)</f>
        <v/>
      </c>
      <c r="H201" s="258" t="str">
        <f>IF($B201=FALSE,"",Pressure_1_R3!S32)</f>
        <v/>
      </c>
      <c r="I201" s="264" t="b">
        <f t="shared" si="128"/>
        <v>0</v>
      </c>
      <c r="J201" s="259" t="str">
        <f t="shared" si="129"/>
        <v/>
      </c>
      <c r="K201" s="260" t="str">
        <f t="shared" si="130"/>
        <v/>
      </c>
      <c r="L201" s="260" t="str">
        <f t="shared" si="131"/>
        <v/>
      </c>
      <c r="M201" s="250"/>
      <c r="N201" s="261" t="b">
        <f t="shared" si="132"/>
        <v>0</v>
      </c>
      <c r="O201" s="416" t="s">
        <v>523</v>
      </c>
      <c r="P201" s="420">
        <v>14</v>
      </c>
      <c r="Q201" s="417" t="str">
        <f t="shared" ca="1" si="143"/>
        <v/>
      </c>
      <c r="R201" s="261" t="str">
        <f t="shared" ca="1" si="143"/>
        <v/>
      </c>
      <c r="S201" s="261" t="str">
        <f t="shared" ca="1" si="143"/>
        <v/>
      </c>
      <c r="T201" s="421" t="str">
        <f t="shared" si="134"/>
        <v/>
      </c>
      <c r="U201" s="418" t="str">
        <f t="shared" si="146"/>
        <v/>
      </c>
      <c r="V201" s="418" t="str">
        <f t="shared" si="144"/>
        <v/>
      </c>
      <c r="W201" s="418" t="str">
        <f t="shared" si="145"/>
        <v/>
      </c>
      <c r="X201" s="422" t="str">
        <f t="shared" si="137"/>
        <v/>
      </c>
    </row>
    <row r="202" spans="2:34" s="247" customFormat="1" ht="15" customHeight="1">
      <c r="B202" s="255" t="b">
        <f>IF(Pressure_1_R3!A33="",FALSE,TRUE)</f>
        <v>0</v>
      </c>
      <c r="C202" s="256">
        <v>30</v>
      </c>
      <c r="D202" s="257" t="str">
        <f>IF($B202=FALSE,"",표준압력!G177)</f>
        <v/>
      </c>
      <c r="E202" s="257" t="str">
        <f>IF($B202=FALSE,"",표준압력!H177)</f>
        <v/>
      </c>
      <c r="F202" s="257" t="str">
        <f>IF($B202=FALSE,"",Pressure_1_R3!Q33)</f>
        <v/>
      </c>
      <c r="G202" s="258" t="str">
        <f>IF($B202=FALSE,"",Pressure_1_R3!R33)</f>
        <v/>
      </c>
      <c r="H202" s="258" t="str">
        <f>IF($B202=FALSE,"",Pressure_1_R3!S33)</f>
        <v/>
      </c>
      <c r="I202" s="264" t="b">
        <f t="shared" si="128"/>
        <v>0</v>
      </c>
      <c r="J202" s="259" t="str">
        <f t="shared" si="129"/>
        <v/>
      </c>
      <c r="K202" s="260" t="str">
        <f t="shared" si="130"/>
        <v/>
      </c>
      <c r="L202" s="260" t="str">
        <f t="shared" si="131"/>
        <v/>
      </c>
      <c r="M202" s="250"/>
      <c r="N202" s="261" t="b">
        <f t="shared" si="132"/>
        <v>0</v>
      </c>
      <c r="O202" s="416" t="s">
        <v>523</v>
      </c>
      <c r="P202" s="420">
        <v>15</v>
      </c>
      <c r="Q202" s="417" t="str">
        <f t="shared" ca="1" si="143"/>
        <v/>
      </c>
      <c r="R202" s="261" t="str">
        <f t="shared" ca="1" si="143"/>
        <v/>
      </c>
      <c r="S202" s="261" t="str">
        <f t="shared" ca="1" si="143"/>
        <v/>
      </c>
      <c r="T202" s="421" t="str">
        <f t="shared" si="134"/>
        <v/>
      </c>
      <c r="U202" s="418" t="str">
        <f t="shared" si="146"/>
        <v/>
      </c>
      <c r="V202" s="418" t="str">
        <f t="shared" si="144"/>
        <v/>
      </c>
      <c r="W202" s="418" t="str">
        <f t="shared" si="145"/>
        <v/>
      </c>
      <c r="X202" s="422" t="str">
        <f t="shared" si="137"/>
        <v/>
      </c>
    </row>
    <row r="203" spans="2:34" ht="15" customHeight="1">
      <c r="B203" s="246"/>
      <c r="C203" s="246"/>
      <c r="D203" s="246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</row>
    <row r="204" spans="2:34" ht="15" customHeight="1">
      <c r="B204" s="252" t="s">
        <v>682</v>
      </c>
      <c r="C204" s="246"/>
      <c r="D204" s="246"/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  <c r="P204" s="253"/>
      <c r="Q204" s="253"/>
      <c r="R204" s="253"/>
    </row>
    <row r="205" spans="2:34" ht="15" customHeight="1">
      <c r="B205" s="749" t="s">
        <v>566</v>
      </c>
      <c r="C205" s="783" t="s">
        <v>683</v>
      </c>
      <c r="D205" s="783" t="s">
        <v>380</v>
      </c>
      <c r="E205" s="757" t="s">
        <v>632</v>
      </c>
      <c r="F205" s="757" t="s">
        <v>613</v>
      </c>
      <c r="G205" s="740" t="s">
        <v>752</v>
      </c>
      <c r="H205" s="740"/>
      <c r="I205" s="740"/>
      <c r="J205" s="740"/>
      <c r="K205" s="757" t="s">
        <v>684</v>
      </c>
      <c r="L205" s="745" t="s">
        <v>754</v>
      </c>
      <c r="M205" s="776"/>
      <c r="N205" s="776"/>
      <c r="O205" s="776"/>
      <c r="P205" s="746"/>
      <c r="Q205" s="757" t="s">
        <v>635</v>
      </c>
      <c r="R205" s="751" t="s">
        <v>685</v>
      </c>
      <c r="S205" s="752"/>
      <c r="T205" s="752"/>
      <c r="U205" s="752"/>
      <c r="V205" s="753"/>
      <c r="W205" s="757" t="s">
        <v>686</v>
      </c>
    </row>
    <row r="206" spans="2:34" ht="15" customHeight="1">
      <c r="B206" s="770"/>
      <c r="C206" s="784"/>
      <c r="D206" s="784"/>
      <c r="E206" s="786"/>
      <c r="F206" s="786"/>
      <c r="G206" s="316" t="s">
        <v>687</v>
      </c>
      <c r="H206" s="316" t="s">
        <v>688</v>
      </c>
      <c r="I206" s="316" t="s">
        <v>643</v>
      </c>
      <c r="J206" s="316" t="s">
        <v>689</v>
      </c>
      <c r="K206" s="786"/>
      <c r="L206" s="757" t="s">
        <v>690</v>
      </c>
      <c r="M206" s="757" t="s">
        <v>691</v>
      </c>
      <c r="N206" s="757" t="s">
        <v>640</v>
      </c>
      <c r="O206" s="757" t="s">
        <v>643</v>
      </c>
      <c r="P206" s="757" t="s">
        <v>692</v>
      </c>
      <c r="Q206" s="786"/>
      <c r="R206" s="749" t="s">
        <v>693</v>
      </c>
      <c r="S206" s="749" t="s">
        <v>579</v>
      </c>
      <c r="T206" s="749" t="s">
        <v>694</v>
      </c>
      <c r="U206" s="749" t="s">
        <v>756</v>
      </c>
      <c r="V206" s="749" t="s">
        <v>695</v>
      </c>
      <c r="W206" s="770"/>
    </row>
    <row r="207" spans="2:34" ht="15" customHeight="1">
      <c r="B207" s="770"/>
      <c r="C207" s="785"/>
      <c r="D207" s="785"/>
      <c r="E207" s="758"/>
      <c r="F207" s="758"/>
      <c r="G207" s="316" t="s">
        <v>696</v>
      </c>
      <c r="H207" s="316" t="s">
        <v>649</v>
      </c>
      <c r="I207" s="316" t="s">
        <v>697</v>
      </c>
      <c r="J207" s="316" t="s">
        <v>698</v>
      </c>
      <c r="K207" s="758"/>
      <c r="L207" s="758"/>
      <c r="M207" s="758"/>
      <c r="N207" s="758"/>
      <c r="O207" s="758"/>
      <c r="P207" s="758"/>
      <c r="Q207" s="758"/>
      <c r="R207" s="750"/>
      <c r="S207" s="750"/>
      <c r="T207" s="750"/>
      <c r="U207" s="750"/>
      <c r="V207" s="750"/>
      <c r="W207" s="770"/>
    </row>
    <row r="208" spans="2:34" ht="15" customHeight="1">
      <c r="B208" s="770"/>
      <c r="C208" s="318">
        <f>D172</f>
        <v>0</v>
      </c>
      <c r="D208" s="318">
        <f>E172</f>
        <v>0</v>
      </c>
      <c r="E208" s="319">
        <f t="shared" ref="E208:R208" si="149">D208</f>
        <v>0</v>
      </c>
      <c r="F208" s="319">
        <f t="shared" si="149"/>
        <v>0</v>
      </c>
      <c r="G208" s="319">
        <f t="shared" si="149"/>
        <v>0</v>
      </c>
      <c r="H208" s="319">
        <f t="shared" si="149"/>
        <v>0</v>
      </c>
      <c r="I208" s="319">
        <f t="shared" si="149"/>
        <v>0</v>
      </c>
      <c r="J208" s="319">
        <f t="shared" si="149"/>
        <v>0</v>
      </c>
      <c r="K208" s="319">
        <f t="shared" si="149"/>
        <v>0</v>
      </c>
      <c r="L208" s="319">
        <f t="shared" si="149"/>
        <v>0</v>
      </c>
      <c r="M208" s="319">
        <f t="shared" si="149"/>
        <v>0</v>
      </c>
      <c r="N208" s="319">
        <f t="shared" si="149"/>
        <v>0</v>
      </c>
      <c r="O208" s="319">
        <f t="shared" si="149"/>
        <v>0</v>
      </c>
      <c r="P208" s="319">
        <f t="shared" si="149"/>
        <v>0</v>
      </c>
      <c r="Q208" s="319">
        <f t="shared" si="149"/>
        <v>0</v>
      </c>
      <c r="R208" s="319">
        <f t="shared" si="149"/>
        <v>0</v>
      </c>
      <c r="S208" s="319">
        <f>V208</f>
        <v>0</v>
      </c>
      <c r="T208" s="319">
        <f>S208</f>
        <v>0</v>
      </c>
      <c r="U208" s="340"/>
      <c r="V208" s="319">
        <f>R208</f>
        <v>0</v>
      </c>
      <c r="W208" s="750"/>
    </row>
    <row r="209" spans="2:23" ht="15" customHeight="1">
      <c r="B209" s="264">
        <f t="shared" ref="B209:B223" si="150">C173</f>
        <v>1</v>
      </c>
      <c r="C209" s="264" t="str">
        <f t="shared" ref="C209:D223" si="151">IF($N173=FALSE,"",D173)</f>
        <v/>
      </c>
      <c r="D209" s="261" t="str">
        <f t="shared" si="151"/>
        <v/>
      </c>
      <c r="E209" s="261" t="str">
        <f>IF($N173=FALSE,"",표준압력!U148)</f>
        <v/>
      </c>
      <c r="F209" s="261" t="str">
        <f>IF($N173=FALSE,"",Pressure_1_R3!L4*C$167)</f>
        <v/>
      </c>
      <c r="G209" s="414" t="str">
        <f>IF($N173=FALSE,"",ROUND(AVERAGE(T173,T188),M$228))</f>
        <v/>
      </c>
      <c r="H209" s="261" t="str">
        <f>IF($N173=FALSE,"",ROUND(D209,M$228)-G209)</f>
        <v/>
      </c>
      <c r="I209" s="414" t="str">
        <f t="shared" ref="I209:I223" si="152">IF($N173=FALSE,"",((Q188-Q173)+(R188-R173)+(S188-S173))/3)</f>
        <v/>
      </c>
      <c r="J209" s="414" t="str">
        <f t="shared" ref="J209:J223" si="153">IF($N173=FALSE,"",MAX(X173,X188))</f>
        <v/>
      </c>
      <c r="K209" s="261" t="str">
        <f>IF($N173=FALSE,"",E209/2)</f>
        <v/>
      </c>
      <c r="L209" s="261" t="str">
        <f t="shared" ref="L209:L223" si="154">IF($N173=FALSE,"",F209/2/SQRT(3))</f>
        <v/>
      </c>
      <c r="M209" s="414" t="str">
        <f t="shared" ref="M209:M223" si="155">IF($N173=FALSE,"",MAX(ABS(Q$188-Q$173),ABS(R$188-R$173),ABS(S$188-S$173))/2/SQRT(3))</f>
        <v/>
      </c>
      <c r="N209" s="260" t="str">
        <f t="shared" ref="N209:N223" si="156">IF($N173=FALSE,"",IF(J209=0,MAX(J$209:J$223),J209)/2/SQRT(3))</f>
        <v/>
      </c>
      <c r="O209" s="261" t="str">
        <f t="shared" ref="O209:O223" si="157">IF($N173=FALSE,"",I209/2/SQRT(3))</f>
        <v/>
      </c>
      <c r="P209" s="261" t="str">
        <f t="shared" ref="P209:P223" si="158">IF($N173=FALSE,"",SQRT(SUMSQ(L209:O209)))</f>
        <v/>
      </c>
      <c r="Q209" s="261" t="str">
        <f t="shared" ref="Q209:Q223" si="159">IF($N173=FALSE,"",SQRT(SUMSQ(K209,P209)))</f>
        <v/>
      </c>
      <c r="R209" s="261" t="str">
        <f t="shared" ref="R209:R223" si="160">IF($N173=FALSE,"",Q209*2)</f>
        <v/>
      </c>
      <c r="S209" s="249" t="str">
        <f>IF($N173=FALSE,"",Pressure_1_R3!G4*C209)</f>
        <v/>
      </c>
      <c r="T209" s="249" t="str">
        <f t="shared" ref="T209:T223" si="161">IF($N173=FALSE,"",MAX(R209:S209))</f>
        <v/>
      </c>
      <c r="U209" s="249" t="str">
        <f>IF($N173=FALSE,"",IF(((T209-ROUND(T209,M$228))/T209*100)&gt;=5,TRUE,FALSE))</f>
        <v/>
      </c>
      <c r="V209" s="249" t="str">
        <f>IF($N173=FALSE,"",IF(ROUND(T209,M$228)=0,ROUNDUP(T209,M$228),IF(U209=TRUE,ROUNDUP(T209,M$228),ROUND(T209,M$228))))</f>
        <v/>
      </c>
      <c r="W209" s="272" t="str">
        <f t="shared" ref="W209:W223" si="162">IF($N173=FALSE,"",IF(R209=T209,0,1))</f>
        <v/>
      </c>
    </row>
    <row r="210" spans="2:23" ht="15" customHeight="1">
      <c r="B210" s="264">
        <f t="shared" si="150"/>
        <v>2</v>
      </c>
      <c r="C210" s="264" t="str">
        <f t="shared" si="151"/>
        <v/>
      </c>
      <c r="D210" s="261" t="str">
        <f t="shared" si="151"/>
        <v/>
      </c>
      <c r="E210" s="261" t="str">
        <f>IF($N174=FALSE,"",표준압력!U149)</f>
        <v/>
      </c>
      <c r="F210" s="261" t="str">
        <f>IF($N174=FALSE,"",Pressure_1_R3!L5*C$167)</f>
        <v/>
      </c>
      <c r="G210" s="414" t="str">
        <f t="shared" ref="G210:G223" si="163">IF($N174=FALSE,"",ROUND(AVERAGE(T174,T189),M$228))</f>
        <v/>
      </c>
      <c r="H210" s="261" t="str">
        <f t="shared" ref="H210:H223" si="164">IF($N174=FALSE,"",ROUND(D210,M$228)-G210)</f>
        <v/>
      </c>
      <c r="I210" s="414" t="str">
        <f t="shared" si="152"/>
        <v/>
      </c>
      <c r="J210" s="414" t="str">
        <f t="shared" si="153"/>
        <v/>
      </c>
      <c r="K210" s="261" t="str">
        <f t="shared" ref="K210:K223" si="165">IF($N174=FALSE,"",E210/2)</f>
        <v/>
      </c>
      <c r="L210" s="261" t="str">
        <f t="shared" si="154"/>
        <v/>
      </c>
      <c r="M210" s="414" t="str">
        <f t="shared" si="155"/>
        <v/>
      </c>
      <c r="N210" s="260" t="str">
        <f t="shared" si="156"/>
        <v/>
      </c>
      <c r="O210" s="261" t="str">
        <f t="shared" si="157"/>
        <v/>
      </c>
      <c r="P210" s="261" t="str">
        <f t="shared" si="158"/>
        <v/>
      </c>
      <c r="Q210" s="261" t="str">
        <f t="shared" si="159"/>
        <v/>
      </c>
      <c r="R210" s="261" t="str">
        <f t="shared" si="160"/>
        <v/>
      </c>
      <c r="S210" s="249" t="str">
        <f>IF($N174=FALSE,"",Pressure_1_R3!G5*C210)</f>
        <v/>
      </c>
      <c r="T210" s="249" t="str">
        <f t="shared" si="161"/>
        <v/>
      </c>
      <c r="U210" s="249" t="str">
        <f t="shared" ref="U210:U223" si="166">IF($N174=FALSE,"",IF(((T210-ROUND(T210,M$228))/T210*100)&gt;=5,TRUE,FALSE))</f>
        <v/>
      </c>
      <c r="V210" s="249" t="str">
        <f t="shared" ref="V210:V223" si="167">IF($N174=FALSE,"",IF(ROUND(T210,M$228)=0,ROUNDUP(T210,M$228),IF(U210=TRUE,ROUNDUP(T210,M$228),ROUND(T210,M$228))))</f>
        <v/>
      </c>
      <c r="W210" s="272" t="str">
        <f t="shared" si="162"/>
        <v/>
      </c>
    </row>
    <row r="211" spans="2:23" ht="15" customHeight="1">
      <c r="B211" s="264">
        <f t="shared" si="150"/>
        <v>3</v>
      </c>
      <c r="C211" s="264" t="str">
        <f t="shared" si="151"/>
        <v/>
      </c>
      <c r="D211" s="261" t="str">
        <f t="shared" si="151"/>
        <v/>
      </c>
      <c r="E211" s="261" t="str">
        <f>IF($N175=FALSE,"",표준압력!U150)</f>
        <v/>
      </c>
      <c r="F211" s="261" t="str">
        <f>IF($N175=FALSE,"",Pressure_1_R3!L6*C$167)</f>
        <v/>
      </c>
      <c r="G211" s="414" t="str">
        <f t="shared" si="163"/>
        <v/>
      </c>
      <c r="H211" s="261" t="str">
        <f t="shared" si="164"/>
        <v/>
      </c>
      <c r="I211" s="414" t="str">
        <f t="shared" si="152"/>
        <v/>
      </c>
      <c r="J211" s="414" t="str">
        <f t="shared" si="153"/>
        <v/>
      </c>
      <c r="K211" s="261" t="str">
        <f t="shared" si="165"/>
        <v/>
      </c>
      <c r="L211" s="261" t="str">
        <f t="shared" si="154"/>
        <v/>
      </c>
      <c r="M211" s="414" t="str">
        <f t="shared" si="155"/>
        <v/>
      </c>
      <c r="N211" s="260" t="str">
        <f t="shared" si="156"/>
        <v/>
      </c>
      <c r="O211" s="261" t="str">
        <f t="shared" si="157"/>
        <v/>
      </c>
      <c r="P211" s="261" t="str">
        <f t="shared" si="158"/>
        <v/>
      </c>
      <c r="Q211" s="261" t="str">
        <f t="shared" si="159"/>
        <v/>
      </c>
      <c r="R211" s="261" t="str">
        <f t="shared" si="160"/>
        <v/>
      </c>
      <c r="S211" s="249" t="str">
        <f>IF($N175=FALSE,"",Pressure_1_R3!G6*C211)</f>
        <v/>
      </c>
      <c r="T211" s="249" t="str">
        <f t="shared" si="161"/>
        <v/>
      </c>
      <c r="U211" s="249" t="str">
        <f t="shared" si="166"/>
        <v/>
      </c>
      <c r="V211" s="249" t="str">
        <f t="shared" si="167"/>
        <v/>
      </c>
      <c r="W211" s="272" t="str">
        <f t="shared" si="162"/>
        <v/>
      </c>
    </row>
    <row r="212" spans="2:23" ht="15" customHeight="1">
      <c r="B212" s="264">
        <f t="shared" si="150"/>
        <v>4</v>
      </c>
      <c r="C212" s="264" t="str">
        <f t="shared" si="151"/>
        <v/>
      </c>
      <c r="D212" s="261" t="str">
        <f t="shared" si="151"/>
        <v/>
      </c>
      <c r="E212" s="261" t="str">
        <f>IF($N176=FALSE,"",표준압력!U151)</f>
        <v/>
      </c>
      <c r="F212" s="261" t="str">
        <f>IF($N176=FALSE,"",Pressure_1_R3!L7*C$167)</f>
        <v/>
      </c>
      <c r="G212" s="414" t="str">
        <f t="shared" si="163"/>
        <v/>
      </c>
      <c r="H212" s="261" t="str">
        <f t="shared" si="164"/>
        <v/>
      </c>
      <c r="I212" s="414" t="str">
        <f t="shared" si="152"/>
        <v/>
      </c>
      <c r="J212" s="414" t="str">
        <f t="shared" si="153"/>
        <v/>
      </c>
      <c r="K212" s="261" t="str">
        <f t="shared" si="165"/>
        <v/>
      </c>
      <c r="L212" s="261" t="str">
        <f t="shared" si="154"/>
        <v/>
      </c>
      <c r="M212" s="414" t="str">
        <f t="shared" si="155"/>
        <v/>
      </c>
      <c r="N212" s="260" t="str">
        <f t="shared" si="156"/>
        <v/>
      </c>
      <c r="O212" s="261" t="str">
        <f t="shared" si="157"/>
        <v/>
      </c>
      <c r="P212" s="261" t="str">
        <f t="shared" si="158"/>
        <v/>
      </c>
      <c r="Q212" s="261" t="str">
        <f t="shared" si="159"/>
        <v/>
      </c>
      <c r="R212" s="261" t="str">
        <f t="shared" si="160"/>
        <v/>
      </c>
      <c r="S212" s="249" t="str">
        <f>IF($N176=FALSE,"",Pressure_1_R3!G7*C212)</f>
        <v/>
      </c>
      <c r="T212" s="249" t="str">
        <f t="shared" si="161"/>
        <v/>
      </c>
      <c r="U212" s="249" t="str">
        <f t="shared" si="166"/>
        <v/>
      </c>
      <c r="V212" s="249" t="str">
        <f t="shared" si="167"/>
        <v/>
      </c>
      <c r="W212" s="272" t="str">
        <f t="shared" si="162"/>
        <v/>
      </c>
    </row>
    <row r="213" spans="2:23" ht="15" customHeight="1">
      <c r="B213" s="264">
        <f t="shared" si="150"/>
        <v>5</v>
      </c>
      <c r="C213" s="264" t="str">
        <f t="shared" si="151"/>
        <v/>
      </c>
      <c r="D213" s="261" t="str">
        <f t="shared" si="151"/>
        <v/>
      </c>
      <c r="E213" s="261" t="str">
        <f>IF($N177=FALSE,"",표준압력!U152)</f>
        <v/>
      </c>
      <c r="F213" s="261" t="str">
        <f>IF($N177=FALSE,"",Pressure_1_R3!L8*C$167)</f>
        <v/>
      </c>
      <c r="G213" s="414" t="str">
        <f t="shared" si="163"/>
        <v/>
      </c>
      <c r="H213" s="261" t="str">
        <f t="shared" si="164"/>
        <v/>
      </c>
      <c r="I213" s="414" t="str">
        <f t="shared" si="152"/>
        <v/>
      </c>
      <c r="J213" s="414" t="str">
        <f t="shared" si="153"/>
        <v/>
      </c>
      <c r="K213" s="261" t="str">
        <f t="shared" si="165"/>
        <v/>
      </c>
      <c r="L213" s="261" t="str">
        <f t="shared" si="154"/>
        <v/>
      </c>
      <c r="M213" s="414" t="str">
        <f t="shared" si="155"/>
        <v/>
      </c>
      <c r="N213" s="260" t="str">
        <f t="shared" si="156"/>
        <v/>
      </c>
      <c r="O213" s="261" t="str">
        <f t="shared" si="157"/>
        <v/>
      </c>
      <c r="P213" s="261" t="str">
        <f t="shared" si="158"/>
        <v/>
      </c>
      <c r="Q213" s="261" t="str">
        <f t="shared" si="159"/>
        <v/>
      </c>
      <c r="R213" s="261" t="str">
        <f t="shared" si="160"/>
        <v/>
      </c>
      <c r="S213" s="249" t="str">
        <f>IF($N177=FALSE,"",Pressure_1_R3!G8*C213)</f>
        <v/>
      </c>
      <c r="T213" s="249" t="str">
        <f t="shared" si="161"/>
        <v/>
      </c>
      <c r="U213" s="249" t="str">
        <f t="shared" si="166"/>
        <v/>
      </c>
      <c r="V213" s="249" t="str">
        <f t="shared" si="167"/>
        <v/>
      </c>
      <c r="W213" s="272" t="str">
        <f t="shared" si="162"/>
        <v/>
      </c>
    </row>
    <row r="214" spans="2:23" ht="15" customHeight="1">
      <c r="B214" s="264">
        <f t="shared" si="150"/>
        <v>6</v>
      </c>
      <c r="C214" s="264" t="str">
        <f t="shared" si="151"/>
        <v/>
      </c>
      <c r="D214" s="261" t="str">
        <f t="shared" si="151"/>
        <v/>
      </c>
      <c r="E214" s="261" t="str">
        <f>IF($N178=FALSE,"",표준압력!U153)</f>
        <v/>
      </c>
      <c r="F214" s="261" t="str">
        <f>IF($N178=FALSE,"",Pressure_1_R3!L9*C$167)</f>
        <v/>
      </c>
      <c r="G214" s="414" t="str">
        <f t="shared" si="163"/>
        <v/>
      </c>
      <c r="H214" s="261" t="str">
        <f t="shared" si="164"/>
        <v/>
      </c>
      <c r="I214" s="414" t="str">
        <f t="shared" si="152"/>
        <v/>
      </c>
      <c r="J214" s="414" t="str">
        <f t="shared" si="153"/>
        <v/>
      </c>
      <c r="K214" s="261" t="str">
        <f t="shared" si="165"/>
        <v/>
      </c>
      <c r="L214" s="261" t="str">
        <f t="shared" si="154"/>
        <v/>
      </c>
      <c r="M214" s="414" t="str">
        <f t="shared" si="155"/>
        <v/>
      </c>
      <c r="N214" s="260" t="str">
        <f t="shared" si="156"/>
        <v/>
      </c>
      <c r="O214" s="261" t="str">
        <f t="shared" si="157"/>
        <v/>
      </c>
      <c r="P214" s="261" t="str">
        <f t="shared" si="158"/>
        <v/>
      </c>
      <c r="Q214" s="261" t="str">
        <f t="shared" si="159"/>
        <v/>
      </c>
      <c r="R214" s="261" t="str">
        <f t="shared" si="160"/>
        <v/>
      </c>
      <c r="S214" s="249" t="str">
        <f>IF($N178=FALSE,"",Pressure_1_R3!G9*C214)</f>
        <v/>
      </c>
      <c r="T214" s="249" t="str">
        <f t="shared" si="161"/>
        <v/>
      </c>
      <c r="U214" s="249" t="str">
        <f t="shared" si="166"/>
        <v/>
      </c>
      <c r="V214" s="249" t="str">
        <f t="shared" si="167"/>
        <v/>
      </c>
      <c r="W214" s="272" t="str">
        <f t="shared" si="162"/>
        <v/>
      </c>
    </row>
    <row r="215" spans="2:23" ht="15" customHeight="1">
      <c r="B215" s="264">
        <f t="shared" si="150"/>
        <v>7</v>
      </c>
      <c r="C215" s="264" t="str">
        <f t="shared" si="151"/>
        <v/>
      </c>
      <c r="D215" s="261" t="str">
        <f t="shared" si="151"/>
        <v/>
      </c>
      <c r="E215" s="261" t="str">
        <f>IF($N179=FALSE,"",표준압력!U154)</f>
        <v/>
      </c>
      <c r="F215" s="261" t="str">
        <f>IF($N179=FALSE,"",Pressure_1_R3!L10*C$167)</f>
        <v/>
      </c>
      <c r="G215" s="414" t="str">
        <f t="shared" si="163"/>
        <v/>
      </c>
      <c r="H215" s="261" t="str">
        <f t="shared" si="164"/>
        <v/>
      </c>
      <c r="I215" s="414" t="str">
        <f t="shared" si="152"/>
        <v/>
      </c>
      <c r="J215" s="414" t="str">
        <f t="shared" si="153"/>
        <v/>
      </c>
      <c r="K215" s="261" t="str">
        <f t="shared" si="165"/>
        <v/>
      </c>
      <c r="L215" s="261" t="str">
        <f t="shared" si="154"/>
        <v/>
      </c>
      <c r="M215" s="414" t="str">
        <f t="shared" si="155"/>
        <v/>
      </c>
      <c r="N215" s="260" t="str">
        <f t="shared" si="156"/>
        <v/>
      </c>
      <c r="O215" s="261" t="str">
        <f t="shared" si="157"/>
        <v/>
      </c>
      <c r="P215" s="261" t="str">
        <f t="shared" si="158"/>
        <v/>
      </c>
      <c r="Q215" s="261" t="str">
        <f t="shared" si="159"/>
        <v/>
      </c>
      <c r="R215" s="261" t="str">
        <f t="shared" si="160"/>
        <v/>
      </c>
      <c r="S215" s="249" t="str">
        <f>IF($N179=FALSE,"",Pressure_1_R3!G10*C215)</f>
        <v/>
      </c>
      <c r="T215" s="249" t="str">
        <f t="shared" si="161"/>
        <v/>
      </c>
      <c r="U215" s="249" t="str">
        <f t="shared" si="166"/>
        <v/>
      </c>
      <c r="V215" s="249" t="str">
        <f t="shared" si="167"/>
        <v/>
      </c>
      <c r="W215" s="272" t="str">
        <f t="shared" si="162"/>
        <v/>
      </c>
    </row>
    <row r="216" spans="2:23" ht="15" customHeight="1">
      <c r="B216" s="264">
        <f t="shared" si="150"/>
        <v>8</v>
      </c>
      <c r="C216" s="264" t="str">
        <f t="shared" si="151"/>
        <v/>
      </c>
      <c r="D216" s="261" t="str">
        <f t="shared" si="151"/>
        <v/>
      </c>
      <c r="E216" s="261" t="str">
        <f>IF($N180=FALSE,"",표준압력!U155)</f>
        <v/>
      </c>
      <c r="F216" s="261" t="str">
        <f>IF($N180=FALSE,"",Pressure_1_R3!L11*C$167)</f>
        <v/>
      </c>
      <c r="G216" s="414" t="str">
        <f t="shared" si="163"/>
        <v/>
      </c>
      <c r="H216" s="261" t="str">
        <f t="shared" si="164"/>
        <v/>
      </c>
      <c r="I216" s="414" t="str">
        <f t="shared" si="152"/>
        <v/>
      </c>
      <c r="J216" s="414" t="str">
        <f t="shared" si="153"/>
        <v/>
      </c>
      <c r="K216" s="261" t="str">
        <f t="shared" si="165"/>
        <v/>
      </c>
      <c r="L216" s="261" t="str">
        <f t="shared" si="154"/>
        <v/>
      </c>
      <c r="M216" s="414" t="str">
        <f t="shared" si="155"/>
        <v/>
      </c>
      <c r="N216" s="260" t="str">
        <f t="shared" si="156"/>
        <v/>
      </c>
      <c r="O216" s="261" t="str">
        <f t="shared" si="157"/>
        <v/>
      </c>
      <c r="P216" s="261" t="str">
        <f t="shared" si="158"/>
        <v/>
      </c>
      <c r="Q216" s="261" t="str">
        <f t="shared" si="159"/>
        <v/>
      </c>
      <c r="R216" s="261" t="str">
        <f t="shared" si="160"/>
        <v/>
      </c>
      <c r="S216" s="249" t="str">
        <f>IF($N180=FALSE,"",Pressure_1_R3!G11*C216)</f>
        <v/>
      </c>
      <c r="T216" s="249" t="str">
        <f t="shared" si="161"/>
        <v/>
      </c>
      <c r="U216" s="249" t="str">
        <f t="shared" si="166"/>
        <v/>
      </c>
      <c r="V216" s="249" t="str">
        <f t="shared" si="167"/>
        <v/>
      </c>
      <c r="W216" s="272" t="str">
        <f t="shared" si="162"/>
        <v/>
      </c>
    </row>
    <row r="217" spans="2:23" ht="15" customHeight="1">
      <c r="B217" s="264">
        <f t="shared" si="150"/>
        <v>9</v>
      </c>
      <c r="C217" s="264" t="str">
        <f t="shared" si="151"/>
        <v/>
      </c>
      <c r="D217" s="261" t="str">
        <f t="shared" si="151"/>
        <v/>
      </c>
      <c r="E217" s="261" t="str">
        <f>IF($N181=FALSE,"",표준압력!U156)</f>
        <v/>
      </c>
      <c r="F217" s="261" t="str">
        <f>IF($N181=FALSE,"",Pressure_1_R3!L12*C$167)</f>
        <v/>
      </c>
      <c r="G217" s="414" t="str">
        <f t="shared" si="163"/>
        <v/>
      </c>
      <c r="H217" s="261" t="str">
        <f t="shared" si="164"/>
        <v/>
      </c>
      <c r="I217" s="414" t="str">
        <f t="shared" si="152"/>
        <v/>
      </c>
      <c r="J217" s="414" t="str">
        <f t="shared" si="153"/>
        <v/>
      </c>
      <c r="K217" s="261" t="str">
        <f t="shared" si="165"/>
        <v/>
      </c>
      <c r="L217" s="261" t="str">
        <f t="shared" si="154"/>
        <v/>
      </c>
      <c r="M217" s="414" t="str">
        <f t="shared" si="155"/>
        <v/>
      </c>
      <c r="N217" s="260" t="str">
        <f t="shared" si="156"/>
        <v/>
      </c>
      <c r="O217" s="261" t="str">
        <f t="shared" si="157"/>
        <v/>
      </c>
      <c r="P217" s="261" t="str">
        <f t="shared" si="158"/>
        <v/>
      </c>
      <c r="Q217" s="261" t="str">
        <f t="shared" si="159"/>
        <v/>
      </c>
      <c r="R217" s="261" t="str">
        <f t="shared" si="160"/>
        <v/>
      </c>
      <c r="S217" s="249" t="str">
        <f>IF($N181=FALSE,"",Pressure_1_R3!G12*C217)</f>
        <v/>
      </c>
      <c r="T217" s="249" t="str">
        <f t="shared" si="161"/>
        <v/>
      </c>
      <c r="U217" s="249" t="str">
        <f t="shared" si="166"/>
        <v/>
      </c>
      <c r="V217" s="249" t="str">
        <f t="shared" si="167"/>
        <v/>
      </c>
      <c r="W217" s="272" t="str">
        <f t="shared" si="162"/>
        <v/>
      </c>
    </row>
    <row r="218" spans="2:23" ht="15" customHeight="1">
      <c r="B218" s="264">
        <f t="shared" si="150"/>
        <v>10</v>
      </c>
      <c r="C218" s="264" t="str">
        <f t="shared" si="151"/>
        <v/>
      </c>
      <c r="D218" s="261" t="str">
        <f t="shared" si="151"/>
        <v/>
      </c>
      <c r="E218" s="261" t="str">
        <f>IF($N182=FALSE,"",표준압력!U157)</f>
        <v/>
      </c>
      <c r="F218" s="261" t="str">
        <f>IF($N182=FALSE,"",Pressure_1_R3!L13*C$167)</f>
        <v/>
      </c>
      <c r="G218" s="414" t="str">
        <f t="shared" si="163"/>
        <v/>
      </c>
      <c r="H218" s="261" t="str">
        <f t="shared" si="164"/>
        <v/>
      </c>
      <c r="I218" s="414" t="str">
        <f t="shared" si="152"/>
        <v/>
      </c>
      <c r="J218" s="414" t="str">
        <f t="shared" si="153"/>
        <v/>
      </c>
      <c r="K218" s="261" t="str">
        <f t="shared" si="165"/>
        <v/>
      </c>
      <c r="L218" s="261" t="str">
        <f t="shared" si="154"/>
        <v/>
      </c>
      <c r="M218" s="414" t="str">
        <f t="shared" si="155"/>
        <v/>
      </c>
      <c r="N218" s="260" t="str">
        <f t="shared" si="156"/>
        <v/>
      </c>
      <c r="O218" s="261" t="str">
        <f t="shared" si="157"/>
        <v/>
      </c>
      <c r="P218" s="261" t="str">
        <f t="shared" si="158"/>
        <v/>
      </c>
      <c r="Q218" s="261" t="str">
        <f t="shared" si="159"/>
        <v/>
      </c>
      <c r="R218" s="261" t="str">
        <f t="shared" si="160"/>
        <v/>
      </c>
      <c r="S218" s="249" t="str">
        <f>IF($N182=FALSE,"",Pressure_1_R3!G13*C218)</f>
        <v/>
      </c>
      <c r="T218" s="249" t="str">
        <f t="shared" si="161"/>
        <v/>
      </c>
      <c r="U218" s="249" t="str">
        <f t="shared" si="166"/>
        <v/>
      </c>
      <c r="V218" s="249" t="str">
        <f t="shared" si="167"/>
        <v/>
      </c>
      <c r="W218" s="272" t="str">
        <f t="shared" si="162"/>
        <v/>
      </c>
    </row>
    <row r="219" spans="2:23" ht="15" customHeight="1">
      <c r="B219" s="264">
        <f t="shared" si="150"/>
        <v>11</v>
      </c>
      <c r="C219" s="264" t="str">
        <f t="shared" si="151"/>
        <v/>
      </c>
      <c r="D219" s="261" t="str">
        <f t="shared" si="151"/>
        <v/>
      </c>
      <c r="E219" s="261" t="str">
        <f>IF($N183=FALSE,"",표준압력!U158)</f>
        <v/>
      </c>
      <c r="F219" s="261" t="str">
        <f>IF($N183=FALSE,"",Pressure_1_R3!L14*C$167)</f>
        <v/>
      </c>
      <c r="G219" s="414" t="str">
        <f t="shared" si="163"/>
        <v/>
      </c>
      <c r="H219" s="261" t="str">
        <f t="shared" si="164"/>
        <v/>
      </c>
      <c r="I219" s="414" t="str">
        <f t="shared" si="152"/>
        <v/>
      </c>
      <c r="J219" s="414" t="str">
        <f t="shared" si="153"/>
        <v/>
      </c>
      <c r="K219" s="261" t="str">
        <f t="shared" si="165"/>
        <v/>
      </c>
      <c r="L219" s="261" t="str">
        <f t="shared" si="154"/>
        <v/>
      </c>
      <c r="M219" s="414" t="str">
        <f t="shared" si="155"/>
        <v/>
      </c>
      <c r="N219" s="260" t="str">
        <f t="shared" si="156"/>
        <v/>
      </c>
      <c r="O219" s="261" t="str">
        <f t="shared" si="157"/>
        <v/>
      </c>
      <c r="P219" s="261" t="str">
        <f t="shared" si="158"/>
        <v/>
      </c>
      <c r="Q219" s="261" t="str">
        <f t="shared" si="159"/>
        <v/>
      </c>
      <c r="R219" s="261" t="str">
        <f t="shared" si="160"/>
        <v/>
      </c>
      <c r="S219" s="249" t="str">
        <f>IF($N183=FALSE,"",Pressure_1_R3!G14*C219)</f>
        <v/>
      </c>
      <c r="T219" s="249" t="str">
        <f t="shared" si="161"/>
        <v/>
      </c>
      <c r="U219" s="249" t="str">
        <f t="shared" si="166"/>
        <v/>
      </c>
      <c r="V219" s="249" t="str">
        <f t="shared" si="167"/>
        <v/>
      </c>
      <c r="W219" s="272" t="str">
        <f t="shared" si="162"/>
        <v/>
      </c>
    </row>
    <row r="220" spans="2:23" ht="15" customHeight="1">
      <c r="B220" s="264">
        <f t="shared" si="150"/>
        <v>12</v>
      </c>
      <c r="C220" s="264" t="str">
        <f t="shared" si="151"/>
        <v/>
      </c>
      <c r="D220" s="261" t="str">
        <f t="shared" si="151"/>
        <v/>
      </c>
      <c r="E220" s="261" t="str">
        <f>IF($N184=FALSE,"",표준압력!U159)</f>
        <v/>
      </c>
      <c r="F220" s="261" t="str">
        <f>IF($N184=FALSE,"",Pressure_1_R3!L15*C$167)</f>
        <v/>
      </c>
      <c r="G220" s="414" t="str">
        <f t="shared" si="163"/>
        <v/>
      </c>
      <c r="H220" s="261" t="str">
        <f t="shared" si="164"/>
        <v/>
      </c>
      <c r="I220" s="414" t="str">
        <f t="shared" si="152"/>
        <v/>
      </c>
      <c r="J220" s="414" t="str">
        <f t="shared" si="153"/>
        <v/>
      </c>
      <c r="K220" s="261" t="str">
        <f t="shared" si="165"/>
        <v/>
      </c>
      <c r="L220" s="261" t="str">
        <f t="shared" si="154"/>
        <v/>
      </c>
      <c r="M220" s="414" t="str">
        <f t="shared" si="155"/>
        <v/>
      </c>
      <c r="N220" s="260" t="str">
        <f t="shared" si="156"/>
        <v/>
      </c>
      <c r="O220" s="261" t="str">
        <f t="shared" si="157"/>
        <v/>
      </c>
      <c r="P220" s="261" t="str">
        <f t="shared" si="158"/>
        <v/>
      </c>
      <c r="Q220" s="261" t="str">
        <f t="shared" si="159"/>
        <v/>
      </c>
      <c r="R220" s="261" t="str">
        <f t="shared" si="160"/>
        <v/>
      </c>
      <c r="S220" s="249" t="str">
        <f>IF($N184=FALSE,"",Pressure_1_R3!G15*C220)</f>
        <v/>
      </c>
      <c r="T220" s="249" t="str">
        <f t="shared" si="161"/>
        <v/>
      </c>
      <c r="U220" s="249" t="str">
        <f t="shared" si="166"/>
        <v/>
      </c>
      <c r="V220" s="249" t="str">
        <f t="shared" si="167"/>
        <v/>
      </c>
      <c r="W220" s="272" t="str">
        <f t="shared" si="162"/>
        <v/>
      </c>
    </row>
    <row r="221" spans="2:23" ht="15" customHeight="1">
      <c r="B221" s="264">
        <f t="shared" si="150"/>
        <v>13</v>
      </c>
      <c r="C221" s="264" t="str">
        <f t="shared" si="151"/>
        <v/>
      </c>
      <c r="D221" s="261" t="str">
        <f t="shared" si="151"/>
        <v/>
      </c>
      <c r="E221" s="261" t="str">
        <f>IF($N185=FALSE,"",표준압력!U160)</f>
        <v/>
      </c>
      <c r="F221" s="261" t="str">
        <f>IF($N185=FALSE,"",Pressure_1_R3!L16*C$167)</f>
        <v/>
      </c>
      <c r="G221" s="414" t="str">
        <f t="shared" si="163"/>
        <v/>
      </c>
      <c r="H221" s="261" t="str">
        <f t="shared" si="164"/>
        <v/>
      </c>
      <c r="I221" s="414" t="str">
        <f t="shared" si="152"/>
        <v/>
      </c>
      <c r="J221" s="414" t="str">
        <f t="shared" si="153"/>
        <v/>
      </c>
      <c r="K221" s="261" t="str">
        <f t="shared" si="165"/>
        <v/>
      </c>
      <c r="L221" s="261" t="str">
        <f t="shared" si="154"/>
        <v/>
      </c>
      <c r="M221" s="414" t="str">
        <f t="shared" si="155"/>
        <v/>
      </c>
      <c r="N221" s="260" t="str">
        <f t="shared" si="156"/>
        <v/>
      </c>
      <c r="O221" s="261" t="str">
        <f t="shared" si="157"/>
        <v/>
      </c>
      <c r="P221" s="261" t="str">
        <f t="shared" si="158"/>
        <v/>
      </c>
      <c r="Q221" s="261" t="str">
        <f t="shared" si="159"/>
        <v/>
      </c>
      <c r="R221" s="261" t="str">
        <f t="shared" si="160"/>
        <v/>
      </c>
      <c r="S221" s="249" t="str">
        <f>IF($N185=FALSE,"",Pressure_1_R3!G16*C221)</f>
        <v/>
      </c>
      <c r="T221" s="249" t="str">
        <f t="shared" si="161"/>
        <v/>
      </c>
      <c r="U221" s="249" t="str">
        <f t="shared" si="166"/>
        <v/>
      </c>
      <c r="V221" s="249" t="str">
        <f t="shared" si="167"/>
        <v/>
      </c>
      <c r="W221" s="272" t="str">
        <f t="shared" si="162"/>
        <v/>
      </c>
    </row>
    <row r="222" spans="2:23" ht="15" customHeight="1">
      <c r="B222" s="264">
        <f t="shared" si="150"/>
        <v>14</v>
      </c>
      <c r="C222" s="264" t="str">
        <f t="shared" si="151"/>
        <v/>
      </c>
      <c r="D222" s="261" t="str">
        <f t="shared" si="151"/>
        <v/>
      </c>
      <c r="E222" s="261" t="str">
        <f>IF($N186=FALSE,"",표준압력!U161)</f>
        <v/>
      </c>
      <c r="F222" s="261" t="str">
        <f>IF($N186=FALSE,"",Pressure_1_R3!L17*C$167)</f>
        <v/>
      </c>
      <c r="G222" s="414" t="str">
        <f t="shared" si="163"/>
        <v/>
      </c>
      <c r="H222" s="261" t="str">
        <f t="shared" si="164"/>
        <v/>
      </c>
      <c r="I222" s="414" t="str">
        <f t="shared" si="152"/>
        <v/>
      </c>
      <c r="J222" s="414" t="str">
        <f t="shared" si="153"/>
        <v/>
      </c>
      <c r="K222" s="261" t="str">
        <f t="shared" si="165"/>
        <v/>
      </c>
      <c r="L222" s="261" t="str">
        <f t="shared" si="154"/>
        <v/>
      </c>
      <c r="M222" s="414" t="str">
        <f t="shared" si="155"/>
        <v/>
      </c>
      <c r="N222" s="260" t="str">
        <f t="shared" si="156"/>
        <v/>
      </c>
      <c r="O222" s="261" t="str">
        <f t="shared" si="157"/>
        <v/>
      </c>
      <c r="P222" s="261" t="str">
        <f t="shared" si="158"/>
        <v/>
      </c>
      <c r="Q222" s="261" t="str">
        <f t="shared" si="159"/>
        <v/>
      </c>
      <c r="R222" s="261" t="str">
        <f t="shared" si="160"/>
        <v/>
      </c>
      <c r="S222" s="249" t="str">
        <f>IF($N186=FALSE,"",Pressure_1_R3!G17*C222)</f>
        <v/>
      </c>
      <c r="T222" s="249" t="str">
        <f t="shared" si="161"/>
        <v/>
      </c>
      <c r="U222" s="249" t="str">
        <f t="shared" si="166"/>
        <v/>
      </c>
      <c r="V222" s="249" t="str">
        <f t="shared" si="167"/>
        <v/>
      </c>
      <c r="W222" s="272" t="str">
        <f t="shared" si="162"/>
        <v/>
      </c>
    </row>
    <row r="223" spans="2:23" ht="15" customHeight="1" thickBot="1">
      <c r="B223" s="264">
        <f t="shared" si="150"/>
        <v>15</v>
      </c>
      <c r="C223" s="264" t="str">
        <f t="shared" si="151"/>
        <v/>
      </c>
      <c r="D223" s="261" t="str">
        <f t="shared" si="151"/>
        <v/>
      </c>
      <c r="E223" s="261" t="str">
        <f>IF($N187=FALSE,"",표준압력!U162)</f>
        <v/>
      </c>
      <c r="F223" s="261" t="str">
        <f>IF($N187=FALSE,"",Pressure_1_R3!L18*C$167)</f>
        <v/>
      </c>
      <c r="G223" s="414" t="str">
        <f t="shared" si="163"/>
        <v/>
      </c>
      <c r="H223" s="261" t="str">
        <f t="shared" si="164"/>
        <v/>
      </c>
      <c r="I223" s="414" t="str">
        <f t="shared" si="152"/>
        <v/>
      </c>
      <c r="J223" s="414" t="str">
        <f t="shared" si="153"/>
        <v/>
      </c>
      <c r="K223" s="261" t="str">
        <f t="shared" si="165"/>
        <v/>
      </c>
      <c r="L223" s="261" t="str">
        <f t="shared" si="154"/>
        <v/>
      </c>
      <c r="M223" s="414" t="str">
        <f t="shared" si="155"/>
        <v/>
      </c>
      <c r="N223" s="260" t="str">
        <f t="shared" si="156"/>
        <v/>
      </c>
      <c r="O223" s="261" t="str">
        <f t="shared" si="157"/>
        <v/>
      </c>
      <c r="P223" s="261" t="str">
        <f t="shared" si="158"/>
        <v/>
      </c>
      <c r="Q223" s="261" t="str">
        <f t="shared" si="159"/>
        <v/>
      </c>
      <c r="R223" s="261" t="str">
        <f t="shared" si="160"/>
        <v/>
      </c>
      <c r="S223" s="249" t="str">
        <f>IF($N187=FALSE,"",Pressure_1_R3!G18*C223)</f>
        <v/>
      </c>
      <c r="T223" s="249" t="str">
        <f t="shared" si="161"/>
        <v/>
      </c>
      <c r="U223" s="249" t="str">
        <f t="shared" si="166"/>
        <v/>
      </c>
      <c r="V223" s="249" t="str">
        <f t="shared" si="167"/>
        <v/>
      </c>
      <c r="W223" s="272" t="str">
        <f t="shared" si="162"/>
        <v/>
      </c>
    </row>
    <row r="224" spans="2:23" ht="15" customHeight="1" thickBot="1">
      <c r="R224" s="248"/>
      <c r="U224" s="263"/>
      <c r="W224" s="273" t="str">
        <f>IF($N188=FALSE,"",IF(SUM(W209:W223)=0,"","초과"))</f>
        <v/>
      </c>
    </row>
    <row r="225" spans="2:24" ht="15" customHeight="1">
      <c r="B225" s="252" t="s">
        <v>582</v>
      </c>
      <c r="H225" s="252" t="s">
        <v>583</v>
      </c>
      <c r="U225" s="263"/>
      <c r="V225" s="263"/>
    </row>
    <row r="226" spans="2:24" ht="15" customHeight="1">
      <c r="B226" s="775" t="s">
        <v>566</v>
      </c>
      <c r="C226" s="740" t="s">
        <v>381</v>
      </c>
      <c r="D226" s="745" t="s">
        <v>752</v>
      </c>
      <c r="E226" s="776"/>
      <c r="F226" s="746"/>
      <c r="H226" s="777" t="s">
        <v>699</v>
      </c>
      <c r="I226" s="778"/>
      <c r="J226" s="779"/>
      <c r="K226" s="747" t="s">
        <v>655</v>
      </c>
      <c r="M226" s="267" t="s">
        <v>700</v>
      </c>
      <c r="N226" s="764" t="s">
        <v>588</v>
      </c>
      <c r="O226" s="765"/>
      <c r="P226" s="765"/>
      <c r="Q226" s="765"/>
      <c r="R226" s="766"/>
      <c r="T226" s="266" t="s">
        <v>658</v>
      </c>
      <c r="U226" s="266" t="s">
        <v>590</v>
      </c>
      <c r="V226" s="266" t="s">
        <v>701</v>
      </c>
      <c r="W226" s="266" t="s">
        <v>658</v>
      </c>
      <c r="X226" s="266" t="s">
        <v>702</v>
      </c>
    </row>
    <row r="227" spans="2:24" ht="15" customHeight="1">
      <c r="B227" s="775"/>
      <c r="C227" s="740"/>
      <c r="D227" s="316" t="s">
        <v>594</v>
      </c>
      <c r="E227" s="316" t="s">
        <v>595</v>
      </c>
      <c r="F227" s="316" t="s">
        <v>660</v>
      </c>
      <c r="H227" s="321" t="s">
        <v>703</v>
      </c>
      <c r="I227" s="321" t="s">
        <v>598</v>
      </c>
      <c r="J227" s="321" t="s">
        <v>704</v>
      </c>
      <c r="K227" s="748"/>
      <c r="M227" s="274" t="s">
        <v>663</v>
      </c>
      <c r="N227" s="275" t="s">
        <v>183</v>
      </c>
      <c r="O227" s="345" t="s">
        <v>832</v>
      </c>
      <c r="P227" s="345" t="s">
        <v>833</v>
      </c>
      <c r="Q227" s="345" t="s">
        <v>834</v>
      </c>
      <c r="R227" s="345" t="s">
        <v>102</v>
      </c>
      <c r="T227" s="268"/>
      <c r="U227" s="268" t="s">
        <v>145</v>
      </c>
      <c r="V227" s="266" t="s">
        <v>705</v>
      </c>
      <c r="W227" s="268"/>
      <c r="X227" s="268" t="s">
        <v>145</v>
      </c>
    </row>
    <row r="228" spans="2:24" ht="15" customHeight="1">
      <c r="B228" s="775"/>
      <c r="C228" s="320">
        <f>D208</f>
        <v>0</v>
      </c>
      <c r="D228" s="320">
        <f>G208</f>
        <v>0</v>
      </c>
      <c r="E228" s="320">
        <f>H208</f>
        <v>0</v>
      </c>
      <c r="F228" s="320">
        <f>V208</f>
        <v>0</v>
      </c>
      <c r="H228" s="321">
        <f>D228</f>
        <v>0</v>
      </c>
      <c r="I228" s="321">
        <f>H228</f>
        <v>0</v>
      </c>
      <c r="J228" s="321">
        <f>I228</f>
        <v>0</v>
      </c>
      <c r="K228" s="344" t="str">
        <f>IF(TYPE(MATCH("FAIL",K229:K243,0))=16,"","FAIL")</f>
        <v/>
      </c>
      <c r="M228" s="276">
        <f ca="1">IF(M$3=TRUE,MIN(M229:M243),IF(TYPE(MATCH(F167,AA170:AH170,0))=16,MIN(M229:M243),MIN(M229:M243,H167)))</f>
        <v>0</v>
      </c>
      <c r="N228" s="277">
        <f ca="1">OFFSET(U227,MATCH(M228,V228:V238,0),0)</f>
        <v>0</v>
      </c>
      <c r="O228" s="277">
        <f ca="1">N228</f>
        <v>0</v>
      </c>
      <c r="P228" s="277">
        <f ca="1">O228</f>
        <v>0</v>
      </c>
      <c r="Q228" s="277">
        <f ca="1">P228</f>
        <v>0</v>
      </c>
      <c r="R228" s="277" t="str">
        <f ca="1">OFFSET(U227,MATCH(M228+1,V228:V238,0),0)</f>
        <v>0.0</v>
      </c>
      <c r="T228" s="390">
        <v>1E-8</v>
      </c>
      <c r="U228" s="390" t="s">
        <v>976</v>
      </c>
      <c r="V228" s="390">
        <v>8</v>
      </c>
      <c r="W228" s="88">
        <v>0</v>
      </c>
      <c r="X228" s="88"/>
    </row>
    <row r="229" spans="2:24" ht="15" customHeight="1">
      <c r="B229" s="249">
        <f t="shared" ref="B229:B243" si="168">B209</f>
        <v>1</v>
      </c>
      <c r="C229" s="269" t="str">
        <f>IF($N173=FALSE,"",TEXT(ROUND(D209,$M$228),N229))</f>
        <v/>
      </c>
      <c r="D229" s="269" t="str">
        <f t="shared" ref="D229:D243" si="169">IF($N173=FALSE,"",TEXT(G209,O229))</f>
        <v/>
      </c>
      <c r="E229" s="269" t="str">
        <f>IF($N173=FALSE,"",TEXT(ROUND(H209,$M$228),P229))</f>
        <v/>
      </c>
      <c r="F229" s="269" t="str">
        <f t="shared" ref="F229:F243" si="170">IF($N173=FALSE,"",TEXT(IF(M$3=TRUE,ROUND(V209,$M$228),ROUNDUP(V209,$M$228)),Q229))</f>
        <v/>
      </c>
      <c r="H229" s="278" t="str">
        <f>IF($N173=FALSE,"",ROUND(Pressure_1_R3!N4*$C$167,M$228+1))</f>
        <v/>
      </c>
      <c r="I229" s="278" t="str">
        <f>IF($N173=FALSE,"",ROUND(Pressure_1_R3!O4*$C$167,M$228+1))</f>
        <v/>
      </c>
      <c r="J229" s="278" t="str">
        <f>IF($N173=FALSE,"","± "&amp;TEXT((I229-H229)/2,R229))</f>
        <v/>
      </c>
      <c r="K229" s="279" t="str">
        <f t="shared" ref="K229:K243" si="171">IF($N173=FALSE,"",IF(AND(H229&lt;=G209,G209&lt;=I229),"PASS","FAIL"))</f>
        <v/>
      </c>
      <c r="M229" s="264" t="str">
        <f t="shared" ref="M229:M243" ca="1" si="172">IF($N173=FALSE,"",OFFSET(V$227,COUNTIF(T$228:T$238,"&lt;="&amp;T209),0)+N$3)</f>
        <v/>
      </c>
      <c r="N229" s="264" t="str">
        <f t="shared" ref="N229:N243" ca="1" si="173">IF($N173=FALSE,"",SUBSTITUTE(OFFSET($X$227,COUNTIF($W$228:$W$237,"&lt;="&amp;ABS(C209)),0),0,"")&amp;N$228)</f>
        <v/>
      </c>
      <c r="O229" s="264" t="str">
        <f t="shared" ref="O229:O243" ca="1" si="174">IF($N173=FALSE,"",SUBSTITUTE(OFFSET($X$227,COUNTIF($W$228:$W$237,"&lt;="&amp;ABS(G209)),0),0,"")&amp;O$228)</f>
        <v/>
      </c>
      <c r="P229" s="264" t="str">
        <f t="shared" ref="P229:P243" ca="1" si="175">IF($N173=FALSE,"",SUBSTITUTE(OFFSET($X$227,COUNTIF($W$228:$W$237,"&lt;="&amp;ABS(H209)),0),0,"")&amp;P$228)</f>
        <v/>
      </c>
      <c r="Q229" s="264" t="str">
        <f t="shared" ref="Q229:R243" si="176">IF($N173=FALSE,"",Q$228)</f>
        <v/>
      </c>
      <c r="R229" s="264" t="str">
        <f t="shared" si="176"/>
        <v/>
      </c>
      <c r="T229" s="390">
        <v>9.9999999999999995E-8</v>
      </c>
      <c r="U229" s="390" t="s">
        <v>977</v>
      </c>
      <c r="V229" s="390">
        <v>7</v>
      </c>
      <c r="W229" s="88">
        <v>1</v>
      </c>
      <c r="X229" s="88"/>
    </row>
    <row r="230" spans="2:24" ht="15" customHeight="1">
      <c r="B230" s="249">
        <f t="shared" si="168"/>
        <v>2</v>
      </c>
      <c r="C230" s="269" t="str">
        <f t="shared" ref="C230:C243" si="177">IF($N174=FALSE,"",TEXT(ROUND(D210,$M$228),N230))</f>
        <v/>
      </c>
      <c r="D230" s="269" t="str">
        <f t="shared" si="169"/>
        <v/>
      </c>
      <c r="E230" s="269" t="str">
        <f t="shared" ref="E230:E243" si="178">IF($N174=FALSE,"",TEXT(ROUND(H210,$M$228),P230))</f>
        <v/>
      </c>
      <c r="F230" s="269" t="str">
        <f t="shared" si="170"/>
        <v/>
      </c>
      <c r="H230" s="278" t="str">
        <f>IF($N174=FALSE,"",ROUND(Pressure_1_R3!N5*$C$167,M$228+1))</f>
        <v/>
      </c>
      <c r="I230" s="278" t="str">
        <f>IF($N174=FALSE,"",ROUND(Pressure_1_R3!O5*$C$167,M$228+1))</f>
        <v/>
      </c>
      <c r="J230" s="278" t="str">
        <f t="shared" ref="J230:J243" si="179">IF($N174=FALSE,"","± "&amp;TEXT((I230-H230)/2,R230))</f>
        <v/>
      </c>
      <c r="K230" s="279" t="str">
        <f t="shared" si="171"/>
        <v/>
      </c>
      <c r="M230" s="264" t="str">
        <f t="shared" ca="1" si="172"/>
        <v/>
      </c>
      <c r="N230" s="264" t="str">
        <f t="shared" ca="1" si="173"/>
        <v/>
      </c>
      <c r="O230" s="264" t="str">
        <f t="shared" ca="1" si="174"/>
        <v/>
      </c>
      <c r="P230" s="264" t="str">
        <f t="shared" ca="1" si="175"/>
        <v/>
      </c>
      <c r="Q230" s="264" t="str">
        <f t="shared" si="176"/>
        <v/>
      </c>
      <c r="R230" s="264" t="str">
        <f t="shared" si="176"/>
        <v/>
      </c>
      <c r="T230" s="390">
        <v>9.9999999999999995E-7</v>
      </c>
      <c r="U230" s="390" t="s">
        <v>957</v>
      </c>
      <c r="V230" s="390">
        <v>6</v>
      </c>
      <c r="W230" s="88">
        <v>10</v>
      </c>
      <c r="X230" s="88" t="s">
        <v>146</v>
      </c>
    </row>
    <row r="231" spans="2:24" ht="15" customHeight="1">
      <c r="B231" s="249">
        <f t="shared" si="168"/>
        <v>3</v>
      </c>
      <c r="C231" s="269" t="str">
        <f t="shared" si="177"/>
        <v/>
      </c>
      <c r="D231" s="269" t="str">
        <f t="shared" si="169"/>
        <v/>
      </c>
      <c r="E231" s="269" t="str">
        <f t="shared" si="178"/>
        <v/>
      </c>
      <c r="F231" s="269" t="str">
        <f t="shared" si="170"/>
        <v/>
      </c>
      <c r="H231" s="278" t="str">
        <f>IF($N175=FALSE,"",ROUND(Pressure_1_R3!N6*$C$167,M$228+1))</f>
        <v/>
      </c>
      <c r="I231" s="278" t="str">
        <f>IF($N175=FALSE,"",ROUND(Pressure_1_R3!O6*$C$167,M$228+1))</f>
        <v/>
      </c>
      <c r="J231" s="278" t="str">
        <f t="shared" si="179"/>
        <v/>
      </c>
      <c r="K231" s="279" t="str">
        <f t="shared" si="171"/>
        <v/>
      </c>
      <c r="M231" s="264" t="str">
        <f t="shared" ca="1" si="172"/>
        <v/>
      </c>
      <c r="N231" s="264" t="str">
        <f t="shared" ca="1" si="173"/>
        <v/>
      </c>
      <c r="O231" s="264" t="str">
        <f t="shared" ca="1" si="174"/>
        <v/>
      </c>
      <c r="P231" s="264" t="str">
        <f t="shared" ca="1" si="175"/>
        <v/>
      </c>
      <c r="Q231" s="264" t="str">
        <f t="shared" si="176"/>
        <v/>
      </c>
      <c r="R231" s="264" t="str">
        <f t="shared" si="176"/>
        <v/>
      </c>
      <c r="T231" s="390">
        <v>1.0000000000000001E-5</v>
      </c>
      <c r="U231" s="390" t="s">
        <v>706</v>
      </c>
      <c r="V231" s="390">
        <v>5</v>
      </c>
      <c r="W231" s="88">
        <v>100</v>
      </c>
      <c r="X231" s="88" t="s">
        <v>147</v>
      </c>
    </row>
    <row r="232" spans="2:24" ht="15" customHeight="1">
      <c r="B232" s="249">
        <f t="shared" si="168"/>
        <v>4</v>
      </c>
      <c r="C232" s="269" t="str">
        <f t="shared" si="177"/>
        <v/>
      </c>
      <c r="D232" s="269" t="str">
        <f t="shared" si="169"/>
        <v/>
      </c>
      <c r="E232" s="269" t="str">
        <f t="shared" si="178"/>
        <v/>
      </c>
      <c r="F232" s="269" t="str">
        <f t="shared" si="170"/>
        <v/>
      </c>
      <c r="H232" s="278" t="str">
        <f>IF($N176=FALSE,"",ROUND(Pressure_1_R3!N7*$C$167,M$228+1))</f>
        <v/>
      </c>
      <c r="I232" s="278" t="str">
        <f>IF($N176=FALSE,"",ROUND(Pressure_1_R3!O7*$C$167,M$228+1))</f>
        <v/>
      </c>
      <c r="J232" s="278" t="str">
        <f t="shared" si="179"/>
        <v/>
      </c>
      <c r="K232" s="279" t="str">
        <f t="shared" si="171"/>
        <v/>
      </c>
      <c r="M232" s="264" t="str">
        <f t="shared" ca="1" si="172"/>
        <v/>
      </c>
      <c r="N232" s="264" t="str">
        <f t="shared" ca="1" si="173"/>
        <v/>
      </c>
      <c r="O232" s="264" t="str">
        <f t="shared" ca="1" si="174"/>
        <v/>
      </c>
      <c r="P232" s="264" t="str">
        <f t="shared" ca="1" si="175"/>
        <v/>
      </c>
      <c r="Q232" s="264" t="str">
        <f t="shared" si="176"/>
        <v/>
      </c>
      <c r="R232" s="264" t="str">
        <f t="shared" si="176"/>
        <v/>
      </c>
      <c r="T232" s="390">
        <v>1E-4</v>
      </c>
      <c r="U232" s="390" t="s">
        <v>707</v>
      </c>
      <c r="V232" s="390">
        <v>4</v>
      </c>
      <c r="W232" s="88">
        <v>1000</v>
      </c>
      <c r="X232" s="88" t="s">
        <v>148</v>
      </c>
    </row>
    <row r="233" spans="2:24" ht="15" customHeight="1">
      <c r="B233" s="249">
        <f t="shared" si="168"/>
        <v>5</v>
      </c>
      <c r="C233" s="269" t="str">
        <f t="shared" si="177"/>
        <v/>
      </c>
      <c r="D233" s="269" t="str">
        <f t="shared" si="169"/>
        <v/>
      </c>
      <c r="E233" s="269" t="str">
        <f t="shared" si="178"/>
        <v/>
      </c>
      <c r="F233" s="269" t="str">
        <f t="shared" si="170"/>
        <v/>
      </c>
      <c r="H233" s="278" t="str">
        <f>IF($N177=FALSE,"",ROUND(Pressure_1_R3!N8*$C$167,M$228+1))</f>
        <v/>
      </c>
      <c r="I233" s="278" t="str">
        <f>IF($N177=FALSE,"",ROUND(Pressure_1_R3!O8*$C$167,M$228+1))</f>
        <v/>
      </c>
      <c r="J233" s="278" t="str">
        <f t="shared" si="179"/>
        <v/>
      </c>
      <c r="K233" s="279" t="str">
        <f t="shared" si="171"/>
        <v/>
      </c>
      <c r="M233" s="264" t="str">
        <f t="shared" ca="1" si="172"/>
        <v/>
      </c>
      <c r="N233" s="264" t="str">
        <f t="shared" ca="1" si="173"/>
        <v/>
      </c>
      <c r="O233" s="264" t="str">
        <f t="shared" ca="1" si="174"/>
        <v/>
      </c>
      <c r="P233" s="264" t="str">
        <f t="shared" ca="1" si="175"/>
        <v/>
      </c>
      <c r="Q233" s="264" t="str">
        <f t="shared" si="176"/>
        <v/>
      </c>
      <c r="R233" s="264" t="str">
        <f t="shared" si="176"/>
        <v/>
      </c>
      <c r="T233" s="390">
        <v>1E-3</v>
      </c>
      <c r="U233" s="391" t="s">
        <v>978</v>
      </c>
      <c r="V233" s="390">
        <v>3</v>
      </c>
      <c r="W233" s="88">
        <v>10000</v>
      </c>
      <c r="X233" s="88" t="s">
        <v>149</v>
      </c>
    </row>
    <row r="234" spans="2:24" ht="15" customHeight="1">
      <c r="B234" s="249">
        <f t="shared" si="168"/>
        <v>6</v>
      </c>
      <c r="C234" s="269" t="str">
        <f t="shared" si="177"/>
        <v/>
      </c>
      <c r="D234" s="269" t="str">
        <f t="shared" si="169"/>
        <v/>
      </c>
      <c r="E234" s="269" t="str">
        <f t="shared" si="178"/>
        <v/>
      </c>
      <c r="F234" s="269" t="str">
        <f t="shared" si="170"/>
        <v/>
      </c>
      <c r="H234" s="278" t="str">
        <f>IF($N178=FALSE,"",ROUND(Pressure_1_R3!N9*$C$167,M$228+1))</f>
        <v/>
      </c>
      <c r="I234" s="278" t="str">
        <f>IF($N178=FALSE,"",ROUND(Pressure_1_R3!O9*$C$167,M$228+1))</f>
        <v/>
      </c>
      <c r="J234" s="278" t="str">
        <f t="shared" si="179"/>
        <v/>
      </c>
      <c r="K234" s="279" t="str">
        <f t="shared" si="171"/>
        <v/>
      </c>
      <c r="M234" s="264" t="str">
        <f t="shared" ca="1" si="172"/>
        <v/>
      </c>
      <c r="N234" s="264" t="str">
        <f t="shared" ca="1" si="173"/>
        <v/>
      </c>
      <c r="O234" s="264" t="str">
        <f t="shared" ca="1" si="174"/>
        <v/>
      </c>
      <c r="P234" s="264" t="str">
        <f t="shared" ca="1" si="175"/>
        <v/>
      </c>
      <c r="Q234" s="264" t="str">
        <f t="shared" si="176"/>
        <v/>
      </c>
      <c r="R234" s="264" t="str">
        <f t="shared" si="176"/>
        <v/>
      </c>
      <c r="T234" s="390">
        <v>0.01</v>
      </c>
      <c r="U234" s="391" t="s">
        <v>979</v>
      </c>
      <c r="V234" s="390">
        <v>2</v>
      </c>
      <c r="W234" s="88">
        <v>100000</v>
      </c>
      <c r="X234" s="88" t="s">
        <v>150</v>
      </c>
    </row>
    <row r="235" spans="2:24" ht="15" customHeight="1">
      <c r="B235" s="249">
        <f t="shared" si="168"/>
        <v>7</v>
      </c>
      <c r="C235" s="269" t="str">
        <f t="shared" si="177"/>
        <v/>
      </c>
      <c r="D235" s="269" t="str">
        <f t="shared" si="169"/>
        <v/>
      </c>
      <c r="E235" s="269" t="str">
        <f t="shared" si="178"/>
        <v/>
      </c>
      <c r="F235" s="269" t="str">
        <f t="shared" si="170"/>
        <v/>
      </c>
      <c r="H235" s="278" t="str">
        <f>IF($N179=FALSE,"",ROUND(Pressure_1_R3!N10*$C$167,M$228+1))</f>
        <v/>
      </c>
      <c r="I235" s="278" t="str">
        <f>IF($N179=FALSE,"",ROUND(Pressure_1_R3!O10*$C$167,M$228+1))</f>
        <v/>
      </c>
      <c r="J235" s="278" t="str">
        <f t="shared" si="179"/>
        <v/>
      </c>
      <c r="K235" s="279" t="str">
        <f t="shared" si="171"/>
        <v/>
      </c>
      <c r="M235" s="264" t="str">
        <f t="shared" ca="1" si="172"/>
        <v/>
      </c>
      <c r="N235" s="264" t="str">
        <f t="shared" ca="1" si="173"/>
        <v/>
      </c>
      <c r="O235" s="264" t="str">
        <f t="shared" ca="1" si="174"/>
        <v/>
      </c>
      <c r="P235" s="264" t="str">
        <f t="shared" ca="1" si="175"/>
        <v/>
      </c>
      <c r="Q235" s="264" t="str">
        <f t="shared" si="176"/>
        <v/>
      </c>
      <c r="R235" s="264" t="str">
        <f t="shared" si="176"/>
        <v/>
      </c>
      <c r="T235" s="390">
        <v>0.1</v>
      </c>
      <c r="U235" s="391" t="s">
        <v>962</v>
      </c>
      <c r="V235" s="390">
        <v>1</v>
      </c>
      <c r="W235" s="88">
        <v>1000000</v>
      </c>
      <c r="X235" s="88" t="s">
        <v>151</v>
      </c>
    </row>
    <row r="236" spans="2:24" ht="15" customHeight="1">
      <c r="B236" s="249">
        <f t="shared" si="168"/>
        <v>8</v>
      </c>
      <c r="C236" s="269" t="str">
        <f t="shared" si="177"/>
        <v/>
      </c>
      <c r="D236" s="269" t="str">
        <f t="shared" si="169"/>
        <v/>
      </c>
      <c r="E236" s="269" t="str">
        <f t="shared" si="178"/>
        <v/>
      </c>
      <c r="F236" s="269" t="str">
        <f t="shared" si="170"/>
        <v/>
      </c>
      <c r="H236" s="278" t="str">
        <f>IF($N180=FALSE,"",ROUND(Pressure_1_R3!N11*$C$167,M$228+1))</f>
        <v/>
      </c>
      <c r="I236" s="278" t="str">
        <f>IF($N180=FALSE,"",ROUND(Pressure_1_R3!O11*$C$167,M$228+1))</f>
        <v/>
      </c>
      <c r="J236" s="278" t="str">
        <f t="shared" si="179"/>
        <v/>
      </c>
      <c r="K236" s="279" t="str">
        <f t="shared" si="171"/>
        <v/>
      </c>
      <c r="M236" s="264" t="str">
        <f t="shared" ca="1" si="172"/>
        <v/>
      </c>
      <c r="N236" s="264" t="str">
        <f t="shared" ca="1" si="173"/>
        <v/>
      </c>
      <c r="O236" s="264" t="str">
        <f t="shared" ca="1" si="174"/>
        <v/>
      </c>
      <c r="P236" s="264" t="str">
        <f t="shared" ca="1" si="175"/>
        <v/>
      </c>
      <c r="Q236" s="264" t="str">
        <f t="shared" si="176"/>
        <v/>
      </c>
      <c r="R236" s="264" t="str">
        <f t="shared" si="176"/>
        <v/>
      </c>
      <c r="T236" s="390">
        <v>1</v>
      </c>
      <c r="U236" s="390">
        <v>0</v>
      </c>
      <c r="V236" s="390">
        <v>0</v>
      </c>
      <c r="W236" s="88">
        <v>10000000</v>
      </c>
      <c r="X236" s="88" t="s">
        <v>152</v>
      </c>
    </row>
    <row r="237" spans="2:24" ht="15" customHeight="1">
      <c r="B237" s="249">
        <f t="shared" si="168"/>
        <v>9</v>
      </c>
      <c r="C237" s="269" t="str">
        <f t="shared" si="177"/>
        <v/>
      </c>
      <c r="D237" s="269" t="str">
        <f t="shared" si="169"/>
        <v/>
      </c>
      <c r="E237" s="269" t="str">
        <f t="shared" si="178"/>
        <v/>
      </c>
      <c r="F237" s="269" t="str">
        <f t="shared" si="170"/>
        <v/>
      </c>
      <c r="H237" s="278" t="str">
        <f>IF($N181=FALSE,"",ROUND(Pressure_1_R3!N12*$C$167,M$228+1))</f>
        <v/>
      </c>
      <c r="I237" s="278" t="str">
        <f>IF($N181=FALSE,"",ROUND(Pressure_1_R3!O12*$C$167,M$228+1))</f>
        <v/>
      </c>
      <c r="J237" s="278" t="str">
        <f t="shared" si="179"/>
        <v/>
      </c>
      <c r="K237" s="279" t="str">
        <f t="shared" si="171"/>
        <v/>
      </c>
      <c r="M237" s="264" t="str">
        <f t="shared" ca="1" si="172"/>
        <v/>
      </c>
      <c r="N237" s="264" t="str">
        <f t="shared" ca="1" si="173"/>
        <v/>
      </c>
      <c r="O237" s="264" t="str">
        <f t="shared" ca="1" si="174"/>
        <v/>
      </c>
      <c r="P237" s="264" t="str">
        <f t="shared" ca="1" si="175"/>
        <v/>
      </c>
      <c r="Q237" s="264" t="str">
        <f t="shared" si="176"/>
        <v/>
      </c>
      <c r="R237" s="264" t="str">
        <f t="shared" si="176"/>
        <v/>
      </c>
      <c r="T237" s="390">
        <v>10</v>
      </c>
      <c r="U237" s="390">
        <v>0</v>
      </c>
      <c r="V237" s="390">
        <v>-1</v>
      </c>
      <c r="W237" s="88"/>
      <c r="X237" s="88"/>
    </row>
    <row r="238" spans="2:24" ht="15" customHeight="1">
      <c r="B238" s="249">
        <f t="shared" si="168"/>
        <v>10</v>
      </c>
      <c r="C238" s="269" t="str">
        <f t="shared" si="177"/>
        <v/>
      </c>
      <c r="D238" s="269" t="str">
        <f t="shared" si="169"/>
        <v/>
      </c>
      <c r="E238" s="269" t="str">
        <f t="shared" si="178"/>
        <v/>
      </c>
      <c r="F238" s="269" t="str">
        <f t="shared" si="170"/>
        <v/>
      </c>
      <c r="H238" s="278" t="str">
        <f>IF($N182=FALSE,"",ROUND(Pressure_1_R3!N13*$C$167,M$228+1))</f>
        <v/>
      </c>
      <c r="I238" s="278" t="str">
        <f>IF($N182=FALSE,"",ROUND(Pressure_1_R3!O13*$C$167,M$228+1))</f>
        <v/>
      </c>
      <c r="J238" s="278" t="str">
        <f t="shared" si="179"/>
        <v/>
      </c>
      <c r="K238" s="279" t="str">
        <f t="shared" si="171"/>
        <v/>
      </c>
      <c r="M238" s="264" t="str">
        <f t="shared" ca="1" si="172"/>
        <v/>
      </c>
      <c r="N238" s="264" t="str">
        <f t="shared" ca="1" si="173"/>
        <v/>
      </c>
      <c r="O238" s="264" t="str">
        <f t="shared" ca="1" si="174"/>
        <v/>
      </c>
      <c r="P238" s="264" t="str">
        <f t="shared" ca="1" si="175"/>
        <v/>
      </c>
      <c r="Q238" s="264" t="str">
        <f t="shared" si="176"/>
        <v/>
      </c>
      <c r="R238" s="264" t="str">
        <f t="shared" si="176"/>
        <v/>
      </c>
      <c r="T238" s="390">
        <v>100</v>
      </c>
      <c r="U238" s="390">
        <v>0</v>
      </c>
      <c r="V238" s="390">
        <v>-2</v>
      </c>
    </row>
    <row r="239" spans="2:24" ht="15" customHeight="1">
      <c r="B239" s="249">
        <f t="shared" si="168"/>
        <v>11</v>
      </c>
      <c r="C239" s="269" t="str">
        <f t="shared" si="177"/>
        <v/>
      </c>
      <c r="D239" s="269" t="str">
        <f t="shared" si="169"/>
        <v/>
      </c>
      <c r="E239" s="269" t="str">
        <f t="shared" si="178"/>
        <v/>
      </c>
      <c r="F239" s="269" t="str">
        <f t="shared" si="170"/>
        <v/>
      </c>
      <c r="H239" s="278" t="str">
        <f>IF($N183=FALSE,"",ROUND(Pressure_1_R3!N14*$C$167,M$228+1))</f>
        <v/>
      </c>
      <c r="I239" s="278" t="str">
        <f>IF($N183=FALSE,"",ROUND(Pressure_1_R3!O14*$C$167,M$228+1))</f>
        <v/>
      </c>
      <c r="J239" s="278" t="str">
        <f t="shared" si="179"/>
        <v/>
      </c>
      <c r="K239" s="279" t="str">
        <f t="shared" si="171"/>
        <v/>
      </c>
      <c r="M239" s="264" t="str">
        <f t="shared" ca="1" si="172"/>
        <v/>
      </c>
      <c r="N239" s="264" t="str">
        <f t="shared" ca="1" si="173"/>
        <v/>
      </c>
      <c r="O239" s="264" t="str">
        <f t="shared" ca="1" si="174"/>
        <v/>
      </c>
      <c r="P239" s="264" t="str">
        <f t="shared" ca="1" si="175"/>
        <v/>
      </c>
      <c r="Q239" s="264" t="str">
        <f t="shared" si="176"/>
        <v/>
      </c>
      <c r="R239" s="264" t="str">
        <f t="shared" si="176"/>
        <v/>
      </c>
    </row>
    <row r="240" spans="2:24" ht="15" customHeight="1">
      <c r="B240" s="249">
        <f t="shared" si="168"/>
        <v>12</v>
      </c>
      <c r="C240" s="269" t="str">
        <f t="shared" si="177"/>
        <v/>
      </c>
      <c r="D240" s="269" t="str">
        <f t="shared" si="169"/>
        <v/>
      </c>
      <c r="E240" s="269" t="str">
        <f t="shared" si="178"/>
        <v/>
      </c>
      <c r="F240" s="269" t="str">
        <f t="shared" si="170"/>
        <v/>
      </c>
      <c r="H240" s="278" t="str">
        <f>IF($N184=FALSE,"",ROUND(Pressure_1_R3!N15*$C$167,M$228+1))</f>
        <v/>
      </c>
      <c r="I240" s="278" t="str">
        <f>IF($N184=FALSE,"",ROUND(Pressure_1_R3!O15*$C$167,M$228+1))</f>
        <v/>
      </c>
      <c r="J240" s="278" t="str">
        <f t="shared" si="179"/>
        <v/>
      </c>
      <c r="K240" s="279" t="str">
        <f t="shared" si="171"/>
        <v/>
      </c>
      <c r="M240" s="264" t="str">
        <f t="shared" ca="1" si="172"/>
        <v/>
      </c>
      <c r="N240" s="264" t="str">
        <f t="shared" ca="1" si="173"/>
        <v/>
      </c>
      <c r="O240" s="264" t="str">
        <f t="shared" ca="1" si="174"/>
        <v/>
      </c>
      <c r="P240" s="264" t="str">
        <f t="shared" ca="1" si="175"/>
        <v/>
      </c>
      <c r="Q240" s="264" t="str">
        <f t="shared" si="176"/>
        <v/>
      </c>
      <c r="R240" s="264" t="str">
        <f t="shared" si="176"/>
        <v/>
      </c>
      <c r="T240" s="252" t="s">
        <v>708</v>
      </c>
      <c r="U240" s="263"/>
    </row>
    <row r="241" spans="1:34" ht="15" customHeight="1">
      <c r="B241" s="249">
        <f t="shared" si="168"/>
        <v>13</v>
      </c>
      <c r="C241" s="269" t="str">
        <f t="shared" si="177"/>
        <v/>
      </c>
      <c r="D241" s="269" t="str">
        <f t="shared" si="169"/>
        <v/>
      </c>
      <c r="E241" s="269" t="str">
        <f t="shared" si="178"/>
        <v/>
      </c>
      <c r="F241" s="269" t="str">
        <f t="shared" si="170"/>
        <v/>
      </c>
      <c r="H241" s="278" t="str">
        <f>IF($N185=FALSE,"",ROUND(Pressure_1_R3!N16*$C$167,M$228+1))</f>
        <v/>
      </c>
      <c r="I241" s="278" t="str">
        <f>IF($N185=FALSE,"",ROUND(Pressure_1_R3!O16*$C$167,M$228+1))</f>
        <v/>
      </c>
      <c r="J241" s="278" t="str">
        <f t="shared" si="179"/>
        <v/>
      </c>
      <c r="K241" s="279" t="str">
        <f t="shared" si="171"/>
        <v/>
      </c>
      <c r="M241" s="264" t="str">
        <f t="shared" ca="1" si="172"/>
        <v/>
      </c>
      <c r="N241" s="264" t="str">
        <f t="shared" ca="1" si="173"/>
        <v/>
      </c>
      <c r="O241" s="264" t="str">
        <f t="shared" ca="1" si="174"/>
        <v/>
      </c>
      <c r="P241" s="264" t="str">
        <f t="shared" ca="1" si="175"/>
        <v/>
      </c>
      <c r="Q241" s="264" t="str">
        <f t="shared" si="176"/>
        <v/>
      </c>
      <c r="R241" s="264" t="str">
        <f t="shared" si="176"/>
        <v/>
      </c>
      <c r="T241" s="762" t="s">
        <v>709</v>
      </c>
      <c r="U241" s="763"/>
    </row>
    <row r="242" spans="1:34" ht="15" customHeight="1">
      <c r="B242" s="249">
        <f t="shared" si="168"/>
        <v>14</v>
      </c>
      <c r="C242" s="269" t="str">
        <f t="shared" si="177"/>
        <v/>
      </c>
      <c r="D242" s="269" t="str">
        <f t="shared" si="169"/>
        <v/>
      </c>
      <c r="E242" s="269" t="str">
        <f t="shared" si="178"/>
        <v/>
      </c>
      <c r="F242" s="269" t="str">
        <f t="shared" si="170"/>
        <v/>
      </c>
      <c r="H242" s="278" t="str">
        <f>IF($N186=FALSE,"",ROUND(Pressure_1_R3!N17*$C$167,M$228+1))</f>
        <v/>
      </c>
      <c r="I242" s="278" t="str">
        <f>IF($N186=FALSE,"",ROUND(Pressure_1_R3!O17*$C$167,M$228+1))</f>
        <v/>
      </c>
      <c r="J242" s="278" t="str">
        <f t="shared" si="179"/>
        <v/>
      </c>
      <c r="K242" s="279" t="str">
        <f t="shared" si="171"/>
        <v/>
      </c>
      <c r="M242" s="264" t="str">
        <f t="shared" ca="1" si="172"/>
        <v/>
      </c>
      <c r="N242" s="264" t="str">
        <f t="shared" ca="1" si="173"/>
        <v/>
      </c>
      <c r="O242" s="264" t="str">
        <f t="shared" ca="1" si="174"/>
        <v/>
      </c>
      <c r="P242" s="264" t="str">
        <f t="shared" ca="1" si="175"/>
        <v/>
      </c>
      <c r="Q242" s="264" t="str">
        <f t="shared" si="176"/>
        <v/>
      </c>
      <c r="R242" s="264" t="str">
        <f t="shared" si="176"/>
        <v/>
      </c>
      <c r="T242" s="270" t="s">
        <v>710</v>
      </c>
      <c r="U242" s="271" t="e">
        <f>SLOPE(D209:D223,G209:G223)</f>
        <v>#DIV/0!</v>
      </c>
    </row>
    <row r="243" spans="1:34" ht="15" customHeight="1">
      <c r="B243" s="249">
        <f t="shared" si="168"/>
        <v>15</v>
      </c>
      <c r="C243" s="269" t="str">
        <f t="shared" si="177"/>
        <v/>
      </c>
      <c r="D243" s="269" t="str">
        <f t="shared" si="169"/>
        <v/>
      </c>
      <c r="E243" s="269" t="str">
        <f t="shared" si="178"/>
        <v/>
      </c>
      <c r="F243" s="269" t="str">
        <f t="shared" si="170"/>
        <v/>
      </c>
      <c r="H243" s="278" t="str">
        <f>IF($N187=FALSE,"",ROUND(Pressure_1_R3!N18*$C$167,M$228+1))</f>
        <v/>
      </c>
      <c r="I243" s="278" t="str">
        <f>IF($N187=FALSE,"",ROUND(Pressure_1_R3!O18*$C$167,M$228+1))</f>
        <v/>
      </c>
      <c r="J243" s="278" t="str">
        <f t="shared" si="179"/>
        <v/>
      </c>
      <c r="K243" s="279" t="str">
        <f t="shared" si="171"/>
        <v/>
      </c>
      <c r="M243" s="264" t="str">
        <f t="shared" ca="1" si="172"/>
        <v/>
      </c>
      <c r="N243" s="264" t="str">
        <f t="shared" ca="1" si="173"/>
        <v/>
      </c>
      <c r="O243" s="264" t="str">
        <f t="shared" ca="1" si="174"/>
        <v/>
      </c>
      <c r="P243" s="264" t="str">
        <f t="shared" ca="1" si="175"/>
        <v/>
      </c>
      <c r="Q243" s="264" t="str">
        <f t="shared" si="176"/>
        <v/>
      </c>
      <c r="R243" s="264" t="str">
        <f t="shared" si="176"/>
        <v/>
      </c>
      <c r="S243" s="248"/>
      <c r="T243" s="270" t="s">
        <v>711</v>
      </c>
      <c r="U243" s="271" t="e">
        <f>INTERCEPT(D209:D223,G209:G223)</f>
        <v>#DIV/0!</v>
      </c>
    </row>
    <row r="244" spans="1:34" ht="15" customHeight="1">
      <c r="B244" s="248"/>
      <c r="C244" s="248"/>
      <c r="D244" s="248"/>
      <c r="E244" s="248"/>
      <c r="T244" s="248"/>
    </row>
    <row r="245" spans="1:34" ht="15" customHeight="1">
      <c r="B245" s="248"/>
      <c r="C245" s="248"/>
      <c r="D245" s="248"/>
      <c r="E245" s="248"/>
      <c r="F245" s="265"/>
      <c r="T245" s="248"/>
    </row>
    <row r="246" spans="1:34" ht="15" customHeight="1">
      <c r="B246" s="248"/>
      <c r="C246" s="248"/>
      <c r="D246" s="248"/>
      <c r="E246" s="248"/>
      <c r="H246" s="265"/>
      <c r="I246" s="265"/>
      <c r="J246" s="265"/>
      <c r="K246" s="265"/>
      <c r="L246" s="265"/>
      <c r="M246" s="265"/>
      <c r="N246" s="265"/>
    </row>
    <row r="247" spans="1:34" ht="15" customHeight="1">
      <c r="A247" s="245" t="s">
        <v>712</v>
      </c>
      <c r="B247" s="246"/>
      <c r="C247" s="246"/>
      <c r="D247" s="246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</row>
    <row r="248" spans="1:34" ht="15" customHeight="1">
      <c r="B248" s="316" t="s">
        <v>713</v>
      </c>
      <c r="C248" s="320" t="s">
        <v>377</v>
      </c>
      <c r="D248" s="388" t="s">
        <v>951</v>
      </c>
      <c r="E248" s="320" t="s">
        <v>690</v>
      </c>
      <c r="F248" s="386" t="s">
        <v>947</v>
      </c>
      <c r="G248" s="349">
        <f>E254</f>
        <v>0</v>
      </c>
      <c r="H248" s="349" t="s">
        <v>989</v>
      </c>
      <c r="I248" s="320" t="s">
        <v>714</v>
      </c>
      <c r="J248" s="320" t="s">
        <v>715</v>
      </c>
      <c r="K248" s="247"/>
      <c r="L248" s="247"/>
      <c r="M248" s="247"/>
      <c r="N248" s="247"/>
      <c r="O248" s="247"/>
      <c r="P248" s="247"/>
      <c r="Q248" s="247"/>
      <c r="R248" s="247"/>
      <c r="S248" s="248"/>
      <c r="T248" s="248"/>
    </row>
    <row r="249" spans="1:34" ht="15" customHeight="1">
      <c r="B249" s="249">
        <f>COUNTIF(B255:B284,TRUE)/2</f>
        <v>0</v>
      </c>
      <c r="C249" s="254" t="e">
        <f ca="1">OFFSET(Z252,MATCH(F254,Z253:Z277,0),MATCH(E254,AA252:AH252,0))</f>
        <v>#N/A</v>
      </c>
      <c r="D249" s="254">
        <f>Pressure_1_R4!K4</f>
        <v>0</v>
      </c>
      <c r="E249" s="254">
        <f>Pressure_1_R4!L4</f>
        <v>0</v>
      </c>
      <c r="F249" s="254">
        <f>Pressure_1_R4!M$4</f>
        <v>0</v>
      </c>
      <c r="G249" s="350" t="e">
        <f ca="1">E249*C249</f>
        <v>#N/A</v>
      </c>
      <c r="H249" s="350" t="str">
        <f ca="1">OFFSET(V309,COUNTIF(T310:T320,"&lt;="&amp;G249),0)</f>
        <v>자리수</v>
      </c>
      <c r="I249" s="254" t="e">
        <f ca="1">OFFSET(U309,MATCH(H249,V310:V320,0),0)</f>
        <v>#N/A</v>
      </c>
      <c r="J249" s="254">
        <f>Pressure_1_R4!J$4</f>
        <v>0</v>
      </c>
      <c r="K249" s="247"/>
      <c r="L249" s="247"/>
      <c r="M249" s="247"/>
      <c r="N249" s="247"/>
      <c r="O249" s="247"/>
      <c r="P249" s="247"/>
      <c r="Q249" s="247"/>
      <c r="R249" s="247"/>
      <c r="S249" s="248"/>
      <c r="T249" s="248"/>
    </row>
    <row r="250" spans="1:34" ht="15" customHeight="1">
      <c r="B250" s="246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8"/>
      <c r="S250" s="248"/>
      <c r="T250" s="248"/>
    </row>
    <row r="251" spans="1:34" s="253" customFormat="1" ht="15" customHeight="1">
      <c r="B251" s="252" t="s">
        <v>616</v>
      </c>
      <c r="C251" s="250"/>
      <c r="D251" s="250"/>
      <c r="E251" s="251"/>
      <c r="F251" s="250"/>
      <c r="G251" s="246"/>
      <c r="H251" s="250"/>
      <c r="I251" s="250"/>
      <c r="J251" s="250"/>
      <c r="K251" s="250"/>
      <c r="L251" s="250"/>
      <c r="M251" s="250"/>
      <c r="N251" s="252" t="s">
        <v>716</v>
      </c>
    </row>
    <row r="252" spans="1:34" s="247" customFormat="1" ht="15" customHeight="1">
      <c r="B252" s="771" t="s">
        <v>618</v>
      </c>
      <c r="C252" s="771" t="s">
        <v>619</v>
      </c>
      <c r="D252" s="780" t="s">
        <v>683</v>
      </c>
      <c r="E252" s="782" t="s">
        <v>385</v>
      </c>
      <c r="F252" s="771" t="s">
        <v>744</v>
      </c>
      <c r="G252" s="771"/>
      <c r="H252" s="771"/>
      <c r="I252" s="771" t="s">
        <v>717</v>
      </c>
      <c r="J252" s="772" t="s">
        <v>746</v>
      </c>
      <c r="K252" s="773"/>
      <c r="L252" s="774"/>
      <c r="M252" s="250"/>
      <c r="N252" s="771" t="s">
        <v>672</v>
      </c>
      <c r="O252" s="771" t="s">
        <v>621</v>
      </c>
      <c r="P252" s="771" t="s">
        <v>619</v>
      </c>
      <c r="Q252" s="772" t="s">
        <v>748</v>
      </c>
      <c r="R252" s="773"/>
      <c r="S252" s="773"/>
      <c r="T252" s="774"/>
      <c r="U252" s="772" t="s">
        <v>750</v>
      </c>
      <c r="V252" s="773"/>
      <c r="W252" s="773"/>
      <c r="X252" s="774"/>
      <c r="Z252" s="349" t="s">
        <v>853</v>
      </c>
      <c r="AA252" s="348" t="s">
        <v>893</v>
      </c>
      <c r="AB252" s="348" t="s">
        <v>910</v>
      </c>
      <c r="AC252" s="348" t="s">
        <v>888</v>
      </c>
      <c r="AD252" s="348" t="s">
        <v>889</v>
      </c>
      <c r="AE252" s="348" t="s">
        <v>890</v>
      </c>
      <c r="AF252" s="348" t="s">
        <v>891</v>
      </c>
      <c r="AG252" s="348" t="s">
        <v>892</v>
      </c>
      <c r="AH252" s="348" t="s">
        <v>906</v>
      </c>
    </row>
    <row r="253" spans="1:34" s="247" customFormat="1" ht="15" customHeight="1">
      <c r="B253" s="771"/>
      <c r="C253" s="771"/>
      <c r="D253" s="781"/>
      <c r="E253" s="782"/>
      <c r="F253" s="322" t="s">
        <v>623</v>
      </c>
      <c r="G253" s="322" t="s">
        <v>624</v>
      </c>
      <c r="H253" s="322" t="s">
        <v>0</v>
      </c>
      <c r="I253" s="771"/>
      <c r="J253" s="323" t="s">
        <v>623</v>
      </c>
      <c r="K253" s="323" t="s">
        <v>624</v>
      </c>
      <c r="L253" s="323" t="s">
        <v>627</v>
      </c>
      <c r="M253" s="250"/>
      <c r="N253" s="771"/>
      <c r="O253" s="771"/>
      <c r="P253" s="771"/>
      <c r="Q253" s="323" t="s">
        <v>623</v>
      </c>
      <c r="R253" s="323" t="s">
        <v>624</v>
      </c>
      <c r="S253" s="323" t="s">
        <v>627</v>
      </c>
      <c r="T253" s="323" t="s">
        <v>679</v>
      </c>
      <c r="U253" s="323" t="s">
        <v>680</v>
      </c>
      <c r="V253" s="323" t="s">
        <v>624</v>
      </c>
      <c r="W253" s="323" t="s">
        <v>560</v>
      </c>
      <c r="X253" s="323" t="s">
        <v>718</v>
      </c>
      <c r="Z253" s="348" t="s">
        <v>188</v>
      </c>
      <c r="AA253" s="350">
        <f t="shared" ref="AA253:AA267" si="180">AC253*1000</f>
        <v>1</v>
      </c>
      <c r="AB253" s="350">
        <f>AC253*10</f>
        <v>0.01</v>
      </c>
      <c r="AC253" s="350">
        <f t="shared" ref="AC253:AC267" si="181">AD253*1000</f>
        <v>1E-3</v>
      </c>
      <c r="AD253" s="350">
        <v>9.9999999999999995E-7</v>
      </c>
      <c r="AE253" s="350">
        <f t="shared" ref="AE253:AE267" si="182">AG253*1000</f>
        <v>1</v>
      </c>
      <c r="AF253" s="350">
        <f>AG253*10</f>
        <v>0.01</v>
      </c>
      <c r="AG253" s="350">
        <f t="shared" ref="AG253:AG267" si="183">AH253*1000</f>
        <v>1E-3</v>
      </c>
      <c r="AH253" s="350">
        <v>9.9999999999999995E-7</v>
      </c>
    </row>
    <row r="254" spans="1:34" s="247" customFormat="1" ht="15" customHeight="1">
      <c r="B254" s="771"/>
      <c r="C254" s="771"/>
      <c r="D254" s="323">
        <f>E254</f>
        <v>0</v>
      </c>
      <c r="E254" s="323">
        <f>표준압력!I211</f>
        <v>0</v>
      </c>
      <c r="F254" s="323">
        <f>F249</f>
        <v>0</v>
      </c>
      <c r="G254" s="323">
        <f>F254</f>
        <v>0</v>
      </c>
      <c r="H254" s="323">
        <f>G254</f>
        <v>0</v>
      </c>
      <c r="I254" s="771"/>
      <c r="J254" s="322">
        <f>$E254</f>
        <v>0</v>
      </c>
      <c r="K254" s="322">
        <f>$E254</f>
        <v>0</v>
      </c>
      <c r="L254" s="322">
        <f>$E254</f>
        <v>0</v>
      </c>
      <c r="M254" s="250"/>
      <c r="N254" s="771"/>
      <c r="O254" s="771"/>
      <c r="P254" s="771"/>
      <c r="Q254" s="322">
        <f>J254</f>
        <v>0</v>
      </c>
      <c r="R254" s="322">
        <f>K254</f>
        <v>0</v>
      </c>
      <c r="S254" s="322">
        <f>L254</f>
        <v>0</v>
      </c>
      <c r="T254" s="322">
        <f>S254</f>
        <v>0</v>
      </c>
      <c r="U254" s="322">
        <f>Q254</f>
        <v>0</v>
      </c>
      <c r="V254" s="322">
        <f>R254</f>
        <v>0</v>
      </c>
      <c r="W254" s="322">
        <f>S254</f>
        <v>0</v>
      </c>
      <c r="X254" s="322">
        <f>T254</f>
        <v>0</v>
      </c>
      <c r="Z254" s="348" t="s">
        <v>910</v>
      </c>
      <c r="AA254" s="350">
        <f t="shared" si="180"/>
        <v>100</v>
      </c>
      <c r="AB254" s="350">
        <f t="shared" ref="AB254:AB275" si="184">AC254*10</f>
        <v>1</v>
      </c>
      <c r="AC254" s="350">
        <f t="shared" si="181"/>
        <v>0.1</v>
      </c>
      <c r="AD254" s="350">
        <v>1E-4</v>
      </c>
      <c r="AE254" s="350">
        <f t="shared" si="182"/>
        <v>100</v>
      </c>
      <c r="AF254" s="350">
        <f t="shared" ref="AF254:AF275" si="185">AG254*10</f>
        <v>1</v>
      </c>
      <c r="AG254" s="350">
        <f t="shared" si="183"/>
        <v>0.1</v>
      </c>
      <c r="AH254" s="350">
        <v>1E-4</v>
      </c>
    </row>
    <row r="255" spans="1:34" s="247" customFormat="1" ht="15" customHeight="1">
      <c r="B255" s="255" t="b">
        <f>IF(Pressure_1_R4!A4="",FALSE,TRUE)</f>
        <v>0</v>
      </c>
      <c r="C255" s="256">
        <v>1</v>
      </c>
      <c r="D255" s="257" t="str">
        <f>IF($B255=FALSE,"",표준압력!G211)</f>
        <v/>
      </c>
      <c r="E255" s="257" t="str">
        <f>IF($B255=FALSE,"",표준압력!H211)</f>
        <v/>
      </c>
      <c r="F255" s="257" t="str">
        <f>IF($B255=FALSE,"",Pressure_1_R4!Q4)</f>
        <v/>
      </c>
      <c r="G255" s="258" t="str">
        <f>IF($B255=FALSE,"",Pressure_1_R4!R4)</f>
        <v/>
      </c>
      <c r="H255" s="258" t="str">
        <f>IF($B255=FALSE,"",Pressure_1_R4!S4)</f>
        <v/>
      </c>
      <c r="I255" s="264" t="b">
        <f t="shared" ref="I255:I284" si="186">TYPE(G255)=1</f>
        <v>0</v>
      </c>
      <c r="J255" s="259" t="str">
        <f t="shared" ref="J255:J284" si="187">IF($B255=FALSE,"",F255*$C$249)</f>
        <v/>
      </c>
      <c r="K255" s="260" t="str">
        <f t="shared" ref="K255:K284" si="188">IF($B255=FALSE,"",IF(G255="ⅹ",J255,G255*$C$249))</f>
        <v/>
      </c>
      <c r="L255" s="260" t="str">
        <f t="shared" ref="L255:L284" si="189">IF($B255=FALSE,"",IF(H255="ⅹ",K255,H255*$C$249))</f>
        <v/>
      </c>
      <c r="M255" s="250"/>
      <c r="N255" s="261" t="b">
        <f t="shared" ref="N255:N284" si="190">IF($P255&gt;$B$249,FALSE,TRUE)</f>
        <v>0</v>
      </c>
      <c r="O255" s="415" t="s">
        <v>564</v>
      </c>
      <c r="P255" s="419">
        <v>1</v>
      </c>
      <c r="Q255" s="417" t="str">
        <f t="shared" ref="Q255:S269" si="191">IF($N255=FALSE,"",J255)</f>
        <v/>
      </c>
      <c r="R255" s="261" t="str">
        <f t="shared" si="191"/>
        <v/>
      </c>
      <c r="S255" s="261" t="str">
        <f t="shared" si="191"/>
        <v/>
      </c>
      <c r="T255" s="421" t="str">
        <f t="shared" ref="T255:T284" si="192">IF($N255=FALSE,"",AVERAGE(Q255:S255))</f>
        <v/>
      </c>
      <c r="U255" s="417" t="str">
        <f>IF($N255=FALSE,"",Q255-Q$255)</f>
        <v/>
      </c>
      <c r="V255" s="417" t="str">
        <f t="shared" ref="V255:V269" si="193">IF($N255=FALSE,"",R255-R$255)</f>
        <v/>
      </c>
      <c r="W255" s="417" t="str">
        <f t="shared" ref="W255:W269" si="194">IF($N255=FALSE,"",S255-S$255)</f>
        <v/>
      </c>
      <c r="X255" s="422" t="str">
        <f t="shared" ref="X255:X284" si="195">IF($N255=FALSE,"",MAX(U255:W255)-MIN(U255:W255))</f>
        <v/>
      </c>
      <c r="Z255" s="348" t="s">
        <v>894</v>
      </c>
      <c r="AA255" s="350">
        <f t="shared" si="180"/>
        <v>1000</v>
      </c>
      <c r="AB255" s="350">
        <f t="shared" si="184"/>
        <v>10</v>
      </c>
      <c r="AC255" s="350">
        <f t="shared" si="181"/>
        <v>1</v>
      </c>
      <c r="AD255" s="350">
        <v>1E-3</v>
      </c>
      <c r="AE255" s="350">
        <f t="shared" si="182"/>
        <v>1000</v>
      </c>
      <c r="AF255" s="350">
        <f t="shared" si="185"/>
        <v>10</v>
      </c>
      <c r="AG255" s="350">
        <f t="shared" si="183"/>
        <v>1</v>
      </c>
      <c r="AH255" s="350">
        <v>1E-3</v>
      </c>
    </row>
    <row r="256" spans="1:34" s="247" customFormat="1" ht="15" customHeight="1">
      <c r="B256" s="255" t="b">
        <f>IF(Pressure_1_R4!A5="",FALSE,TRUE)</f>
        <v>0</v>
      </c>
      <c r="C256" s="256">
        <v>2</v>
      </c>
      <c r="D256" s="257" t="str">
        <f>IF($B256=FALSE,"",표준압력!G212)</f>
        <v/>
      </c>
      <c r="E256" s="257" t="str">
        <f>IF($B256=FALSE,"",표준압력!H212)</f>
        <v/>
      </c>
      <c r="F256" s="257" t="str">
        <f>IF($B256=FALSE,"",Pressure_1_R4!Q5)</f>
        <v/>
      </c>
      <c r="G256" s="258" t="str">
        <f>IF($B256=FALSE,"",Pressure_1_R4!R5)</f>
        <v/>
      </c>
      <c r="H256" s="258" t="str">
        <f>IF($B256=FALSE,"",Pressure_1_R4!S5)</f>
        <v/>
      </c>
      <c r="I256" s="264" t="b">
        <f t="shared" si="186"/>
        <v>0</v>
      </c>
      <c r="J256" s="259" t="str">
        <f t="shared" si="187"/>
        <v/>
      </c>
      <c r="K256" s="260" t="str">
        <f t="shared" si="188"/>
        <v/>
      </c>
      <c r="L256" s="260" t="str">
        <f t="shared" si="189"/>
        <v/>
      </c>
      <c r="M256" s="250"/>
      <c r="N256" s="261" t="b">
        <f t="shared" si="190"/>
        <v>0</v>
      </c>
      <c r="O256" s="415" t="s">
        <v>564</v>
      </c>
      <c r="P256" s="419">
        <v>2</v>
      </c>
      <c r="Q256" s="417" t="str">
        <f t="shared" si="191"/>
        <v/>
      </c>
      <c r="R256" s="261" t="str">
        <f t="shared" si="191"/>
        <v/>
      </c>
      <c r="S256" s="261" t="str">
        <f t="shared" si="191"/>
        <v/>
      </c>
      <c r="T256" s="421" t="str">
        <f t="shared" si="192"/>
        <v/>
      </c>
      <c r="U256" s="417" t="str">
        <f t="shared" ref="U256:U269" si="196">IF($N256=FALSE,"",Q256-Q$255)</f>
        <v/>
      </c>
      <c r="V256" s="417" t="str">
        <f t="shared" si="193"/>
        <v/>
      </c>
      <c r="W256" s="417" t="str">
        <f t="shared" si="194"/>
        <v/>
      </c>
      <c r="X256" s="422" t="str">
        <f t="shared" si="195"/>
        <v/>
      </c>
      <c r="Z256" s="348" t="s">
        <v>848</v>
      </c>
      <c r="AA256" s="350">
        <f t="shared" si="180"/>
        <v>1000000</v>
      </c>
      <c r="AB256" s="350">
        <f t="shared" si="184"/>
        <v>10000</v>
      </c>
      <c r="AC256" s="350">
        <f t="shared" si="181"/>
        <v>1000</v>
      </c>
      <c r="AD256" s="350">
        <v>1</v>
      </c>
      <c r="AE256" s="350">
        <f t="shared" si="182"/>
        <v>1000000</v>
      </c>
      <c r="AF256" s="350">
        <f t="shared" si="185"/>
        <v>10000</v>
      </c>
      <c r="AG256" s="350">
        <f t="shared" si="183"/>
        <v>1000</v>
      </c>
      <c r="AH256" s="350">
        <v>1</v>
      </c>
    </row>
    <row r="257" spans="2:34" s="247" customFormat="1" ht="15" customHeight="1">
      <c r="B257" s="255" t="b">
        <f>IF(Pressure_1_R4!A6="",FALSE,TRUE)</f>
        <v>0</v>
      </c>
      <c r="C257" s="256">
        <v>3</v>
      </c>
      <c r="D257" s="257" t="str">
        <f>IF($B257=FALSE,"",표준압력!G213)</f>
        <v/>
      </c>
      <c r="E257" s="257" t="str">
        <f>IF($B257=FALSE,"",표준압력!H213)</f>
        <v/>
      </c>
      <c r="F257" s="257" t="str">
        <f>IF($B257=FALSE,"",Pressure_1_R4!Q6)</f>
        <v/>
      </c>
      <c r="G257" s="258" t="str">
        <f>IF($B257=FALSE,"",Pressure_1_R4!R6)</f>
        <v/>
      </c>
      <c r="H257" s="258" t="str">
        <f>IF($B257=FALSE,"",Pressure_1_R4!S6)</f>
        <v/>
      </c>
      <c r="I257" s="264" t="b">
        <f t="shared" si="186"/>
        <v>0</v>
      </c>
      <c r="J257" s="259" t="str">
        <f t="shared" si="187"/>
        <v/>
      </c>
      <c r="K257" s="260" t="str">
        <f t="shared" si="188"/>
        <v/>
      </c>
      <c r="L257" s="260" t="str">
        <f t="shared" si="189"/>
        <v/>
      </c>
      <c r="M257" s="250"/>
      <c r="N257" s="261" t="b">
        <f t="shared" si="190"/>
        <v>0</v>
      </c>
      <c r="O257" s="415" t="s">
        <v>564</v>
      </c>
      <c r="P257" s="419">
        <v>3</v>
      </c>
      <c r="Q257" s="417" t="str">
        <f t="shared" si="191"/>
        <v/>
      </c>
      <c r="R257" s="261" t="str">
        <f t="shared" si="191"/>
        <v/>
      </c>
      <c r="S257" s="261" t="str">
        <f t="shared" si="191"/>
        <v/>
      </c>
      <c r="T257" s="421" t="str">
        <f t="shared" si="192"/>
        <v/>
      </c>
      <c r="U257" s="417" t="str">
        <f t="shared" si="196"/>
        <v/>
      </c>
      <c r="V257" s="417" t="str">
        <f t="shared" si="193"/>
        <v/>
      </c>
      <c r="W257" s="417" t="str">
        <f t="shared" si="194"/>
        <v/>
      </c>
      <c r="X257" s="422" t="str">
        <f t="shared" si="195"/>
        <v/>
      </c>
      <c r="Z257" s="348" t="s">
        <v>911</v>
      </c>
      <c r="AA257" s="350">
        <f t="shared" si="180"/>
        <v>100</v>
      </c>
      <c r="AB257" s="350">
        <f t="shared" si="184"/>
        <v>1</v>
      </c>
      <c r="AC257" s="350">
        <f t="shared" si="181"/>
        <v>0.1</v>
      </c>
      <c r="AD257" s="350">
        <v>1E-4</v>
      </c>
      <c r="AE257" s="350">
        <f t="shared" si="182"/>
        <v>100</v>
      </c>
      <c r="AF257" s="350">
        <f t="shared" si="185"/>
        <v>1</v>
      </c>
      <c r="AG257" s="350">
        <f t="shared" si="183"/>
        <v>0.1</v>
      </c>
      <c r="AH257" s="350">
        <v>1E-4</v>
      </c>
    </row>
    <row r="258" spans="2:34" s="247" customFormat="1" ht="15" customHeight="1">
      <c r="B258" s="255" t="b">
        <f>IF(Pressure_1_R4!A7="",FALSE,TRUE)</f>
        <v>0</v>
      </c>
      <c r="C258" s="256">
        <v>4</v>
      </c>
      <c r="D258" s="257" t="str">
        <f>IF($B258=FALSE,"",표준압력!G214)</f>
        <v/>
      </c>
      <c r="E258" s="257" t="str">
        <f>IF($B258=FALSE,"",표준압력!H214)</f>
        <v/>
      </c>
      <c r="F258" s="257" t="str">
        <f>IF($B258=FALSE,"",Pressure_1_R4!Q7)</f>
        <v/>
      </c>
      <c r="G258" s="258" t="str">
        <f>IF($B258=FALSE,"",Pressure_1_R4!R7)</f>
        <v/>
      </c>
      <c r="H258" s="258" t="str">
        <f>IF($B258=FALSE,"",Pressure_1_R4!S7)</f>
        <v/>
      </c>
      <c r="I258" s="264" t="b">
        <f t="shared" si="186"/>
        <v>0</v>
      </c>
      <c r="J258" s="259" t="str">
        <f t="shared" si="187"/>
        <v/>
      </c>
      <c r="K258" s="260" t="str">
        <f t="shared" si="188"/>
        <v/>
      </c>
      <c r="L258" s="260" t="str">
        <f t="shared" si="189"/>
        <v/>
      </c>
      <c r="M258" s="250"/>
      <c r="N258" s="261" t="b">
        <f t="shared" si="190"/>
        <v>0</v>
      </c>
      <c r="O258" s="415" t="s">
        <v>564</v>
      </c>
      <c r="P258" s="419">
        <v>4</v>
      </c>
      <c r="Q258" s="417" t="str">
        <f t="shared" si="191"/>
        <v/>
      </c>
      <c r="R258" s="261" t="str">
        <f t="shared" si="191"/>
        <v/>
      </c>
      <c r="S258" s="261" t="str">
        <f t="shared" si="191"/>
        <v/>
      </c>
      <c r="T258" s="421" t="str">
        <f t="shared" si="192"/>
        <v/>
      </c>
      <c r="U258" s="417" t="str">
        <f t="shared" si="196"/>
        <v/>
      </c>
      <c r="V258" s="417" t="str">
        <f t="shared" si="193"/>
        <v/>
      </c>
      <c r="W258" s="417" t="str">
        <f t="shared" si="194"/>
        <v/>
      </c>
      <c r="X258" s="422" t="str">
        <f t="shared" si="195"/>
        <v/>
      </c>
      <c r="Z258" s="348" t="s">
        <v>858</v>
      </c>
      <c r="AA258" s="350">
        <f t="shared" si="180"/>
        <v>100000</v>
      </c>
      <c r="AB258" s="350">
        <f t="shared" si="184"/>
        <v>1000</v>
      </c>
      <c r="AC258" s="350">
        <f t="shared" si="181"/>
        <v>100</v>
      </c>
      <c r="AD258" s="350">
        <v>0.1</v>
      </c>
      <c r="AE258" s="350">
        <f t="shared" si="182"/>
        <v>100000</v>
      </c>
      <c r="AF258" s="350">
        <f t="shared" si="185"/>
        <v>1000</v>
      </c>
      <c r="AG258" s="350">
        <f t="shared" si="183"/>
        <v>100</v>
      </c>
      <c r="AH258" s="350">
        <v>0.1</v>
      </c>
    </row>
    <row r="259" spans="2:34" s="247" customFormat="1" ht="15" customHeight="1">
      <c r="B259" s="255" t="b">
        <f>IF(Pressure_1_R4!A8="",FALSE,TRUE)</f>
        <v>0</v>
      </c>
      <c r="C259" s="256">
        <v>5</v>
      </c>
      <c r="D259" s="257" t="str">
        <f>IF($B259=FALSE,"",표준압력!G215)</f>
        <v/>
      </c>
      <c r="E259" s="257" t="str">
        <f>IF($B259=FALSE,"",표준압력!H215)</f>
        <v/>
      </c>
      <c r="F259" s="257" t="str">
        <f>IF($B259=FALSE,"",Pressure_1_R4!Q8)</f>
        <v/>
      </c>
      <c r="G259" s="258" t="str">
        <f>IF($B259=FALSE,"",Pressure_1_R4!R8)</f>
        <v/>
      </c>
      <c r="H259" s="258" t="str">
        <f>IF($B259=FALSE,"",Pressure_1_R4!S8)</f>
        <v/>
      </c>
      <c r="I259" s="264" t="b">
        <f t="shared" si="186"/>
        <v>0</v>
      </c>
      <c r="J259" s="259" t="str">
        <f t="shared" si="187"/>
        <v/>
      </c>
      <c r="K259" s="260" t="str">
        <f t="shared" si="188"/>
        <v/>
      </c>
      <c r="L259" s="260" t="str">
        <f t="shared" si="189"/>
        <v/>
      </c>
      <c r="M259" s="250"/>
      <c r="N259" s="261" t="b">
        <f t="shared" si="190"/>
        <v>0</v>
      </c>
      <c r="O259" s="415" t="s">
        <v>564</v>
      </c>
      <c r="P259" s="419">
        <v>5</v>
      </c>
      <c r="Q259" s="417" t="str">
        <f t="shared" si="191"/>
        <v/>
      </c>
      <c r="R259" s="261" t="str">
        <f t="shared" si="191"/>
        <v/>
      </c>
      <c r="S259" s="261" t="str">
        <f t="shared" si="191"/>
        <v/>
      </c>
      <c r="T259" s="421" t="str">
        <f t="shared" si="192"/>
        <v/>
      </c>
      <c r="U259" s="417" t="str">
        <f t="shared" si="196"/>
        <v/>
      </c>
      <c r="V259" s="417" t="str">
        <f t="shared" si="193"/>
        <v/>
      </c>
      <c r="W259" s="417" t="str">
        <f t="shared" si="194"/>
        <v/>
      </c>
      <c r="X259" s="422" t="str">
        <f t="shared" si="195"/>
        <v/>
      </c>
      <c r="Z259" s="348" t="s">
        <v>912</v>
      </c>
      <c r="AA259" s="350">
        <f t="shared" si="180"/>
        <v>6894.7569999999996</v>
      </c>
      <c r="AB259" s="350">
        <f t="shared" si="184"/>
        <v>68.947569999999999</v>
      </c>
      <c r="AC259" s="350">
        <f t="shared" si="181"/>
        <v>6.8947569999999994</v>
      </c>
      <c r="AD259" s="350">
        <v>6.8947569999999996E-3</v>
      </c>
      <c r="AE259" s="350">
        <f t="shared" si="182"/>
        <v>6894.7569999999996</v>
      </c>
      <c r="AF259" s="350">
        <f t="shared" si="185"/>
        <v>68.947569999999999</v>
      </c>
      <c r="AG259" s="350">
        <f t="shared" si="183"/>
        <v>6.8947569999999994</v>
      </c>
      <c r="AH259" s="350">
        <v>6.8947569999999996E-3</v>
      </c>
    </row>
    <row r="260" spans="2:34" s="247" customFormat="1" ht="15" customHeight="1">
      <c r="B260" s="255" t="b">
        <f>IF(Pressure_1_R4!A9="",FALSE,TRUE)</f>
        <v>0</v>
      </c>
      <c r="C260" s="256">
        <v>6</v>
      </c>
      <c r="D260" s="257" t="str">
        <f>IF($B260=FALSE,"",표준압력!G216)</f>
        <v/>
      </c>
      <c r="E260" s="257" t="str">
        <f>IF($B260=FALSE,"",표준압력!H216)</f>
        <v/>
      </c>
      <c r="F260" s="257" t="str">
        <f>IF($B260=FALSE,"",Pressure_1_R4!Q9)</f>
        <v/>
      </c>
      <c r="G260" s="258" t="str">
        <f>IF($B260=FALSE,"",Pressure_1_R4!R9)</f>
        <v/>
      </c>
      <c r="H260" s="258" t="str">
        <f>IF($B260=FALSE,"",Pressure_1_R4!S9)</f>
        <v/>
      </c>
      <c r="I260" s="264" t="b">
        <f t="shared" si="186"/>
        <v>0</v>
      </c>
      <c r="J260" s="259" t="str">
        <f t="shared" si="187"/>
        <v/>
      </c>
      <c r="K260" s="260" t="str">
        <f t="shared" si="188"/>
        <v/>
      </c>
      <c r="L260" s="260" t="str">
        <f t="shared" si="189"/>
        <v/>
      </c>
      <c r="M260" s="250"/>
      <c r="N260" s="261" t="b">
        <f t="shared" si="190"/>
        <v>0</v>
      </c>
      <c r="O260" s="415" t="s">
        <v>564</v>
      </c>
      <c r="P260" s="419">
        <v>6</v>
      </c>
      <c r="Q260" s="417" t="str">
        <f t="shared" si="191"/>
        <v/>
      </c>
      <c r="R260" s="261" t="str">
        <f t="shared" si="191"/>
        <v/>
      </c>
      <c r="S260" s="261" t="str">
        <f t="shared" si="191"/>
        <v/>
      </c>
      <c r="T260" s="421" t="str">
        <f t="shared" si="192"/>
        <v/>
      </c>
      <c r="U260" s="417" t="str">
        <f t="shared" si="196"/>
        <v/>
      </c>
      <c r="V260" s="417" t="str">
        <f t="shared" si="193"/>
        <v/>
      </c>
      <c r="W260" s="417" t="str">
        <f t="shared" si="194"/>
        <v/>
      </c>
      <c r="X260" s="422" t="str">
        <f t="shared" si="195"/>
        <v/>
      </c>
      <c r="Z260" s="348" t="s">
        <v>913</v>
      </c>
      <c r="AA260" s="350">
        <f t="shared" si="180"/>
        <v>98066.5</v>
      </c>
      <c r="AB260" s="350">
        <f t="shared" si="184"/>
        <v>980.66500000000008</v>
      </c>
      <c r="AC260" s="350">
        <f t="shared" si="181"/>
        <v>98.066500000000005</v>
      </c>
      <c r="AD260" s="350">
        <v>9.8066500000000001E-2</v>
      </c>
      <c r="AE260" s="350">
        <f t="shared" si="182"/>
        <v>98066.5</v>
      </c>
      <c r="AF260" s="350">
        <f t="shared" si="185"/>
        <v>980.66500000000008</v>
      </c>
      <c r="AG260" s="350">
        <f t="shared" si="183"/>
        <v>98.066500000000005</v>
      </c>
      <c r="AH260" s="350">
        <v>9.8066500000000001E-2</v>
      </c>
    </row>
    <row r="261" spans="2:34" s="247" customFormat="1" ht="15" customHeight="1">
      <c r="B261" s="255" t="b">
        <f>IF(Pressure_1_R4!A10="",FALSE,TRUE)</f>
        <v>0</v>
      </c>
      <c r="C261" s="256">
        <v>7</v>
      </c>
      <c r="D261" s="257" t="str">
        <f>IF($B261=FALSE,"",표준압력!G217)</f>
        <v/>
      </c>
      <c r="E261" s="257" t="str">
        <f>IF($B261=FALSE,"",표준압력!H217)</f>
        <v/>
      </c>
      <c r="F261" s="257" t="str">
        <f>IF($B261=FALSE,"",Pressure_1_R4!Q10)</f>
        <v/>
      </c>
      <c r="G261" s="258" t="str">
        <f>IF($B261=FALSE,"",Pressure_1_R4!R10)</f>
        <v/>
      </c>
      <c r="H261" s="258" t="str">
        <f>IF($B261=FALSE,"",Pressure_1_R4!S10)</f>
        <v/>
      </c>
      <c r="I261" s="264" t="b">
        <f t="shared" si="186"/>
        <v>0</v>
      </c>
      <c r="J261" s="259" t="str">
        <f t="shared" si="187"/>
        <v/>
      </c>
      <c r="K261" s="260" t="str">
        <f t="shared" si="188"/>
        <v/>
      </c>
      <c r="L261" s="260" t="str">
        <f t="shared" si="189"/>
        <v/>
      </c>
      <c r="M261" s="250"/>
      <c r="N261" s="261" t="b">
        <f t="shared" si="190"/>
        <v>0</v>
      </c>
      <c r="O261" s="415" t="s">
        <v>564</v>
      </c>
      <c r="P261" s="419">
        <v>7</v>
      </c>
      <c r="Q261" s="417" t="str">
        <f t="shared" si="191"/>
        <v/>
      </c>
      <c r="R261" s="261" t="str">
        <f t="shared" si="191"/>
        <v/>
      </c>
      <c r="S261" s="261" t="str">
        <f t="shared" si="191"/>
        <v/>
      </c>
      <c r="T261" s="421" t="str">
        <f t="shared" si="192"/>
        <v/>
      </c>
      <c r="U261" s="417" t="str">
        <f t="shared" si="196"/>
        <v/>
      </c>
      <c r="V261" s="417" t="str">
        <f t="shared" si="193"/>
        <v/>
      </c>
      <c r="W261" s="417" t="str">
        <f t="shared" si="194"/>
        <v/>
      </c>
      <c r="X261" s="422" t="str">
        <f t="shared" si="195"/>
        <v/>
      </c>
      <c r="Z261" s="348" t="s">
        <v>144</v>
      </c>
      <c r="AA261" s="350">
        <f t="shared" si="180"/>
        <v>9.8066499999999994</v>
      </c>
      <c r="AB261" s="350">
        <f t="shared" si="184"/>
        <v>9.8066500000000001E-2</v>
      </c>
      <c r="AC261" s="350">
        <f t="shared" si="181"/>
        <v>9.8066500000000001E-3</v>
      </c>
      <c r="AD261" s="351">
        <v>9.8066500000000004E-6</v>
      </c>
      <c r="AE261" s="350">
        <f t="shared" si="182"/>
        <v>9.8066499999999994</v>
      </c>
      <c r="AF261" s="350">
        <f t="shared" si="185"/>
        <v>9.8066500000000001E-2</v>
      </c>
      <c r="AG261" s="350">
        <f t="shared" si="183"/>
        <v>9.8066500000000001E-3</v>
      </c>
      <c r="AH261" s="351">
        <v>9.8066500000000004E-6</v>
      </c>
    </row>
    <row r="262" spans="2:34" s="247" customFormat="1" ht="15" customHeight="1">
      <c r="B262" s="255" t="b">
        <f>IF(Pressure_1_R4!A11="",FALSE,TRUE)</f>
        <v>0</v>
      </c>
      <c r="C262" s="256">
        <v>8</v>
      </c>
      <c r="D262" s="257" t="str">
        <f>IF($B262=FALSE,"",표준압력!G218)</f>
        <v/>
      </c>
      <c r="E262" s="257" t="str">
        <f>IF($B262=FALSE,"",표준압력!H218)</f>
        <v/>
      </c>
      <c r="F262" s="257" t="str">
        <f>IF($B262=FALSE,"",Pressure_1_R4!Q11)</f>
        <v/>
      </c>
      <c r="G262" s="258" t="str">
        <f>IF($B262=FALSE,"",Pressure_1_R4!R11)</f>
        <v/>
      </c>
      <c r="H262" s="258" t="str">
        <f>IF($B262=FALSE,"",Pressure_1_R4!S11)</f>
        <v/>
      </c>
      <c r="I262" s="264" t="b">
        <f t="shared" si="186"/>
        <v>0</v>
      </c>
      <c r="J262" s="259" t="str">
        <f t="shared" si="187"/>
        <v/>
      </c>
      <c r="K262" s="260" t="str">
        <f t="shared" si="188"/>
        <v/>
      </c>
      <c r="L262" s="260" t="str">
        <f t="shared" si="189"/>
        <v/>
      </c>
      <c r="M262" s="250"/>
      <c r="N262" s="261" t="b">
        <f t="shared" si="190"/>
        <v>0</v>
      </c>
      <c r="O262" s="415" t="s">
        <v>564</v>
      </c>
      <c r="P262" s="419">
        <v>8</v>
      </c>
      <c r="Q262" s="417" t="str">
        <f t="shared" si="191"/>
        <v/>
      </c>
      <c r="R262" s="261" t="str">
        <f t="shared" si="191"/>
        <v/>
      </c>
      <c r="S262" s="261" t="str">
        <f t="shared" si="191"/>
        <v/>
      </c>
      <c r="T262" s="421" t="str">
        <f t="shared" si="192"/>
        <v/>
      </c>
      <c r="U262" s="417" t="str">
        <f t="shared" si="196"/>
        <v/>
      </c>
      <c r="V262" s="417" t="str">
        <f t="shared" si="193"/>
        <v/>
      </c>
      <c r="W262" s="417" t="str">
        <f t="shared" si="194"/>
        <v/>
      </c>
      <c r="X262" s="422" t="str">
        <f t="shared" si="195"/>
        <v/>
      </c>
      <c r="Z262" s="348" t="s">
        <v>899</v>
      </c>
      <c r="AA262" s="350">
        <f t="shared" si="180"/>
        <v>3386.3889999999997</v>
      </c>
      <c r="AB262" s="350">
        <f t="shared" si="184"/>
        <v>33.863889999999998</v>
      </c>
      <c r="AC262" s="350">
        <f t="shared" si="181"/>
        <v>3.3863889999999999</v>
      </c>
      <c r="AD262" s="350">
        <v>3.3863890000000001E-3</v>
      </c>
      <c r="AE262" s="350">
        <f t="shared" si="182"/>
        <v>3386.3889999999997</v>
      </c>
      <c r="AF262" s="350">
        <f t="shared" si="185"/>
        <v>33.863889999999998</v>
      </c>
      <c r="AG262" s="350">
        <f t="shared" si="183"/>
        <v>3.3863889999999999</v>
      </c>
      <c r="AH262" s="350">
        <v>3.3863890000000001E-3</v>
      </c>
    </row>
    <row r="263" spans="2:34" s="247" customFormat="1" ht="15" customHeight="1">
      <c r="B263" s="255" t="b">
        <f>IF(Pressure_1_R4!A12="",FALSE,TRUE)</f>
        <v>0</v>
      </c>
      <c r="C263" s="256">
        <v>9</v>
      </c>
      <c r="D263" s="257" t="str">
        <f>IF($B263=FALSE,"",표준압력!G219)</f>
        <v/>
      </c>
      <c r="E263" s="257" t="str">
        <f>IF($B263=FALSE,"",표준압력!H219)</f>
        <v/>
      </c>
      <c r="F263" s="257" t="str">
        <f>IF($B263=FALSE,"",Pressure_1_R4!Q12)</f>
        <v/>
      </c>
      <c r="G263" s="258" t="str">
        <f>IF($B263=FALSE,"",Pressure_1_R4!R12)</f>
        <v/>
      </c>
      <c r="H263" s="258" t="str">
        <f>IF($B263=FALSE,"",Pressure_1_R4!S12)</f>
        <v/>
      </c>
      <c r="I263" s="264" t="b">
        <f t="shared" si="186"/>
        <v>0</v>
      </c>
      <c r="J263" s="259" t="str">
        <f t="shared" si="187"/>
        <v/>
      </c>
      <c r="K263" s="260" t="str">
        <f t="shared" si="188"/>
        <v/>
      </c>
      <c r="L263" s="260" t="str">
        <f t="shared" si="189"/>
        <v/>
      </c>
      <c r="M263" s="250"/>
      <c r="N263" s="261" t="b">
        <f t="shared" si="190"/>
        <v>0</v>
      </c>
      <c r="O263" s="415" t="s">
        <v>564</v>
      </c>
      <c r="P263" s="419">
        <v>9</v>
      </c>
      <c r="Q263" s="417" t="str">
        <f t="shared" si="191"/>
        <v/>
      </c>
      <c r="R263" s="261" t="str">
        <f t="shared" si="191"/>
        <v/>
      </c>
      <c r="S263" s="261" t="str">
        <f t="shared" si="191"/>
        <v/>
      </c>
      <c r="T263" s="421" t="str">
        <f t="shared" si="192"/>
        <v/>
      </c>
      <c r="U263" s="417" t="str">
        <f t="shared" si="196"/>
        <v/>
      </c>
      <c r="V263" s="417" t="str">
        <f t="shared" si="193"/>
        <v/>
      </c>
      <c r="W263" s="417" t="str">
        <f t="shared" si="194"/>
        <v/>
      </c>
      <c r="X263" s="422" t="str">
        <f t="shared" si="195"/>
        <v/>
      </c>
      <c r="Z263" s="348" t="s">
        <v>900</v>
      </c>
      <c r="AA263" s="350">
        <f t="shared" si="180"/>
        <v>133.32240000000002</v>
      </c>
      <c r="AB263" s="350">
        <f t="shared" si="184"/>
        <v>1.333224</v>
      </c>
      <c r="AC263" s="350">
        <f t="shared" si="181"/>
        <v>0.13332240000000001</v>
      </c>
      <c r="AD263" s="350">
        <v>1.3332240000000001E-4</v>
      </c>
      <c r="AE263" s="350">
        <f t="shared" si="182"/>
        <v>133.32240000000002</v>
      </c>
      <c r="AF263" s="350">
        <f t="shared" si="185"/>
        <v>1.333224</v>
      </c>
      <c r="AG263" s="350">
        <f t="shared" si="183"/>
        <v>0.13332240000000001</v>
      </c>
      <c r="AH263" s="350">
        <v>1.3332240000000001E-4</v>
      </c>
    </row>
    <row r="264" spans="2:34" s="247" customFormat="1" ht="15" customHeight="1">
      <c r="B264" s="255" t="b">
        <f>IF(Pressure_1_R4!A13="",FALSE,TRUE)</f>
        <v>0</v>
      </c>
      <c r="C264" s="256">
        <v>10</v>
      </c>
      <c r="D264" s="257" t="str">
        <f>IF($B264=FALSE,"",표준압력!G220)</f>
        <v/>
      </c>
      <c r="E264" s="257" t="str">
        <f>IF($B264=FALSE,"",표준압력!H220)</f>
        <v/>
      </c>
      <c r="F264" s="257" t="str">
        <f>IF($B264=FALSE,"",Pressure_1_R4!Q13)</f>
        <v/>
      </c>
      <c r="G264" s="258" t="str">
        <f>IF($B264=FALSE,"",Pressure_1_R4!R13)</f>
        <v/>
      </c>
      <c r="H264" s="258" t="str">
        <f>IF($B264=FALSE,"",Pressure_1_R4!S13)</f>
        <v/>
      </c>
      <c r="I264" s="264" t="b">
        <f t="shared" si="186"/>
        <v>0</v>
      </c>
      <c r="J264" s="259" t="str">
        <f t="shared" si="187"/>
        <v/>
      </c>
      <c r="K264" s="260" t="str">
        <f t="shared" si="188"/>
        <v/>
      </c>
      <c r="L264" s="260" t="str">
        <f t="shared" si="189"/>
        <v/>
      </c>
      <c r="M264" s="250"/>
      <c r="N264" s="261" t="b">
        <f t="shared" si="190"/>
        <v>0</v>
      </c>
      <c r="O264" s="415" t="s">
        <v>564</v>
      </c>
      <c r="P264" s="419">
        <v>10</v>
      </c>
      <c r="Q264" s="417" t="str">
        <f t="shared" si="191"/>
        <v/>
      </c>
      <c r="R264" s="261" t="str">
        <f t="shared" si="191"/>
        <v/>
      </c>
      <c r="S264" s="261" t="str">
        <f t="shared" si="191"/>
        <v/>
      </c>
      <c r="T264" s="421" t="str">
        <f t="shared" si="192"/>
        <v/>
      </c>
      <c r="U264" s="417" t="str">
        <f t="shared" si="196"/>
        <v/>
      </c>
      <c r="V264" s="417" t="str">
        <f t="shared" si="193"/>
        <v/>
      </c>
      <c r="W264" s="417" t="str">
        <f t="shared" si="194"/>
        <v/>
      </c>
      <c r="X264" s="422" t="str">
        <f t="shared" si="195"/>
        <v/>
      </c>
      <c r="Z264" s="348" t="s">
        <v>914</v>
      </c>
      <c r="AA264" s="350">
        <f t="shared" si="180"/>
        <v>1333.2239999999999</v>
      </c>
      <c r="AB264" s="350">
        <f t="shared" si="184"/>
        <v>13.332239999999999</v>
      </c>
      <c r="AC264" s="350">
        <f t="shared" si="181"/>
        <v>1.333224</v>
      </c>
      <c r="AD264" s="350">
        <v>1.333224E-3</v>
      </c>
      <c r="AE264" s="350">
        <f t="shared" si="182"/>
        <v>1333.2239999999999</v>
      </c>
      <c r="AF264" s="350">
        <f t="shared" si="185"/>
        <v>13.332239999999999</v>
      </c>
      <c r="AG264" s="350">
        <f t="shared" si="183"/>
        <v>1.333224</v>
      </c>
      <c r="AH264" s="350">
        <v>1.333224E-3</v>
      </c>
    </row>
    <row r="265" spans="2:34" s="247" customFormat="1" ht="15" customHeight="1">
      <c r="B265" s="255" t="b">
        <f>IF(Pressure_1_R4!A14="",FALSE,TRUE)</f>
        <v>0</v>
      </c>
      <c r="C265" s="256">
        <v>11</v>
      </c>
      <c r="D265" s="257" t="str">
        <f>IF($B265=FALSE,"",표준압력!G221)</f>
        <v/>
      </c>
      <c r="E265" s="257" t="str">
        <f>IF($B265=FALSE,"",표준압력!H221)</f>
        <v/>
      </c>
      <c r="F265" s="257" t="str">
        <f>IF($B265=FALSE,"",Pressure_1_R4!Q14)</f>
        <v/>
      </c>
      <c r="G265" s="258" t="str">
        <f>IF($B265=FALSE,"",Pressure_1_R4!R14)</f>
        <v/>
      </c>
      <c r="H265" s="258" t="str">
        <f>IF($B265=FALSE,"",Pressure_1_R4!S14)</f>
        <v/>
      </c>
      <c r="I265" s="264" t="b">
        <f t="shared" si="186"/>
        <v>0</v>
      </c>
      <c r="J265" s="259" t="str">
        <f t="shared" si="187"/>
        <v/>
      </c>
      <c r="K265" s="260" t="str">
        <f t="shared" si="188"/>
        <v/>
      </c>
      <c r="L265" s="260" t="str">
        <f t="shared" si="189"/>
        <v/>
      </c>
      <c r="M265" s="250"/>
      <c r="N265" s="261" t="b">
        <f t="shared" si="190"/>
        <v>0</v>
      </c>
      <c r="O265" s="415" t="s">
        <v>564</v>
      </c>
      <c r="P265" s="419">
        <v>11</v>
      </c>
      <c r="Q265" s="417" t="str">
        <f t="shared" si="191"/>
        <v/>
      </c>
      <c r="R265" s="261" t="str">
        <f t="shared" si="191"/>
        <v/>
      </c>
      <c r="S265" s="261" t="str">
        <f t="shared" si="191"/>
        <v/>
      </c>
      <c r="T265" s="421" t="str">
        <f t="shared" si="192"/>
        <v/>
      </c>
      <c r="U265" s="417" t="str">
        <f t="shared" si="196"/>
        <v/>
      </c>
      <c r="V265" s="417" t="str">
        <f t="shared" si="193"/>
        <v/>
      </c>
      <c r="W265" s="417" t="str">
        <f t="shared" si="194"/>
        <v/>
      </c>
      <c r="X265" s="422" t="str">
        <f t="shared" si="195"/>
        <v/>
      </c>
      <c r="Z265" s="348" t="s">
        <v>902</v>
      </c>
      <c r="AA265" s="350">
        <f t="shared" si="180"/>
        <v>249.0889</v>
      </c>
      <c r="AB265" s="350">
        <f t="shared" si="184"/>
        <v>2.4908890000000001</v>
      </c>
      <c r="AC265" s="350">
        <f t="shared" si="181"/>
        <v>0.2490889</v>
      </c>
      <c r="AD265" s="350">
        <v>2.4908889999999999E-4</v>
      </c>
      <c r="AE265" s="350">
        <f t="shared" si="182"/>
        <v>249.0889</v>
      </c>
      <c r="AF265" s="350">
        <f t="shared" si="185"/>
        <v>2.4908890000000001</v>
      </c>
      <c r="AG265" s="350">
        <f t="shared" si="183"/>
        <v>0.2490889</v>
      </c>
      <c r="AH265" s="350">
        <v>2.4908889999999999E-4</v>
      </c>
    </row>
    <row r="266" spans="2:34" s="247" customFormat="1" ht="15" customHeight="1">
      <c r="B266" s="255" t="b">
        <f>IF(Pressure_1_R4!A15="",FALSE,TRUE)</f>
        <v>0</v>
      </c>
      <c r="C266" s="256">
        <v>12</v>
      </c>
      <c r="D266" s="257" t="str">
        <f>IF($B266=FALSE,"",표준압력!G222)</f>
        <v/>
      </c>
      <c r="E266" s="257" t="str">
        <f>IF($B266=FALSE,"",표준압력!H222)</f>
        <v/>
      </c>
      <c r="F266" s="257" t="str">
        <f>IF($B266=FALSE,"",Pressure_1_R4!Q15)</f>
        <v/>
      </c>
      <c r="G266" s="258" t="str">
        <f>IF($B266=FALSE,"",Pressure_1_R4!R15)</f>
        <v/>
      </c>
      <c r="H266" s="258" t="str">
        <f>IF($B266=FALSE,"",Pressure_1_R4!S15)</f>
        <v/>
      </c>
      <c r="I266" s="264" t="b">
        <f t="shared" si="186"/>
        <v>0</v>
      </c>
      <c r="J266" s="259" t="str">
        <f t="shared" si="187"/>
        <v/>
      </c>
      <c r="K266" s="260" t="str">
        <f t="shared" si="188"/>
        <v/>
      </c>
      <c r="L266" s="260" t="str">
        <f t="shared" si="189"/>
        <v/>
      </c>
      <c r="M266" s="250"/>
      <c r="N266" s="261" t="b">
        <f t="shared" si="190"/>
        <v>0</v>
      </c>
      <c r="O266" s="415" t="s">
        <v>564</v>
      </c>
      <c r="P266" s="419">
        <v>12</v>
      </c>
      <c r="Q266" s="417" t="str">
        <f t="shared" si="191"/>
        <v/>
      </c>
      <c r="R266" s="261" t="str">
        <f t="shared" si="191"/>
        <v/>
      </c>
      <c r="S266" s="261" t="str">
        <f t="shared" si="191"/>
        <v/>
      </c>
      <c r="T266" s="421" t="str">
        <f t="shared" si="192"/>
        <v/>
      </c>
      <c r="U266" s="417" t="str">
        <f t="shared" si="196"/>
        <v/>
      </c>
      <c r="V266" s="417" t="str">
        <f t="shared" si="193"/>
        <v/>
      </c>
      <c r="W266" s="417" t="str">
        <f t="shared" si="194"/>
        <v/>
      </c>
      <c r="X266" s="422" t="str">
        <f t="shared" si="195"/>
        <v/>
      </c>
      <c r="Z266" s="348" t="s">
        <v>915</v>
      </c>
      <c r="AA266" s="350">
        <f t="shared" si="180"/>
        <v>9.8066499999999994</v>
      </c>
      <c r="AB266" s="350">
        <f t="shared" si="184"/>
        <v>9.8066500000000001E-2</v>
      </c>
      <c r="AC266" s="350">
        <f t="shared" si="181"/>
        <v>9.8066500000000001E-3</v>
      </c>
      <c r="AD266" s="350">
        <v>9.8066500000000004E-6</v>
      </c>
      <c r="AE266" s="350">
        <f t="shared" si="182"/>
        <v>9.8066499999999994</v>
      </c>
      <c r="AF266" s="350">
        <f t="shared" si="185"/>
        <v>9.8066500000000001E-2</v>
      </c>
      <c r="AG266" s="350">
        <f t="shared" si="183"/>
        <v>9.8066500000000001E-3</v>
      </c>
      <c r="AH266" s="350">
        <v>9.8066500000000004E-6</v>
      </c>
    </row>
    <row r="267" spans="2:34" s="247" customFormat="1" ht="15" customHeight="1">
      <c r="B267" s="255" t="b">
        <f>IF(Pressure_1_R4!A16="",FALSE,TRUE)</f>
        <v>0</v>
      </c>
      <c r="C267" s="256">
        <v>13</v>
      </c>
      <c r="D267" s="257" t="str">
        <f>IF($B267=FALSE,"",표준압력!G223)</f>
        <v/>
      </c>
      <c r="E267" s="257" t="str">
        <f>IF($B267=FALSE,"",표준압력!H223)</f>
        <v/>
      </c>
      <c r="F267" s="257" t="str">
        <f>IF($B267=FALSE,"",Pressure_1_R4!Q16)</f>
        <v/>
      </c>
      <c r="G267" s="258" t="str">
        <f>IF($B267=FALSE,"",Pressure_1_R4!R16)</f>
        <v/>
      </c>
      <c r="H267" s="258" t="str">
        <f>IF($B267=FALSE,"",Pressure_1_R4!S16)</f>
        <v/>
      </c>
      <c r="I267" s="264" t="b">
        <f t="shared" si="186"/>
        <v>0</v>
      </c>
      <c r="J267" s="259" t="str">
        <f t="shared" si="187"/>
        <v/>
      </c>
      <c r="K267" s="260" t="str">
        <f t="shared" si="188"/>
        <v/>
      </c>
      <c r="L267" s="260" t="str">
        <f t="shared" si="189"/>
        <v/>
      </c>
      <c r="M267" s="250"/>
      <c r="N267" s="261" t="b">
        <f t="shared" si="190"/>
        <v>0</v>
      </c>
      <c r="O267" s="415" t="s">
        <v>564</v>
      </c>
      <c r="P267" s="419">
        <v>13</v>
      </c>
      <c r="Q267" s="417" t="str">
        <f t="shared" si="191"/>
        <v/>
      </c>
      <c r="R267" s="261" t="str">
        <f t="shared" si="191"/>
        <v/>
      </c>
      <c r="S267" s="261" t="str">
        <f t="shared" si="191"/>
        <v/>
      </c>
      <c r="T267" s="421" t="str">
        <f t="shared" si="192"/>
        <v/>
      </c>
      <c r="U267" s="417" t="str">
        <f t="shared" si="196"/>
        <v/>
      </c>
      <c r="V267" s="417" t="str">
        <f t="shared" si="193"/>
        <v/>
      </c>
      <c r="W267" s="417" t="str">
        <f t="shared" si="194"/>
        <v/>
      </c>
      <c r="X267" s="422" t="str">
        <f t="shared" si="195"/>
        <v/>
      </c>
      <c r="Z267" s="348" t="s">
        <v>916</v>
      </c>
      <c r="AA267" s="350">
        <f t="shared" si="180"/>
        <v>98.066500000000005</v>
      </c>
      <c r="AB267" s="350">
        <f t="shared" si="184"/>
        <v>0.98066500000000001</v>
      </c>
      <c r="AC267" s="350">
        <f t="shared" si="181"/>
        <v>9.8066500000000001E-2</v>
      </c>
      <c r="AD267" s="351">
        <v>9.80665E-5</v>
      </c>
      <c r="AE267" s="350">
        <f t="shared" si="182"/>
        <v>98.066500000000005</v>
      </c>
      <c r="AF267" s="350">
        <f t="shared" si="185"/>
        <v>0.98066500000000001</v>
      </c>
      <c r="AG267" s="350">
        <f t="shared" si="183"/>
        <v>9.8066500000000001E-2</v>
      </c>
      <c r="AH267" s="351">
        <v>9.80665E-5</v>
      </c>
    </row>
    <row r="268" spans="2:34" s="247" customFormat="1" ht="15" customHeight="1">
      <c r="B268" s="255" t="b">
        <f>IF(Pressure_1_R4!A17="",FALSE,TRUE)</f>
        <v>0</v>
      </c>
      <c r="C268" s="256">
        <v>14</v>
      </c>
      <c r="D268" s="257" t="str">
        <f>IF($B268=FALSE,"",표준압력!G224)</f>
        <v/>
      </c>
      <c r="E268" s="257" t="str">
        <f>IF($B268=FALSE,"",표준압력!H224)</f>
        <v/>
      </c>
      <c r="F268" s="257" t="str">
        <f>IF($B268=FALSE,"",Pressure_1_R4!Q17)</f>
        <v/>
      </c>
      <c r="G268" s="258" t="str">
        <f>IF($B268=FALSE,"",Pressure_1_R4!R17)</f>
        <v/>
      </c>
      <c r="H268" s="258" t="str">
        <f>IF($B268=FALSE,"",Pressure_1_R4!S17)</f>
        <v/>
      </c>
      <c r="I268" s="264" t="b">
        <f t="shared" si="186"/>
        <v>0</v>
      </c>
      <c r="J268" s="259" t="str">
        <f t="shared" si="187"/>
        <v/>
      </c>
      <c r="K268" s="260" t="str">
        <f t="shared" si="188"/>
        <v/>
      </c>
      <c r="L268" s="260" t="str">
        <f t="shared" si="189"/>
        <v/>
      </c>
      <c r="M268" s="250"/>
      <c r="N268" s="261" t="b">
        <f t="shared" si="190"/>
        <v>0</v>
      </c>
      <c r="O268" s="415" t="s">
        <v>564</v>
      </c>
      <c r="P268" s="419">
        <v>14</v>
      </c>
      <c r="Q268" s="417" t="str">
        <f t="shared" si="191"/>
        <v/>
      </c>
      <c r="R268" s="261" t="str">
        <f t="shared" si="191"/>
        <v/>
      </c>
      <c r="S268" s="261" t="str">
        <f t="shared" si="191"/>
        <v/>
      </c>
      <c r="T268" s="421" t="str">
        <f t="shared" si="192"/>
        <v/>
      </c>
      <c r="U268" s="417" t="str">
        <f t="shared" si="196"/>
        <v/>
      </c>
      <c r="V268" s="417" t="str">
        <f t="shared" si="193"/>
        <v/>
      </c>
      <c r="W268" s="417" t="str">
        <f t="shared" si="194"/>
        <v/>
      </c>
      <c r="X268" s="422" t="str">
        <f t="shared" si="195"/>
        <v/>
      </c>
      <c r="Z268" s="348" t="s">
        <v>905</v>
      </c>
      <c r="AA268" s="350">
        <v>10000</v>
      </c>
      <c r="AB268" s="350">
        <f t="shared" si="184"/>
        <v>100</v>
      </c>
      <c r="AC268" s="350">
        <v>10</v>
      </c>
      <c r="AD268" s="351">
        <v>0.01</v>
      </c>
      <c r="AE268" s="350">
        <v>10000</v>
      </c>
      <c r="AF268" s="350">
        <f t="shared" si="185"/>
        <v>100</v>
      </c>
      <c r="AG268" s="350">
        <v>10</v>
      </c>
      <c r="AH268" s="351">
        <v>0.01</v>
      </c>
    </row>
    <row r="269" spans="2:34" s="247" customFormat="1" ht="15" customHeight="1">
      <c r="B269" s="255" t="b">
        <f>IF(Pressure_1_R4!A18="",FALSE,TRUE)</f>
        <v>0</v>
      </c>
      <c r="C269" s="256">
        <v>15</v>
      </c>
      <c r="D269" s="257" t="str">
        <f>IF($B269=FALSE,"",표준압력!G225)</f>
        <v/>
      </c>
      <c r="E269" s="257" t="str">
        <f>IF($B269=FALSE,"",표준압력!H225)</f>
        <v/>
      </c>
      <c r="F269" s="257" t="str">
        <f>IF($B269=FALSE,"",Pressure_1_R4!Q18)</f>
        <v/>
      </c>
      <c r="G269" s="258" t="str">
        <f>IF($B269=FALSE,"",Pressure_1_R4!R18)</f>
        <v/>
      </c>
      <c r="H269" s="258" t="str">
        <f>IF($B269=FALSE,"",Pressure_1_R4!S18)</f>
        <v/>
      </c>
      <c r="I269" s="264" t="b">
        <f t="shared" si="186"/>
        <v>0</v>
      </c>
      <c r="J269" s="259" t="str">
        <f t="shared" si="187"/>
        <v/>
      </c>
      <c r="K269" s="260" t="str">
        <f t="shared" si="188"/>
        <v/>
      </c>
      <c r="L269" s="260" t="str">
        <f t="shared" si="189"/>
        <v/>
      </c>
      <c r="M269" s="250"/>
      <c r="N269" s="261" t="b">
        <f t="shared" si="190"/>
        <v>0</v>
      </c>
      <c r="O269" s="415" t="s">
        <v>564</v>
      </c>
      <c r="P269" s="419">
        <v>15</v>
      </c>
      <c r="Q269" s="417" t="str">
        <f t="shared" si="191"/>
        <v/>
      </c>
      <c r="R269" s="261" t="str">
        <f t="shared" si="191"/>
        <v/>
      </c>
      <c r="S269" s="261" t="str">
        <f t="shared" si="191"/>
        <v/>
      </c>
      <c r="T269" s="421" t="str">
        <f t="shared" si="192"/>
        <v/>
      </c>
      <c r="U269" s="417" t="str">
        <f t="shared" si="196"/>
        <v/>
      </c>
      <c r="V269" s="417" t="str">
        <f t="shared" si="193"/>
        <v/>
      </c>
      <c r="W269" s="417" t="str">
        <f t="shared" si="194"/>
        <v/>
      </c>
      <c r="X269" s="422" t="str">
        <f t="shared" si="195"/>
        <v/>
      </c>
      <c r="Z269" s="348" t="s">
        <v>917</v>
      </c>
      <c r="AA269" s="350">
        <f t="shared" ref="AA269:AA276" si="197">AC269*1000</f>
        <v>1</v>
      </c>
      <c r="AB269" s="350">
        <f t="shared" si="184"/>
        <v>0.01</v>
      </c>
      <c r="AC269" s="350">
        <f t="shared" ref="AC269:AC276" si="198">AD269*1000</f>
        <v>1E-3</v>
      </c>
      <c r="AD269" s="350">
        <v>9.9999999999999995E-7</v>
      </c>
      <c r="AE269" s="350">
        <f t="shared" ref="AE269:AE276" si="199">AG269*1000</f>
        <v>1</v>
      </c>
      <c r="AF269" s="350">
        <f t="shared" si="185"/>
        <v>0.01</v>
      </c>
      <c r="AG269" s="350">
        <f t="shared" ref="AG269:AG276" si="200">AH269*1000</f>
        <v>1E-3</v>
      </c>
      <c r="AH269" s="350">
        <v>9.9999999999999995E-7</v>
      </c>
    </row>
    <row r="270" spans="2:34" s="247" customFormat="1" ht="15" customHeight="1">
      <c r="B270" s="255" t="b">
        <f>IF(Pressure_1_R4!A19="",FALSE,TRUE)</f>
        <v>0</v>
      </c>
      <c r="C270" s="256">
        <v>16</v>
      </c>
      <c r="D270" s="257" t="str">
        <f>IF($B270=FALSE,"",표준압력!G226)</f>
        <v/>
      </c>
      <c r="E270" s="257" t="str">
        <f>IF($B270=FALSE,"",표준압력!H226)</f>
        <v/>
      </c>
      <c r="F270" s="257" t="str">
        <f>IF($B270=FALSE,"",Pressure_1_R4!Q19)</f>
        <v/>
      </c>
      <c r="G270" s="258" t="str">
        <f>IF($B270=FALSE,"",Pressure_1_R4!R19)</f>
        <v/>
      </c>
      <c r="H270" s="258" t="str">
        <f>IF($B270=FALSE,"",Pressure_1_R4!S19)</f>
        <v/>
      </c>
      <c r="I270" s="264" t="b">
        <f t="shared" si="186"/>
        <v>0</v>
      </c>
      <c r="J270" s="259" t="str">
        <f t="shared" si="187"/>
        <v/>
      </c>
      <c r="K270" s="260" t="str">
        <f t="shared" si="188"/>
        <v/>
      </c>
      <c r="L270" s="260" t="str">
        <f t="shared" si="189"/>
        <v/>
      </c>
      <c r="M270" s="250"/>
      <c r="N270" s="261" t="b">
        <f t="shared" si="190"/>
        <v>0</v>
      </c>
      <c r="O270" s="416" t="s">
        <v>523</v>
      </c>
      <c r="P270" s="420">
        <v>1</v>
      </c>
      <c r="Q270" s="417" t="str">
        <f t="shared" ref="Q270:S284" ca="1" si="201">IF($N270=FALSE,"",OFFSET(J$254,$B$249*2-($P270-1),0))</f>
        <v/>
      </c>
      <c r="R270" s="261" t="str">
        <f t="shared" ca="1" si="201"/>
        <v/>
      </c>
      <c r="S270" s="261" t="str">
        <f t="shared" ca="1" si="201"/>
        <v/>
      </c>
      <c r="T270" s="421" t="str">
        <f t="shared" si="192"/>
        <v/>
      </c>
      <c r="U270" s="418" t="str">
        <f>IF($N270=FALSE,"",Q270-Q$270)</f>
        <v/>
      </c>
      <c r="V270" s="418" t="str">
        <f t="shared" ref="V270:V284" si="202">IF($N270=FALSE,"",R270-R$270)</f>
        <v/>
      </c>
      <c r="W270" s="418" t="str">
        <f t="shared" ref="W270:W284" si="203">IF($N270=FALSE,"",S270-S$270)</f>
        <v/>
      </c>
      <c r="X270" s="422" t="str">
        <f t="shared" si="195"/>
        <v/>
      </c>
      <c r="Z270" s="348" t="s">
        <v>891</v>
      </c>
      <c r="AA270" s="350">
        <f t="shared" si="197"/>
        <v>100</v>
      </c>
      <c r="AB270" s="350">
        <f t="shared" si="184"/>
        <v>1</v>
      </c>
      <c r="AC270" s="350">
        <f t="shared" si="198"/>
        <v>0.1</v>
      </c>
      <c r="AD270" s="350">
        <v>1E-4</v>
      </c>
      <c r="AE270" s="350">
        <f t="shared" si="199"/>
        <v>100</v>
      </c>
      <c r="AF270" s="350">
        <f t="shared" si="185"/>
        <v>1</v>
      </c>
      <c r="AG270" s="350">
        <f t="shared" si="200"/>
        <v>0.1</v>
      </c>
      <c r="AH270" s="350">
        <v>1E-4</v>
      </c>
    </row>
    <row r="271" spans="2:34" s="247" customFormat="1" ht="15" customHeight="1">
      <c r="B271" s="255" t="b">
        <f>IF(Pressure_1_R4!A20="",FALSE,TRUE)</f>
        <v>0</v>
      </c>
      <c r="C271" s="256">
        <v>17</v>
      </c>
      <c r="D271" s="257" t="str">
        <f>IF($B271=FALSE,"",표준압력!G227)</f>
        <v/>
      </c>
      <c r="E271" s="257" t="str">
        <f>IF($B271=FALSE,"",표준압력!H227)</f>
        <v/>
      </c>
      <c r="F271" s="257" t="str">
        <f>IF($B271=FALSE,"",Pressure_1_R4!Q20)</f>
        <v/>
      </c>
      <c r="G271" s="258" t="str">
        <f>IF($B271=FALSE,"",Pressure_1_R4!R20)</f>
        <v/>
      </c>
      <c r="H271" s="258" t="str">
        <f>IF($B271=FALSE,"",Pressure_1_R4!S20)</f>
        <v/>
      </c>
      <c r="I271" s="264" t="b">
        <f t="shared" si="186"/>
        <v>0</v>
      </c>
      <c r="J271" s="259" t="str">
        <f t="shared" si="187"/>
        <v/>
      </c>
      <c r="K271" s="260" t="str">
        <f t="shared" si="188"/>
        <v/>
      </c>
      <c r="L271" s="260" t="str">
        <f t="shared" si="189"/>
        <v/>
      </c>
      <c r="M271" s="250"/>
      <c r="N271" s="261" t="b">
        <f t="shared" si="190"/>
        <v>0</v>
      </c>
      <c r="O271" s="416" t="s">
        <v>523</v>
      </c>
      <c r="P271" s="420">
        <v>2</v>
      </c>
      <c r="Q271" s="417" t="str">
        <f t="shared" ca="1" si="201"/>
        <v/>
      </c>
      <c r="R271" s="261" t="str">
        <f t="shared" ca="1" si="201"/>
        <v/>
      </c>
      <c r="S271" s="261" t="str">
        <f t="shared" ca="1" si="201"/>
        <v/>
      </c>
      <c r="T271" s="421" t="str">
        <f t="shared" si="192"/>
        <v/>
      </c>
      <c r="U271" s="418" t="str">
        <f t="shared" ref="U271:U284" si="204">IF($N271=FALSE,"",Q271-Q$270)</f>
        <v/>
      </c>
      <c r="V271" s="418" t="str">
        <f t="shared" si="202"/>
        <v/>
      </c>
      <c r="W271" s="418" t="str">
        <f t="shared" si="203"/>
        <v/>
      </c>
      <c r="X271" s="422" t="str">
        <f t="shared" si="195"/>
        <v/>
      </c>
      <c r="Z271" s="348" t="s">
        <v>892</v>
      </c>
      <c r="AA271" s="350">
        <f t="shared" si="197"/>
        <v>1000</v>
      </c>
      <c r="AB271" s="350">
        <f t="shared" si="184"/>
        <v>10</v>
      </c>
      <c r="AC271" s="350">
        <f t="shared" si="198"/>
        <v>1</v>
      </c>
      <c r="AD271" s="350">
        <v>1E-3</v>
      </c>
      <c r="AE271" s="350">
        <f t="shared" si="199"/>
        <v>1000</v>
      </c>
      <c r="AF271" s="350">
        <f t="shared" si="185"/>
        <v>10</v>
      </c>
      <c r="AG271" s="350">
        <f t="shared" si="200"/>
        <v>1</v>
      </c>
      <c r="AH271" s="350">
        <v>1E-3</v>
      </c>
    </row>
    <row r="272" spans="2:34" s="247" customFormat="1" ht="15" customHeight="1">
      <c r="B272" s="255" t="b">
        <f>IF(Pressure_1_R4!A21="",FALSE,TRUE)</f>
        <v>0</v>
      </c>
      <c r="C272" s="256">
        <v>18</v>
      </c>
      <c r="D272" s="257" t="str">
        <f>IF($B272=FALSE,"",표준압력!G228)</f>
        <v/>
      </c>
      <c r="E272" s="257" t="str">
        <f>IF($B272=FALSE,"",표준압력!H228)</f>
        <v/>
      </c>
      <c r="F272" s="257" t="str">
        <f>IF($B272=FALSE,"",Pressure_1_R4!Q21)</f>
        <v/>
      </c>
      <c r="G272" s="258" t="str">
        <f>IF($B272=FALSE,"",Pressure_1_R4!R21)</f>
        <v/>
      </c>
      <c r="H272" s="258" t="str">
        <f>IF($B272=FALSE,"",Pressure_1_R4!S21)</f>
        <v/>
      </c>
      <c r="I272" s="264" t="b">
        <f t="shared" si="186"/>
        <v>0</v>
      </c>
      <c r="J272" s="259" t="str">
        <f t="shared" si="187"/>
        <v/>
      </c>
      <c r="K272" s="260" t="str">
        <f t="shared" si="188"/>
        <v/>
      </c>
      <c r="L272" s="260" t="str">
        <f t="shared" si="189"/>
        <v/>
      </c>
      <c r="M272" s="250"/>
      <c r="N272" s="261" t="b">
        <f t="shared" si="190"/>
        <v>0</v>
      </c>
      <c r="O272" s="416" t="s">
        <v>523</v>
      </c>
      <c r="P272" s="420">
        <v>3</v>
      </c>
      <c r="Q272" s="417" t="str">
        <f t="shared" ca="1" si="201"/>
        <v/>
      </c>
      <c r="R272" s="261" t="str">
        <f t="shared" ca="1" si="201"/>
        <v/>
      </c>
      <c r="S272" s="261" t="str">
        <f t="shared" ca="1" si="201"/>
        <v/>
      </c>
      <c r="T272" s="421" t="str">
        <f t="shared" si="192"/>
        <v/>
      </c>
      <c r="U272" s="418" t="str">
        <f t="shared" si="204"/>
        <v/>
      </c>
      <c r="V272" s="418" t="str">
        <f t="shared" si="202"/>
        <v/>
      </c>
      <c r="W272" s="418" t="str">
        <f t="shared" si="203"/>
        <v/>
      </c>
      <c r="X272" s="422" t="str">
        <f t="shared" si="195"/>
        <v/>
      </c>
      <c r="Z272" s="348" t="s">
        <v>918</v>
      </c>
      <c r="AA272" s="350">
        <f t="shared" si="197"/>
        <v>1000000</v>
      </c>
      <c r="AB272" s="350">
        <f t="shared" si="184"/>
        <v>10000</v>
      </c>
      <c r="AC272" s="350">
        <f t="shared" si="198"/>
        <v>1000</v>
      </c>
      <c r="AD272" s="350">
        <v>1</v>
      </c>
      <c r="AE272" s="350">
        <f t="shared" si="199"/>
        <v>1000000</v>
      </c>
      <c r="AF272" s="350">
        <f t="shared" si="185"/>
        <v>10000</v>
      </c>
      <c r="AG272" s="350">
        <f t="shared" si="200"/>
        <v>1000</v>
      </c>
      <c r="AH272" s="350">
        <v>1</v>
      </c>
    </row>
    <row r="273" spans="2:34" s="247" customFormat="1" ht="15" customHeight="1">
      <c r="B273" s="255" t="b">
        <f>IF(Pressure_1_R4!A22="",FALSE,TRUE)</f>
        <v>0</v>
      </c>
      <c r="C273" s="256">
        <v>19</v>
      </c>
      <c r="D273" s="257" t="str">
        <f>IF($B273=FALSE,"",표준압력!G229)</f>
        <v/>
      </c>
      <c r="E273" s="257" t="str">
        <f>IF($B273=FALSE,"",표준압력!H229)</f>
        <v/>
      </c>
      <c r="F273" s="257" t="str">
        <f>IF($B273=FALSE,"",Pressure_1_R4!Q22)</f>
        <v/>
      </c>
      <c r="G273" s="258" t="str">
        <f>IF($B273=FALSE,"",Pressure_1_R4!R22)</f>
        <v/>
      </c>
      <c r="H273" s="258" t="str">
        <f>IF($B273=FALSE,"",Pressure_1_R4!S22)</f>
        <v/>
      </c>
      <c r="I273" s="264" t="b">
        <f t="shared" si="186"/>
        <v>0</v>
      </c>
      <c r="J273" s="259" t="str">
        <f t="shared" si="187"/>
        <v/>
      </c>
      <c r="K273" s="260" t="str">
        <f t="shared" si="188"/>
        <v/>
      </c>
      <c r="L273" s="260" t="str">
        <f t="shared" si="189"/>
        <v/>
      </c>
      <c r="M273" s="250"/>
      <c r="N273" s="261" t="b">
        <f t="shared" si="190"/>
        <v>0</v>
      </c>
      <c r="O273" s="416" t="s">
        <v>523</v>
      </c>
      <c r="P273" s="420">
        <v>4</v>
      </c>
      <c r="Q273" s="417" t="str">
        <f t="shared" ca="1" si="201"/>
        <v/>
      </c>
      <c r="R273" s="261" t="str">
        <f t="shared" ca="1" si="201"/>
        <v/>
      </c>
      <c r="S273" s="261" t="str">
        <f t="shared" ca="1" si="201"/>
        <v/>
      </c>
      <c r="T273" s="421" t="str">
        <f t="shared" si="192"/>
        <v/>
      </c>
      <c r="U273" s="418" t="str">
        <f t="shared" si="204"/>
        <v/>
      </c>
      <c r="V273" s="418" t="str">
        <f t="shared" si="202"/>
        <v/>
      </c>
      <c r="W273" s="418" t="str">
        <f t="shared" si="203"/>
        <v/>
      </c>
      <c r="X273" s="422" t="str">
        <f t="shared" si="195"/>
        <v/>
      </c>
      <c r="Z273" s="348" t="s">
        <v>882</v>
      </c>
      <c r="AA273" s="350">
        <f t="shared" si="197"/>
        <v>100</v>
      </c>
      <c r="AB273" s="350">
        <f t="shared" si="184"/>
        <v>1</v>
      </c>
      <c r="AC273" s="350">
        <f t="shared" si="198"/>
        <v>0.1</v>
      </c>
      <c r="AD273" s="350">
        <v>1E-4</v>
      </c>
      <c r="AE273" s="350">
        <f t="shared" si="199"/>
        <v>100</v>
      </c>
      <c r="AF273" s="350">
        <f t="shared" si="185"/>
        <v>1</v>
      </c>
      <c r="AG273" s="350">
        <f t="shared" si="200"/>
        <v>0.1</v>
      </c>
      <c r="AH273" s="350">
        <v>1E-4</v>
      </c>
    </row>
    <row r="274" spans="2:34" s="247" customFormat="1" ht="15" customHeight="1">
      <c r="B274" s="255" t="b">
        <f>IF(Pressure_1_R4!A23="",FALSE,TRUE)</f>
        <v>0</v>
      </c>
      <c r="C274" s="256">
        <v>20</v>
      </c>
      <c r="D274" s="257" t="str">
        <f>IF($B274=FALSE,"",표준압력!G230)</f>
        <v/>
      </c>
      <c r="E274" s="257" t="str">
        <f>IF($B274=FALSE,"",표준압력!H230)</f>
        <v/>
      </c>
      <c r="F274" s="257" t="str">
        <f>IF($B274=FALSE,"",Pressure_1_R4!Q23)</f>
        <v/>
      </c>
      <c r="G274" s="258" t="str">
        <f>IF($B274=FALSE,"",Pressure_1_R4!R23)</f>
        <v/>
      </c>
      <c r="H274" s="258" t="str">
        <f>IF($B274=FALSE,"",Pressure_1_R4!S23)</f>
        <v/>
      </c>
      <c r="I274" s="264" t="b">
        <f t="shared" si="186"/>
        <v>0</v>
      </c>
      <c r="J274" s="259" t="str">
        <f t="shared" si="187"/>
        <v/>
      </c>
      <c r="K274" s="260" t="str">
        <f t="shared" si="188"/>
        <v/>
      </c>
      <c r="L274" s="260" t="str">
        <f t="shared" si="189"/>
        <v/>
      </c>
      <c r="M274" s="250"/>
      <c r="N274" s="261" t="b">
        <f t="shared" si="190"/>
        <v>0</v>
      </c>
      <c r="O274" s="416" t="s">
        <v>523</v>
      </c>
      <c r="P274" s="420">
        <v>5</v>
      </c>
      <c r="Q274" s="417" t="str">
        <f t="shared" ca="1" si="201"/>
        <v/>
      </c>
      <c r="R274" s="261" t="str">
        <f t="shared" ca="1" si="201"/>
        <v/>
      </c>
      <c r="S274" s="261" t="str">
        <f t="shared" ca="1" si="201"/>
        <v/>
      </c>
      <c r="T274" s="421" t="str">
        <f t="shared" si="192"/>
        <v/>
      </c>
      <c r="U274" s="418" t="str">
        <f t="shared" si="204"/>
        <v/>
      </c>
      <c r="V274" s="418" t="str">
        <f t="shared" si="202"/>
        <v/>
      </c>
      <c r="W274" s="418" t="str">
        <f t="shared" si="203"/>
        <v/>
      </c>
      <c r="X274" s="422" t="str">
        <f t="shared" si="195"/>
        <v/>
      </c>
      <c r="Z274" s="348" t="s">
        <v>919</v>
      </c>
      <c r="AA274" s="350">
        <f t="shared" si="197"/>
        <v>100000</v>
      </c>
      <c r="AB274" s="350">
        <f t="shared" si="184"/>
        <v>1000</v>
      </c>
      <c r="AC274" s="350">
        <f t="shared" si="198"/>
        <v>100</v>
      </c>
      <c r="AD274" s="350">
        <v>0.1</v>
      </c>
      <c r="AE274" s="350">
        <f t="shared" si="199"/>
        <v>100000</v>
      </c>
      <c r="AF274" s="350">
        <f t="shared" si="185"/>
        <v>1000</v>
      </c>
      <c r="AG274" s="350">
        <f t="shared" si="200"/>
        <v>100</v>
      </c>
      <c r="AH274" s="350">
        <v>0.1</v>
      </c>
    </row>
    <row r="275" spans="2:34" s="247" customFormat="1" ht="15" customHeight="1">
      <c r="B275" s="255" t="b">
        <f>IF(Pressure_1_R4!A24="",FALSE,TRUE)</f>
        <v>0</v>
      </c>
      <c r="C275" s="256">
        <v>21</v>
      </c>
      <c r="D275" s="257" t="str">
        <f>IF($B275=FALSE,"",표준압력!G231)</f>
        <v/>
      </c>
      <c r="E275" s="257" t="str">
        <f>IF($B275=FALSE,"",표준압력!H231)</f>
        <v/>
      </c>
      <c r="F275" s="257" t="str">
        <f>IF($B275=FALSE,"",Pressure_1_R4!Q24)</f>
        <v/>
      </c>
      <c r="G275" s="258" t="str">
        <f>IF($B275=FALSE,"",Pressure_1_R4!R24)</f>
        <v/>
      </c>
      <c r="H275" s="258" t="str">
        <f>IF($B275=FALSE,"",Pressure_1_R4!S24)</f>
        <v/>
      </c>
      <c r="I275" s="264" t="b">
        <f t="shared" si="186"/>
        <v>0</v>
      </c>
      <c r="J275" s="259" t="str">
        <f t="shared" si="187"/>
        <v/>
      </c>
      <c r="K275" s="260" t="str">
        <f t="shared" si="188"/>
        <v/>
      </c>
      <c r="L275" s="260" t="str">
        <f t="shared" si="189"/>
        <v/>
      </c>
      <c r="M275" s="250"/>
      <c r="N275" s="261" t="b">
        <f t="shared" si="190"/>
        <v>0</v>
      </c>
      <c r="O275" s="416" t="s">
        <v>523</v>
      </c>
      <c r="P275" s="420">
        <v>6</v>
      </c>
      <c r="Q275" s="417" t="str">
        <f t="shared" ca="1" si="201"/>
        <v/>
      </c>
      <c r="R275" s="261" t="str">
        <f t="shared" ca="1" si="201"/>
        <v/>
      </c>
      <c r="S275" s="261" t="str">
        <f t="shared" ca="1" si="201"/>
        <v/>
      </c>
      <c r="T275" s="421" t="str">
        <f t="shared" si="192"/>
        <v/>
      </c>
      <c r="U275" s="418" t="str">
        <f t="shared" si="204"/>
        <v/>
      </c>
      <c r="V275" s="418" t="str">
        <f t="shared" si="202"/>
        <v/>
      </c>
      <c r="W275" s="418" t="str">
        <f t="shared" si="203"/>
        <v/>
      </c>
      <c r="X275" s="422" t="str">
        <f t="shared" si="195"/>
        <v/>
      </c>
      <c r="Z275" s="348" t="s">
        <v>920</v>
      </c>
      <c r="AA275" s="350">
        <f t="shared" si="197"/>
        <v>6894.7569999999996</v>
      </c>
      <c r="AB275" s="350">
        <f t="shared" si="184"/>
        <v>68.947569999999999</v>
      </c>
      <c r="AC275" s="350">
        <f t="shared" si="198"/>
        <v>6.8947569999999994</v>
      </c>
      <c r="AD275" s="350">
        <v>6.8947569999999996E-3</v>
      </c>
      <c r="AE275" s="350">
        <f t="shared" si="199"/>
        <v>6894.7569999999996</v>
      </c>
      <c r="AF275" s="350">
        <f t="shared" si="185"/>
        <v>68.947569999999999</v>
      </c>
      <c r="AG275" s="350">
        <f t="shared" si="200"/>
        <v>6.8947569999999994</v>
      </c>
      <c r="AH275" s="350">
        <v>6.8947569999999996E-3</v>
      </c>
    </row>
    <row r="276" spans="2:34" s="247" customFormat="1" ht="15" customHeight="1">
      <c r="B276" s="255" t="b">
        <f>IF(Pressure_1_R4!A25="",FALSE,TRUE)</f>
        <v>0</v>
      </c>
      <c r="C276" s="256">
        <v>22</v>
      </c>
      <c r="D276" s="257" t="str">
        <f>IF($B276=FALSE,"",표준압력!G232)</f>
        <v/>
      </c>
      <c r="E276" s="257" t="str">
        <f>IF($B276=FALSE,"",표준압력!H232)</f>
        <v/>
      </c>
      <c r="F276" s="257" t="str">
        <f>IF($B276=FALSE,"",Pressure_1_R4!Q25)</f>
        <v/>
      </c>
      <c r="G276" s="258" t="str">
        <f>IF($B276=FALSE,"",Pressure_1_R4!R25)</f>
        <v/>
      </c>
      <c r="H276" s="258" t="str">
        <f>IF($B276=FALSE,"",Pressure_1_R4!S25)</f>
        <v/>
      </c>
      <c r="I276" s="264" t="b">
        <f t="shared" si="186"/>
        <v>0</v>
      </c>
      <c r="J276" s="259" t="str">
        <f t="shared" si="187"/>
        <v/>
      </c>
      <c r="K276" s="260" t="str">
        <f t="shared" si="188"/>
        <v/>
      </c>
      <c r="L276" s="260" t="str">
        <f t="shared" si="189"/>
        <v/>
      </c>
      <c r="M276" s="250"/>
      <c r="N276" s="261" t="b">
        <f t="shared" si="190"/>
        <v>0</v>
      </c>
      <c r="O276" s="416" t="s">
        <v>523</v>
      </c>
      <c r="P276" s="420">
        <v>7</v>
      </c>
      <c r="Q276" s="417" t="str">
        <f t="shared" ca="1" si="201"/>
        <v/>
      </c>
      <c r="R276" s="261" t="str">
        <f t="shared" ca="1" si="201"/>
        <v/>
      </c>
      <c r="S276" s="261" t="str">
        <f t="shared" ca="1" si="201"/>
        <v/>
      </c>
      <c r="T276" s="421" t="str">
        <f t="shared" si="192"/>
        <v/>
      </c>
      <c r="U276" s="418" t="str">
        <f t="shared" si="204"/>
        <v/>
      </c>
      <c r="V276" s="418" t="str">
        <f t="shared" si="202"/>
        <v/>
      </c>
      <c r="W276" s="418" t="str">
        <f t="shared" si="203"/>
        <v/>
      </c>
      <c r="X276" s="422" t="str">
        <f t="shared" si="195"/>
        <v/>
      </c>
      <c r="Z276" s="348" t="s">
        <v>922</v>
      </c>
      <c r="AA276" s="350">
        <f t="shared" si="197"/>
        <v>98066.5</v>
      </c>
      <c r="AB276" s="350">
        <f t="shared" ref="AB276" si="205">AC276*10</f>
        <v>980.66500000000008</v>
      </c>
      <c r="AC276" s="350">
        <f t="shared" si="198"/>
        <v>98.066500000000005</v>
      </c>
      <c r="AD276" s="350">
        <v>9.8066500000000001E-2</v>
      </c>
      <c r="AE276" s="350">
        <f t="shared" si="199"/>
        <v>98066.5</v>
      </c>
      <c r="AF276" s="350">
        <f t="shared" ref="AF276" si="206">AG276*10</f>
        <v>980.66500000000008</v>
      </c>
      <c r="AG276" s="350">
        <f t="shared" si="200"/>
        <v>98.066500000000005</v>
      </c>
      <c r="AH276" s="350">
        <v>9.8066500000000001E-2</v>
      </c>
    </row>
    <row r="277" spans="2:34" s="247" customFormat="1" ht="15" customHeight="1">
      <c r="B277" s="255" t="b">
        <f>IF(Pressure_1_R4!A26="",FALSE,TRUE)</f>
        <v>0</v>
      </c>
      <c r="C277" s="256">
        <v>23</v>
      </c>
      <c r="D277" s="257" t="str">
        <f>IF($B277=FALSE,"",표준압력!G233)</f>
        <v/>
      </c>
      <c r="E277" s="257" t="str">
        <f>IF($B277=FALSE,"",표준압력!H233)</f>
        <v/>
      </c>
      <c r="F277" s="257" t="str">
        <f>IF($B277=FALSE,"",Pressure_1_R4!Q26)</f>
        <v/>
      </c>
      <c r="G277" s="258" t="str">
        <f>IF($B277=FALSE,"",Pressure_1_R4!R26)</f>
        <v/>
      </c>
      <c r="H277" s="258" t="str">
        <f>IF($B277=FALSE,"",Pressure_1_R4!S26)</f>
        <v/>
      </c>
      <c r="I277" s="264" t="b">
        <f t="shared" si="186"/>
        <v>0</v>
      </c>
      <c r="J277" s="259" t="str">
        <f t="shared" si="187"/>
        <v/>
      </c>
      <c r="K277" s="260" t="str">
        <f t="shared" si="188"/>
        <v/>
      </c>
      <c r="L277" s="260" t="str">
        <f t="shared" si="189"/>
        <v/>
      </c>
      <c r="M277" s="250"/>
      <c r="N277" s="261" t="b">
        <f t="shared" si="190"/>
        <v>0</v>
      </c>
      <c r="O277" s="416" t="s">
        <v>523</v>
      </c>
      <c r="P277" s="420">
        <v>8</v>
      </c>
      <c r="Q277" s="417" t="str">
        <f t="shared" ca="1" si="201"/>
        <v/>
      </c>
      <c r="R277" s="261" t="str">
        <f t="shared" ca="1" si="201"/>
        <v/>
      </c>
      <c r="S277" s="261" t="str">
        <f t="shared" ca="1" si="201"/>
        <v/>
      </c>
      <c r="T277" s="421" t="str">
        <f t="shared" si="192"/>
        <v/>
      </c>
      <c r="U277" s="418" t="str">
        <f t="shared" si="204"/>
        <v/>
      </c>
      <c r="V277" s="418" t="str">
        <f t="shared" si="202"/>
        <v/>
      </c>
      <c r="W277" s="418" t="str">
        <f t="shared" si="203"/>
        <v/>
      </c>
      <c r="X277" s="422" t="str">
        <f t="shared" si="195"/>
        <v/>
      </c>
      <c r="Z277" s="348" t="s">
        <v>921</v>
      </c>
      <c r="AA277" s="350">
        <f>AC277*1000</f>
        <v>101325</v>
      </c>
      <c r="AB277" s="350">
        <f>AC277*10</f>
        <v>1013.25</v>
      </c>
      <c r="AC277" s="350">
        <f>AD277*1000</f>
        <v>101.325</v>
      </c>
      <c r="AD277" s="350">
        <v>0.101325</v>
      </c>
      <c r="AE277" s="350">
        <f>AG277*1000</f>
        <v>101325</v>
      </c>
      <c r="AF277" s="350">
        <f>AG277*10</f>
        <v>1013.25</v>
      </c>
      <c r="AG277" s="350">
        <f>AH277*1000</f>
        <v>101.325</v>
      </c>
      <c r="AH277" s="350">
        <v>0.101325</v>
      </c>
    </row>
    <row r="278" spans="2:34" s="247" customFormat="1" ht="15" customHeight="1">
      <c r="B278" s="255" t="b">
        <f>IF(Pressure_1_R4!A27="",FALSE,TRUE)</f>
        <v>0</v>
      </c>
      <c r="C278" s="256">
        <v>24</v>
      </c>
      <c r="D278" s="257" t="str">
        <f>IF($B278=FALSE,"",표준압력!G234)</f>
        <v/>
      </c>
      <c r="E278" s="257" t="str">
        <f>IF($B278=FALSE,"",표준압력!H234)</f>
        <v/>
      </c>
      <c r="F278" s="257" t="str">
        <f>IF($B278=FALSE,"",Pressure_1_R4!Q27)</f>
        <v/>
      </c>
      <c r="G278" s="258" t="str">
        <f>IF($B278=FALSE,"",Pressure_1_R4!R27)</f>
        <v/>
      </c>
      <c r="H278" s="258" t="str">
        <f>IF($B278=FALSE,"",Pressure_1_R4!S27)</f>
        <v/>
      </c>
      <c r="I278" s="264" t="b">
        <f t="shared" si="186"/>
        <v>0</v>
      </c>
      <c r="J278" s="259" t="str">
        <f t="shared" si="187"/>
        <v/>
      </c>
      <c r="K278" s="260" t="str">
        <f t="shared" si="188"/>
        <v/>
      </c>
      <c r="L278" s="260" t="str">
        <f t="shared" si="189"/>
        <v/>
      </c>
      <c r="M278" s="250"/>
      <c r="N278" s="261" t="b">
        <f t="shared" si="190"/>
        <v>0</v>
      </c>
      <c r="O278" s="416" t="s">
        <v>523</v>
      </c>
      <c r="P278" s="420">
        <v>9</v>
      </c>
      <c r="Q278" s="417" t="str">
        <f t="shared" ca="1" si="201"/>
        <v/>
      </c>
      <c r="R278" s="261" t="str">
        <f t="shared" ca="1" si="201"/>
        <v/>
      </c>
      <c r="S278" s="261" t="str">
        <f t="shared" ca="1" si="201"/>
        <v/>
      </c>
      <c r="T278" s="421" t="str">
        <f t="shared" si="192"/>
        <v/>
      </c>
      <c r="U278" s="418" t="str">
        <f t="shared" si="204"/>
        <v/>
      </c>
      <c r="V278" s="418" t="str">
        <f t="shared" si="202"/>
        <v/>
      </c>
      <c r="W278" s="418" t="str">
        <f t="shared" si="203"/>
        <v/>
      </c>
      <c r="X278" s="422" t="str">
        <f t="shared" si="195"/>
        <v/>
      </c>
    </row>
    <row r="279" spans="2:34" s="247" customFormat="1" ht="15" customHeight="1">
      <c r="B279" s="255" t="b">
        <f>IF(Pressure_1_R4!A28="",FALSE,TRUE)</f>
        <v>0</v>
      </c>
      <c r="C279" s="256">
        <v>25</v>
      </c>
      <c r="D279" s="257" t="str">
        <f>IF($B279=FALSE,"",표준압력!G235)</f>
        <v/>
      </c>
      <c r="E279" s="257" t="str">
        <f>IF($B279=FALSE,"",표준압력!H235)</f>
        <v/>
      </c>
      <c r="F279" s="257" t="str">
        <f>IF($B279=FALSE,"",Pressure_1_R4!Q28)</f>
        <v/>
      </c>
      <c r="G279" s="258" t="str">
        <f>IF($B279=FALSE,"",Pressure_1_R4!R28)</f>
        <v/>
      </c>
      <c r="H279" s="258" t="str">
        <f>IF($B279=FALSE,"",Pressure_1_R4!S28)</f>
        <v/>
      </c>
      <c r="I279" s="264" t="b">
        <f t="shared" si="186"/>
        <v>0</v>
      </c>
      <c r="J279" s="259" t="str">
        <f t="shared" si="187"/>
        <v/>
      </c>
      <c r="K279" s="260" t="str">
        <f t="shared" si="188"/>
        <v/>
      </c>
      <c r="L279" s="260" t="str">
        <f t="shared" si="189"/>
        <v/>
      </c>
      <c r="M279" s="250"/>
      <c r="N279" s="261" t="b">
        <f t="shared" si="190"/>
        <v>0</v>
      </c>
      <c r="O279" s="416" t="s">
        <v>523</v>
      </c>
      <c r="P279" s="420">
        <v>10</v>
      </c>
      <c r="Q279" s="417" t="str">
        <f t="shared" ca="1" si="201"/>
        <v/>
      </c>
      <c r="R279" s="261" t="str">
        <f t="shared" ca="1" si="201"/>
        <v/>
      </c>
      <c r="S279" s="261" t="str">
        <f t="shared" ca="1" si="201"/>
        <v/>
      </c>
      <c r="T279" s="421" t="str">
        <f t="shared" si="192"/>
        <v/>
      </c>
      <c r="U279" s="418" t="str">
        <f t="shared" si="204"/>
        <v/>
      </c>
      <c r="V279" s="418" t="str">
        <f t="shared" si="202"/>
        <v/>
      </c>
      <c r="W279" s="418" t="str">
        <f t="shared" si="203"/>
        <v/>
      </c>
      <c r="X279" s="422" t="str">
        <f t="shared" si="195"/>
        <v/>
      </c>
    </row>
    <row r="280" spans="2:34" s="247" customFormat="1" ht="15" customHeight="1">
      <c r="B280" s="255" t="b">
        <f>IF(Pressure_1_R4!A29="",FALSE,TRUE)</f>
        <v>0</v>
      </c>
      <c r="C280" s="256">
        <v>26</v>
      </c>
      <c r="D280" s="257" t="str">
        <f>IF($B280=FALSE,"",표준압력!G236)</f>
        <v/>
      </c>
      <c r="E280" s="257" t="str">
        <f>IF($B280=FALSE,"",표준압력!H236)</f>
        <v/>
      </c>
      <c r="F280" s="257" t="str">
        <f>IF($B280=FALSE,"",Pressure_1_R4!Q29)</f>
        <v/>
      </c>
      <c r="G280" s="258" t="str">
        <f>IF($B280=FALSE,"",Pressure_1_R4!R29)</f>
        <v/>
      </c>
      <c r="H280" s="258" t="str">
        <f>IF($B280=FALSE,"",Pressure_1_R4!S29)</f>
        <v/>
      </c>
      <c r="I280" s="264" t="b">
        <f t="shared" si="186"/>
        <v>0</v>
      </c>
      <c r="J280" s="259" t="str">
        <f t="shared" si="187"/>
        <v/>
      </c>
      <c r="K280" s="260" t="str">
        <f t="shared" si="188"/>
        <v/>
      </c>
      <c r="L280" s="260" t="str">
        <f t="shared" si="189"/>
        <v/>
      </c>
      <c r="M280" s="250"/>
      <c r="N280" s="261" t="b">
        <f t="shared" si="190"/>
        <v>0</v>
      </c>
      <c r="O280" s="416" t="s">
        <v>523</v>
      </c>
      <c r="P280" s="420">
        <v>11</v>
      </c>
      <c r="Q280" s="417" t="str">
        <f t="shared" ca="1" si="201"/>
        <v/>
      </c>
      <c r="R280" s="261" t="str">
        <f t="shared" ca="1" si="201"/>
        <v/>
      </c>
      <c r="S280" s="261" t="str">
        <f t="shared" ca="1" si="201"/>
        <v/>
      </c>
      <c r="T280" s="421" t="str">
        <f t="shared" si="192"/>
        <v/>
      </c>
      <c r="U280" s="418" t="str">
        <f t="shared" si="204"/>
        <v/>
      </c>
      <c r="V280" s="418" t="str">
        <f t="shared" si="202"/>
        <v/>
      </c>
      <c r="W280" s="418" t="str">
        <f t="shared" si="203"/>
        <v/>
      </c>
      <c r="X280" s="422" t="str">
        <f t="shared" si="195"/>
        <v/>
      </c>
    </row>
    <row r="281" spans="2:34" s="247" customFormat="1" ht="15" customHeight="1">
      <c r="B281" s="255" t="b">
        <f>IF(Pressure_1_R4!A30="",FALSE,TRUE)</f>
        <v>0</v>
      </c>
      <c r="C281" s="256">
        <v>27</v>
      </c>
      <c r="D281" s="257" t="str">
        <f>IF($B281=FALSE,"",표준압력!G237)</f>
        <v/>
      </c>
      <c r="E281" s="257" t="str">
        <f>IF($B281=FALSE,"",표준압력!H237)</f>
        <v/>
      </c>
      <c r="F281" s="257" t="str">
        <f>IF($B281=FALSE,"",Pressure_1_R4!Q30)</f>
        <v/>
      </c>
      <c r="G281" s="258" t="str">
        <f>IF($B281=FALSE,"",Pressure_1_R4!R30)</f>
        <v/>
      </c>
      <c r="H281" s="258" t="str">
        <f>IF($B281=FALSE,"",Pressure_1_R4!S30)</f>
        <v/>
      </c>
      <c r="I281" s="264" t="b">
        <f t="shared" si="186"/>
        <v>0</v>
      </c>
      <c r="J281" s="259" t="str">
        <f t="shared" si="187"/>
        <v/>
      </c>
      <c r="K281" s="260" t="str">
        <f t="shared" si="188"/>
        <v/>
      </c>
      <c r="L281" s="260" t="str">
        <f t="shared" si="189"/>
        <v/>
      </c>
      <c r="M281" s="250"/>
      <c r="N281" s="261" t="b">
        <f t="shared" si="190"/>
        <v>0</v>
      </c>
      <c r="O281" s="416" t="s">
        <v>523</v>
      </c>
      <c r="P281" s="420">
        <v>12</v>
      </c>
      <c r="Q281" s="417" t="str">
        <f t="shared" ca="1" si="201"/>
        <v/>
      </c>
      <c r="R281" s="261" t="str">
        <f t="shared" ca="1" si="201"/>
        <v/>
      </c>
      <c r="S281" s="261" t="str">
        <f t="shared" ca="1" si="201"/>
        <v/>
      </c>
      <c r="T281" s="421" t="str">
        <f t="shared" si="192"/>
        <v/>
      </c>
      <c r="U281" s="418" t="str">
        <f t="shared" si="204"/>
        <v/>
      </c>
      <c r="V281" s="418" t="str">
        <f t="shared" si="202"/>
        <v/>
      </c>
      <c r="W281" s="418" t="str">
        <f t="shared" si="203"/>
        <v/>
      </c>
      <c r="X281" s="422" t="str">
        <f t="shared" si="195"/>
        <v/>
      </c>
    </row>
    <row r="282" spans="2:34" s="247" customFormat="1" ht="15" customHeight="1">
      <c r="B282" s="255" t="b">
        <f>IF(Pressure_1_R4!A31="",FALSE,TRUE)</f>
        <v>0</v>
      </c>
      <c r="C282" s="256">
        <v>28</v>
      </c>
      <c r="D282" s="257" t="str">
        <f>IF($B282=FALSE,"",표준압력!G238)</f>
        <v/>
      </c>
      <c r="E282" s="257" t="str">
        <f>IF($B282=FALSE,"",표준압력!H238)</f>
        <v/>
      </c>
      <c r="F282" s="257" t="str">
        <f>IF($B282=FALSE,"",Pressure_1_R4!Q31)</f>
        <v/>
      </c>
      <c r="G282" s="258" t="str">
        <f>IF($B282=FALSE,"",Pressure_1_R4!R31)</f>
        <v/>
      </c>
      <c r="H282" s="258" t="str">
        <f>IF($B282=FALSE,"",Pressure_1_R4!S31)</f>
        <v/>
      </c>
      <c r="I282" s="264" t="b">
        <f t="shared" si="186"/>
        <v>0</v>
      </c>
      <c r="J282" s="259" t="str">
        <f t="shared" si="187"/>
        <v/>
      </c>
      <c r="K282" s="260" t="str">
        <f t="shared" si="188"/>
        <v/>
      </c>
      <c r="L282" s="260" t="str">
        <f t="shared" si="189"/>
        <v/>
      </c>
      <c r="M282" s="250"/>
      <c r="N282" s="261" t="b">
        <f t="shared" si="190"/>
        <v>0</v>
      </c>
      <c r="O282" s="416" t="s">
        <v>523</v>
      </c>
      <c r="P282" s="420">
        <v>13</v>
      </c>
      <c r="Q282" s="417" t="str">
        <f t="shared" ca="1" si="201"/>
        <v/>
      </c>
      <c r="R282" s="261" t="str">
        <f t="shared" ca="1" si="201"/>
        <v/>
      </c>
      <c r="S282" s="261" t="str">
        <f t="shared" ca="1" si="201"/>
        <v/>
      </c>
      <c r="T282" s="421" t="str">
        <f t="shared" si="192"/>
        <v/>
      </c>
      <c r="U282" s="418" t="str">
        <f t="shared" si="204"/>
        <v/>
      </c>
      <c r="V282" s="418" t="str">
        <f t="shared" si="202"/>
        <v/>
      </c>
      <c r="W282" s="418" t="str">
        <f t="shared" si="203"/>
        <v/>
      </c>
      <c r="X282" s="422" t="str">
        <f t="shared" si="195"/>
        <v/>
      </c>
    </row>
    <row r="283" spans="2:34" s="247" customFormat="1" ht="15" customHeight="1">
      <c r="B283" s="255" t="b">
        <f>IF(Pressure_1_R4!A32="",FALSE,TRUE)</f>
        <v>0</v>
      </c>
      <c r="C283" s="256">
        <v>29</v>
      </c>
      <c r="D283" s="257" t="str">
        <f>IF($B283=FALSE,"",표준압력!G239)</f>
        <v/>
      </c>
      <c r="E283" s="257" t="str">
        <f>IF($B283=FALSE,"",표준압력!H239)</f>
        <v/>
      </c>
      <c r="F283" s="257" t="str">
        <f>IF($B283=FALSE,"",Pressure_1_R4!Q32)</f>
        <v/>
      </c>
      <c r="G283" s="258" t="str">
        <f>IF($B283=FALSE,"",Pressure_1_R4!R32)</f>
        <v/>
      </c>
      <c r="H283" s="258" t="str">
        <f>IF($B283=FALSE,"",Pressure_1_R4!S32)</f>
        <v/>
      </c>
      <c r="I283" s="264" t="b">
        <f t="shared" si="186"/>
        <v>0</v>
      </c>
      <c r="J283" s="259" t="str">
        <f t="shared" si="187"/>
        <v/>
      </c>
      <c r="K283" s="260" t="str">
        <f t="shared" si="188"/>
        <v/>
      </c>
      <c r="L283" s="260" t="str">
        <f t="shared" si="189"/>
        <v/>
      </c>
      <c r="M283" s="250"/>
      <c r="N283" s="261" t="b">
        <f t="shared" si="190"/>
        <v>0</v>
      </c>
      <c r="O283" s="416" t="s">
        <v>523</v>
      </c>
      <c r="P283" s="420">
        <v>14</v>
      </c>
      <c r="Q283" s="417" t="str">
        <f t="shared" ca="1" si="201"/>
        <v/>
      </c>
      <c r="R283" s="261" t="str">
        <f t="shared" ca="1" si="201"/>
        <v/>
      </c>
      <c r="S283" s="261" t="str">
        <f t="shared" ca="1" si="201"/>
        <v/>
      </c>
      <c r="T283" s="421" t="str">
        <f t="shared" si="192"/>
        <v/>
      </c>
      <c r="U283" s="418" t="str">
        <f t="shared" si="204"/>
        <v/>
      </c>
      <c r="V283" s="418" t="str">
        <f t="shared" si="202"/>
        <v/>
      </c>
      <c r="W283" s="418" t="str">
        <f t="shared" si="203"/>
        <v/>
      </c>
      <c r="X283" s="422" t="str">
        <f t="shared" si="195"/>
        <v/>
      </c>
    </row>
    <row r="284" spans="2:34" s="247" customFormat="1" ht="15" customHeight="1">
      <c r="B284" s="255" t="b">
        <f>IF(Pressure_1_R4!A33="",FALSE,TRUE)</f>
        <v>0</v>
      </c>
      <c r="C284" s="256">
        <v>30</v>
      </c>
      <c r="D284" s="257" t="str">
        <f>IF($B284=FALSE,"",표준압력!G240)</f>
        <v/>
      </c>
      <c r="E284" s="257" t="str">
        <f>IF($B284=FALSE,"",표준압력!H240)</f>
        <v/>
      </c>
      <c r="F284" s="257" t="str">
        <f>IF($B284=FALSE,"",Pressure_1_R4!Q33)</f>
        <v/>
      </c>
      <c r="G284" s="258" t="str">
        <f>IF($B284=FALSE,"",Pressure_1_R4!R33)</f>
        <v/>
      </c>
      <c r="H284" s="258" t="str">
        <f>IF($B284=FALSE,"",Pressure_1_R4!S33)</f>
        <v/>
      </c>
      <c r="I284" s="264" t="b">
        <f t="shared" si="186"/>
        <v>0</v>
      </c>
      <c r="J284" s="259" t="str">
        <f t="shared" si="187"/>
        <v/>
      </c>
      <c r="K284" s="260" t="str">
        <f t="shared" si="188"/>
        <v/>
      </c>
      <c r="L284" s="260" t="str">
        <f t="shared" si="189"/>
        <v/>
      </c>
      <c r="M284" s="250"/>
      <c r="N284" s="261" t="b">
        <f t="shared" si="190"/>
        <v>0</v>
      </c>
      <c r="O284" s="416" t="s">
        <v>523</v>
      </c>
      <c r="P284" s="420">
        <v>15</v>
      </c>
      <c r="Q284" s="417" t="str">
        <f t="shared" ca="1" si="201"/>
        <v/>
      </c>
      <c r="R284" s="261" t="str">
        <f t="shared" ca="1" si="201"/>
        <v/>
      </c>
      <c r="S284" s="261" t="str">
        <f t="shared" ca="1" si="201"/>
        <v/>
      </c>
      <c r="T284" s="421" t="str">
        <f t="shared" si="192"/>
        <v/>
      </c>
      <c r="U284" s="418" t="str">
        <f t="shared" si="204"/>
        <v/>
      </c>
      <c r="V284" s="418" t="str">
        <f t="shared" si="202"/>
        <v/>
      </c>
      <c r="W284" s="418" t="str">
        <f t="shared" si="203"/>
        <v/>
      </c>
      <c r="X284" s="422" t="str">
        <f t="shared" si="195"/>
        <v/>
      </c>
    </row>
    <row r="285" spans="2:34" ht="15" customHeight="1">
      <c r="B285" s="246"/>
      <c r="C285" s="246"/>
      <c r="D285" s="246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</row>
    <row r="286" spans="2:34" ht="15" customHeight="1">
      <c r="B286" s="252" t="s">
        <v>682</v>
      </c>
      <c r="C286" s="246"/>
      <c r="D286" s="246"/>
      <c r="E286" s="253"/>
      <c r="F286" s="253"/>
      <c r="G286" s="253"/>
      <c r="H286" s="253"/>
      <c r="I286" s="253"/>
      <c r="J286" s="253"/>
      <c r="K286" s="253"/>
      <c r="L286" s="253"/>
      <c r="M286" s="253"/>
      <c r="N286" s="253"/>
      <c r="O286" s="253"/>
      <c r="P286" s="253"/>
      <c r="Q286" s="253"/>
      <c r="R286" s="253"/>
    </row>
    <row r="287" spans="2:34" ht="15" customHeight="1">
      <c r="B287" s="749" t="s">
        <v>719</v>
      </c>
      <c r="C287" s="783" t="s">
        <v>720</v>
      </c>
      <c r="D287" s="783" t="s">
        <v>385</v>
      </c>
      <c r="E287" s="757" t="s">
        <v>721</v>
      </c>
      <c r="F287" s="757" t="s">
        <v>613</v>
      </c>
      <c r="G287" s="740" t="s">
        <v>752</v>
      </c>
      <c r="H287" s="740"/>
      <c r="I287" s="740"/>
      <c r="J287" s="740"/>
      <c r="K287" s="757" t="s">
        <v>722</v>
      </c>
      <c r="L287" s="745" t="s">
        <v>754</v>
      </c>
      <c r="M287" s="776"/>
      <c r="N287" s="776"/>
      <c r="O287" s="776"/>
      <c r="P287" s="746"/>
      <c r="Q287" s="757" t="s">
        <v>723</v>
      </c>
      <c r="R287" s="751" t="s">
        <v>724</v>
      </c>
      <c r="S287" s="752"/>
      <c r="T287" s="752"/>
      <c r="U287" s="752"/>
      <c r="V287" s="753"/>
      <c r="W287" s="757" t="s">
        <v>725</v>
      </c>
    </row>
    <row r="288" spans="2:34" ht="15" customHeight="1">
      <c r="B288" s="770"/>
      <c r="C288" s="784"/>
      <c r="D288" s="784"/>
      <c r="E288" s="786"/>
      <c r="F288" s="786"/>
      <c r="G288" s="316" t="s">
        <v>687</v>
      </c>
      <c r="H288" s="316" t="s">
        <v>688</v>
      </c>
      <c r="I288" s="316" t="s">
        <v>639</v>
      </c>
      <c r="J288" s="316" t="s">
        <v>640</v>
      </c>
      <c r="K288" s="786"/>
      <c r="L288" s="757" t="s">
        <v>613</v>
      </c>
      <c r="M288" s="757" t="s">
        <v>691</v>
      </c>
      <c r="N288" s="757" t="s">
        <v>640</v>
      </c>
      <c r="O288" s="757" t="s">
        <v>726</v>
      </c>
      <c r="P288" s="757" t="s">
        <v>644</v>
      </c>
      <c r="Q288" s="786"/>
      <c r="R288" s="749" t="s">
        <v>578</v>
      </c>
      <c r="S288" s="749" t="s">
        <v>579</v>
      </c>
      <c r="T288" s="749" t="s">
        <v>694</v>
      </c>
      <c r="U288" s="749" t="s">
        <v>756</v>
      </c>
      <c r="V288" s="749" t="s">
        <v>727</v>
      </c>
      <c r="W288" s="770"/>
    </row>
    <row r="289" spans="2:23" ht="15" customHeight="1">
      <c r="B289" s="770"/>
      <c r="C289" s="785"/>
      <c r="D289" s="785"/>
      <c r="E289" s="758"/>
      <c r="F289" s="758"/>
      <c r="G289" s="316" t="s">
        <v>696</v>
      </c>
      <c r="H289" s="316" t="s">
        <v>728</v>
      </c>
      <c r="I289" s="316" t="s">
        <v>650</v>
      </c>
      <c r="J289" s="316" t="s">
        <v>651</v>
      </c>
      <c r="K289" s="758"/>
      <c r="L289" s="758"/>
      <c r="M289" s="758"/>
      <c r="N289" s="758"/>
      <c r="O289" s="758"/>
      <c r="P289" s="758"/>
      <c r="Q289" s="758"/>
      <c r="R289" s="750"/>
      <c r="S289" s="750"/>
      <c r="T289" s="750"/>
      <c r="U289" s="750"/>
      <c r="V289" s="750"/>
      <c r="W289" s="770"/>
    </row>
    <row r="290" spans="2:23" ht="15" customHeight="1">
      <c r="B290" s="770"/>
      <c r="C290" s="318">
        <f>D254</f>
        <v>0</v>
      </c>
      <c r="D290" s="318">
        <f>E254</f>
        <v>0</v>
      </c>
      <c r="E290" s="319">
        <f t="shared" ref="E290:R290" si="207">D290</f>
        <v>0</v>
      </c>
      <c r="F290" s="319">
        <f t="shared" si="207"/>
        <v>0</v>
      </c>
      <c r="G290" s="319">
        <f t="shared" si="207"/>
        <v>0</v>
      </c>
      <c r="H290" s="319">
        <f t="shared" si="207"/>
        <v>0</v>
      </c>
      <c r="I290" s="319">
        <f t="shared" si="207"/>
        <v>0</v>
      </c>
      <c r="J290" s="319">
        <f t="shared" si="207"/>
        <v>0</v>
      </c>
      <c r="K290" s="319">
        <f t="shared" si="207"/>
        <v>0</v>
      </c>
      <c r="L290" s="319">
        <f t="shared" si="207"/>
        <v>0</v>
      </c>
      <c r="M290" s="319">
        <f t="shared" si="207"/>
        <v>0</v>
      </c>
      <c r="N290" s="319">
        <f t="shared" si="207"/>
        <v>0</v>
      </c>
      <c r="O290" s="319">
        <f t="shared" si="207"/>
        <v>0</v>
      </c>
      <c r="P290" s="319">
        <f t="shared" si="207"/>
        <v>0</v>
      </c>
      <c r="Q290" s="319">
        <f t="shared" si="207"/>
        <v>0</v>
      </c>
      <c r="R290" s="319">
        <f t="shared" si="207"/>
        <v>0</v>
      </c>
      <c r="S290" s="319">
        <f>V290</f>
        <v>0</v>
      </c>
      <c r="T290" s="319">
        <f>S290</f>
        <v>0</v>
      </c>
      <c r="U290" s="340"/>
      <c r="V290" s="319">
        <f>R290</f>
        <v>0</v>
      </c>
      <c r="W290" s="750"/>
    </row>
    <row r="291" spans="2:23" ht="15" customHeight="1">
      <c r="B291" s="264">
        <f t="shared" ref="B291:B305" si="208">C255</f>
        <v>1</v>
      </c>
      <c r="C291" s="264" t="str">
        <f t="shared" ref="C291:D305" si="209">IF($N255=FALSE,"",D255)</f>
        <v/>
      </c>
      <c r="D291" s="261" t="str">
        <f t="shared" si="209"/>
        <v/>
      </c>
      <c r="E291" s="261" t="str">
        <f>IF($N255=FALSE,"",표준압력!U211)</f>
        <v/>
      </c>
      <c r="F291" s="261" t="str">
        <f>IF($N255=FALSE,"",Pressure_1_R4!L4*C$249)</f>
        <v/>
      </c>
      <c r="G291" s="414" t="str">
        <f>IF($N255=FALSE,"",ROUND(AVERAGE(T255,T270),M$310))</f>
        <v/>
      </c>
      <c r="H291" s="261" t="str">
        <f>IF($N255=FALSE,"",ROUND(D291,M$310)-G291)</f>
        <v/>
      </c>
      <c r="I291" s="414" t="str">
        <f t="shared" ref="I291:I305" si="210">IF($N255=FALSE,"",((Q270-Q255)+(R270-R255)+(S270-S255))/3)</f>
        <v/>
      </c>
      <c r="J291" s="414" t="str">
        <f t="shared" ref="J291:J305" si="211">IF($N255=FALSE,"",MAX(X255,X270))</f>
        <v/>
      </c>
      <c r="K291" s="261" t="str">
        <f>IF($N255=FALSE,"",E291/2)</f>
        <v/>
      </c>
      <c r="L291" s="261" t="str">
        <f t="shared" ref="L291:L305" si="212">IF($N255=FALSE,"",F291/2/SQRT(3))</f>
        <v/>
      </c>
      <c r="M291" s="414" t="str">
        <f t="shared" ref="M291:M305" si="213">IF($N255=FALSE,"",MAX(ABS(Q$270-Q$255),ABS(R$270-R$255),ABS(S$270-S$255))/2/SQRT(3))</f>
        <v/>
      </c>
      <c r="N291" s="260" t="str">
        <f t="shared" ref="N291:N305" si="214">IF($N255=FALSE,"",IF(J291=0,MAX(J$291:J$305),J291)/2/SQRT(3))</f>
        <v/>
      </c>
      <c r="O291" s="261" t="str">
        <f t="shared" ref="O291:O305" si="215">IF($N255=FALSE,"",I291/2/SQRT(3))</f>
        <v/>
      </c>
      <c r="P291" s="261" t="str">
        <f t="shared" ref="P291:P305" si="216">IF($N255=FALSE,"",SQRT(SUMSQ(L291:O291)))</f>
        <v/>
      </c>
      <c r="Q291" s="261" t="str">
        <f t="shared" ref="Q291:Q305" si="217">IF($N255=FALSE,"",SQRT(SUMSQ(K291,P291)))</f>
        <v/>
      </c>
      <c r="R291" s="261" t="str">
        <f t="shared" ref="R291:R305" si="218">IF($N255=FALSE,"",Q291*2)</f>
        <v/>
      </c>
      <c r="S291" s="249" t="str">
        <f>IF($N255=FALSE,"",Pressure_1_R4!G4*C291)</f>
        <v/>
      </c>
      <c r="T291" s="249" t="str">
        <f t="shared" ref="T291:T305" si="219">IF($N255=FALSE,"",MAX(R291:S291))</f>
        <v/>
      </c>
      <c r="U291" s="249" t="str">
        <f>IF($N255=FALSE,"",IF(((T291-ROUND(T291,M$310))/T291*100)&gt;=5,TRUE,FALSE))</f>
        <v/>
      </c>
      <c r="V291" s="249" t="str">
        <f>IF($N255=FALSE,"",IF(ROUND(T291,M$310)=0,ROUNDUP(T291,M$310),IF(U291=TRUE,ROUNDUP(T291,M$310),ROUND(T291,M$310))))</f>
        <v/>
      </c>
      <c r="W291" s="272" t="str">
        <f t="shared" ref="W291:W305" si="220">IF($N255=FALSE,"",IF(R291=T291,0,1))</f>
        <v/>
      </c>
    </row>
    <row r="292" spans="2:23" ht="15" customHeight="1">
      <c r="B292" s="264">
        <f t="shared" si="208"/>
        <v>2</v>
      </c>
      <c r="C292" s="264" t="str">
        <f t="shared" si="209"/>
        <v/>
      </c>
      <c r="D292" s="261" t="str">
        <f t="shared" si="209"/>
        <v/>
      </c>
      <c r="E292" s="261" t="str">
        <f>IF($N256=FALSE,"",표준압력!U212)</f>
        <v/>
      </c>
      <c r="F292" s="261" t="str">
        <f>IF($N256=FALSE,"",Pressure_1_R4!L5*C$249)</f>
        <v/>
      </c>
      <c r="G292" s="414" t="str">
        <f t="shared" ref="G292:G305" si="221">IF($N256=FALSE,"",ROUND(AVERAGE(T256,T271),M$310))</f>
        <v/>
      </c>
      <c r="H292" s="261" t="str">
        <f t="shared" ref="H292:H305" si="222">IF($N256=FALSE,"",ROUND(D292,M$310)-G292)</f>
        <v/>
      </c>
      <c r="I292" s="414" t="str">
        <f t="shared" si="210"/>
        <v/>
      </c>
      <c r="J292" s="414" t="str">
        <f t="shared" si="211"/>
        <v/>
      </c>
      <c r="K292" s="261" t="str">
        <f t="shared" ref="K292:K305" si="223">IF($N256=FALSE,"",E292/2)</f>
        <v/>
      </c>
      <c r="L292" s="261" t="str">
        <f t="shared" si="212"/>
        <v/>
      </c>
      <c r="M292" s="414" t="str">
        <f t="shared" si="213"/>
        <v/>
      </c>
      <c r="N292" s="260" t="str">
        <f t="shared" si="214"/>
        <v/>
      </c>
      <c r="O292" s="261" t="str">
        <f t="shared" si="215"/>
        <v/>
      </c>
      <c r="P292" s="261" t="str">
        <f t="shared" si="216"/>
        <v/>
      </c>
      <c r="Q292" s="261" t="str">
        <f t="shared" si="217"/>
        <v/>
      </c>
      <c r="R292" s="261" t="str">
        <f t="shared" si="218"/>
        <v/>
      </c>
      <c r="S292" s="249" t="str">
        <f>IF($N256=FALSE,"",Pressure_1_R4!G5*C292)</f>
        <v/>
      </c>
      <c r="T292" s="249" t="str">
        <f t="shared" si="219"/>
        <v/>
      </c>
      <c r="U292" s="249" t="str">
        <f t="shared" ref="U292:U305" si="224">IF($N256=FALSE,"",IF(((T292-ROUND(T292,M$310))/T292*100)&gt;=5,TRUE,FALSE))</f>
        <v/>
      </c>
      <c r="V292" s="249" t="str">
        <f t="shared" ref="V292:V305" si="225">IF($N256=FALSE,"",IF(ROUND(T292,M$310)=0,ROUNDUP(T292,M$310),IF(U292=TRUE,ROUNDUP(T292,M$310),ROUND(T292,M$310))))</f>
        <v/>
      </c>
      <c r="W292" s="272" t="str">
        <f t="shared" si="220"/>
        <v/>
      </c>
    </row>
    <row r="293" spans="2:23" ht="15" customHeight="1">
      <c r="B293" s="264">
        <f t="shared" si="208"/>
        <v>3</v>
      </c>
      <c r="C293" s="264" t="str">
        <f t="shared" si="209"/>
        <v/>
      </c>
      <c r="D293" s="261" t="str">
        <f t="shared" si="209"/>
        <v/>
      </c>
      <c r="E293" s="261" t="str">
        <f>IF($N257=FALSE,"",표준압력!U213)</f>
        <v/>
      </c>
      <c r="F293" s="261" t="str">
        <f>IF($N257=FALSE,"",Pressure_1_R4!L6*C$249)</f>
        <v/>
      </c>
      <c r="G293" s="414" t="str">
        <f t="shared" si="221"/>
        <v/>
      </c>
      <c r="H293" s="261" t="str">
        <f t="shared" si="222"/>
        <v/>
      </c>
      <c r="I293" s="414" t="str">
        <f t="shared" si="210"/>
        <v/>
      </c>
      <c r="J293" s="414" t="str">
        <f t="shared" si="211"/>
        <v/>
      </c>
      <c r="K293" s="261" t="str">
        <f t="shared" si="223"/>
        <v/>
      </c>
      <c r="L293" s="261" t="str">
        <f t="shared" si="212"/>
        <v/>
      </c>
      <c r="M293" s="414" t="str">
        <f t="shared" si="213"/>
        <v/>
      </c>
      <c r="N293" s="260" t="str">
        <f t="shared" si="214"/>
        <v/>
      </c>
      <c r="O293" s="261" t="str">
        <f t="shared" si="215"/>
        <v/>
      </c>
      <c r="P293" s="261" t="str">
        <f t="shared" si="216"/>
        <v/>
      </c>
      <c r="Q293" s="261" t="str">
        <f t="shared" si="217"/>
        <v/>
      </c>
      <c r="R293" s="261" t="str">
        <f t="shared" si="218"/>
        <v/>
      </c>
      <c r="S293" s="249" t="str">
        <f>IF($N257=FALSE,"",Pressure_1_R4!G6*C293)</f>
        <v/>
      </c>
      <c r="T293" s="249" t="str">
        <f t="shared" si="219"/>
        <v/>
      </c>
      <c r="U293" s="249" t="str">
        <f t="shared" si="224"/>
        <v/>
      </c>
      <c r="V293" s="249" t="str">
        <f t="shared" si="225"/>
        <v/>
      </c>
      <c r="W293" s="272" t="str">
        <f t="shared" si="220"/>
        <v/>
      </c>
    </row>
    <row r="294" spans="2:23" ht="15" customHeight="1">
      <c r="B294" s="264">
        <f t="shared" si="208"/>
        <v>4</v>
      </c>
      <c r="C294" s="264" t="str">
        <f t="shared" si="209"/>
        <v/>
      </c>
      <c r="D294" s="261" t="str">
        <f t="shared" si="209"/>
        <v/>
      </c>
      <c r="E294" s="261" t="str">
        <f>IF($N258=FALSE,"",표준압력!U214)</f>
        <v/>
      </c>
      <c r="F294" s="261" t="str">
        <f>IF($N258=FALSE,"",Pressure_1_R4!L7*C$249)</f>
        <v/>
      </c>
      <c r="G294" s="414" t="str">
        <f t="shared" si="221"/>
        <v/>
      </c>
      <c r="H294" s="261" t="str">
        <f t="shared" si="222"/>
        <v/>
      </c>
      <c r="I294" s="414" t="str">
        <f t="shared" si="210"/>
        <v/>
      </c>
      <c r="J294" s="414" t="str">
        <f t="shared" si="211"/>
        <v/>
      </c>
      <c r="K294" s="261" t="str">
        <f t="shared" si="223"/>
        <v/>
      </c>
      <c r="L294" s="261" t="str">
        <f t="shared" si="212"/>
        <v/>
      </c>
      <c r="M294" s="414" t="str">
        <f t="shared" si="213"/>
        <v/>
      </c>
      <c r="N294" s="260" t="str">
        <f t="shared" si="214"/>
        <v/>
      </c>
      <c r="O294" s="261" t="str">
        <f t="shared" si="215"/>
        <v/>
      </c>
      <c r="P294" s="261" t="str">
        <f t="shared" si="216"/>
        <v/>
      </c>
      <c r="Q294" s="261" t="str">
        <f t="shared" si="217"/>
        <v/>
      </c>
      <c r="R294" s="261" t="str">
        <f t="shared" si="218"/>
        <v/>
      </c>
      <c r="S294" s="249" t="str">
        <f>IF($N258=FALSE,"",Pressure_1_R4!G7*C294)</f>
        <v/>
      </c>
      <c r="T294" s="249" t="str">
        <f t="shared" si="219"/>
        <v/>
      </c>
      <c r="U294" s="249" t="str">
        <f t="shared" si="224"/>
        <v/>
      </c>
      <c r="V294" s="249" t="str">
        <f t="shared" si="225"/>
        <v/>
      </c>
      <c r="W294" s="272" t="str">
        <f t="shared" si="220"/>
        <v/>
      </c>
    </row>
    <row r="295" spans="2:23" ht="15" customHeight="1">
      <c r="B295" s="264">
        <f t="shared" si="208"/>
        <v>5</v>
      </c>
      <c r="C295" s="264" t="str">
        <f t="shared" si="209"/>
        <v/>
      </c>
      <c r="D295" s="261" t="str">
        <f t="shared" si="209"/>
        <v/>
      </c>
      <c r="E295" s="261" t="str">
        <f>IF($N259=FALSE,"",표준압력!U215)</f>
        <v/>
      </c>
      <c r="F295" s="261" t="str">
        <f>IF($N259=FALSE,"",Pressure_1_R4!L8*C$249)</f>
        <v/>
      </c>
      <c r="G295" s="414" t="str">
        <f t="shared" si="221"/>
        <v/>
      </c>
      <c r="H295" s="261" t="str">
        <f t="shared" si="222"/>
        <v/>
      </c>
      <c r="I295" s="414" t="str">
        <f t="shared" si="210"/>
        <v/>
      </c>
      <c r="J295" s="414" t="str">
        <f t="shared" si="211"/>
        <v/>
      </c>
      <c r="K295" s="261" t="str">
        <f t="shared" si="223"/>
        <v/>
      </c>
      <c r="L295" s="261" t="str">
        <f t="shared" si="212"/>
        <v/>
      </c>
      <c r="M295" s="414" t="str">
        <f t="shared" si="213"/>
        <v/>
      </c>
      <c r="N295" s="260" t="str">
        <f t="shared" si="214"/>
        <v/>
      </c>
      <c r="O295" s="261" t="str">
        <f t="shared" si="215"/>
        <v/>
      </c>
      <c r="P295" s="261" t="str">
        <f t="shared" si="216"/>
        <v/>
      </c>
      <c r="Q295" s="261" t="str">
        <f t="shared" si="217"/>
        <v/>
      </c>
      <c r="R295" s="261" t="str">
        <f t="shared" si="218"/>
        <v/>
      </c>
      <c r="S295" s="249" t="str">
        <f>IF($N259=FALSE,"",Pressure_1_R4!G8*C295)</f>
        <v/>
      </c>
      <c r="T295" s="249" t="str">
        <f t="shared" si="219"/>
        <v/>
      </c>
      <c r="U295" s="249" t="str">
        <f t="shared" si="224"/>
        <v/>
      </c>
      <c r="V295" s="249" t="str">
        <f t="shared" si="225"/>
        <v/>
      </c>
      <c r="W295" s="272" t="str">
        <f t="shared" si="220"/>
        <v/>
      </c>
    </row>
    <row r="296" spans="2:23" ht="15" customHeight="1">
      <c r="B296" s="264">
        <f t="shared" si="208"/>
        <v>6</v>
      </c>
      <c r="C296" s="264" t="str">
        <f t="shared" si="209"/>
        <v/>
      </c>
      <c r="D296" s="261" t="str">
        <f t="shared" si="209"/>
        <v/>
      </c>
      <c r="E296" s="261" t="str">
        <f>IF($N260=FALSE,"",표준압력!U216)</f>
        <v/>
      </c>
      <c r="F296" s="261" t="str">
        <f>IF($N260=FALSE,"",Pressure_1_R4!L9*C$249)</f>
        <v/>
      </c>
      <c r="G296" s="414" t="str">
        <f t="shared" si="221"/>
        <v/>
      </c>
      <c r="H296" s="261" t="str">
        <f t="shared" si="222"/>
        <v/>
      </c>
      <c r="I296" s="414" t="str">
        <f t="shared" si="210"/>
        <v/>
      </c>
      <c r="J296" s="414" t="str">
        <f t="shared" si="211"/>
        <v/>
      </c>
      <c r="K296" s="261" t="str">
        <f t="shared" si="223"/>
        <v/>
      </c>
      <c r="L296" s="261" t="str">
        <f t="shared" si="212"/>
        <v/>
      </c>
      <c r="M296" s="414" t="str">
        <f t="shared" si="213"/>
        <v/>
      </c>
      <c r="N296" s="260" t="str">
        <f t="shared" si="214"/>
        <v/>
      </c>
      <c r="O296" s="261" t="str">
        <f t="shared" si="215"/>
        <v/>
      </c>
      <c r="P296" s="261" t="str">
        <f t="shared" si="216"/>
        <v/>
      </c>
      <c r="Q296" s="261" t="str">
        <f t="shared" si="217"/>
        <v/>
      </c>
      <c r="R296" s="261" t="str">
        <f t="shared" si="218"/>
        <v/>
      </c>
      <c r="S296" s="249" t="str">
        <f>IF($N260=FALSE,"",Pressure_1_R4!G9*C296)</f>
        <v/>
      </c>
      <c r="T296" s="249" t="str">
        <f t="shared" si="219"/>
        <v/>
      </c>
      <c r="U296" s="249" t="str">
        <f t="shared" si="224"/>
        <v/>
      </c>
      <c r="V296" s="249" t="str">
        <f t="shared" si="225"/>
        <v/>
      </c>
      <c r="W296" s="272" t="str">
        <f t="shared" si="220"/>
        <v/>
      </c>
    </row>
    <row r="297" spans="2:23" ht="15" customHeight="1">
      <c r="B297" s="264">
        <f t="shared" si="208"/>
        <v>7</v>
      </c>
      <c r="C297" s="264" t="str">
        <f t="shared" si="209"/>
        <v/>
      </c>
      <c r="D297" s="261" t="str">
        <f t="shared" si="209"/>
        <v/>
      </c>
      <c r="E297" s="261" t="str">
        <f>IF($N261=FALSE,"",표준압력!U217)</f>
        <v/>
      </c>
      <c r="F297" s="261" t="str">
        <f>IF($N261=FALSE,"",Pressure_1_R4!L10*C$249)</f>
        <v/>
      </c>
      <c r="G297" s="414" t="str">
        <f t="shared" si="221"/>
        <v/>
      </c>
      <c r="H297" s="261" t="str">
        <f t="shared" si="222"/>
        <v/>
      </c>
      <c r="I297" s="414" t="str">
        <f t="shared" si="210"/>
        <v/>
      </c>
      <c r="J297" s="414" t="str">
        <f t="shared" si="211"/>
        <v/>
      </c>
      <c r="K297" s="261" t="str">
        <f t="shared" si="223"/>
        <v/>
      </c>
      <c r="L297" s="261" t="str">
        <f t="shared" si="212"/>
        <v/>
      </c>
      <c r="M297" s="414" t="str">
        <f t="shared" si="213"/>
        <v/>
      </c>
      <c r="N297" s="260" t="str">
        <f t="shared" si="214"/>
        <v/>
      </c>
      <c r="O297" s="261" t="str">
        <f t="shared" si="215"/>
        <v/>
      </c>
      <c r="P297" s="261" t="str">
        <f t="shared" si="216"/>
        <v/>
      </c>
      <c r="Q297" s="261" t="str">
        <f t="shared" si="217"/>
        <v/>
      </c>
      <c r="R297" s="261" t="str">
        <f t="shared" si="218"/>
        <v/>
      </c>
      <c r="S297" s="249" t="str">
        <f>IF($N261=FALSE,"",Pressure_1_R4!G10*C297)</f>
        <v/>
      </c>
      <c r="T297" s="249" t="str">
        <f t="shared" si="219"/>
        <v/>
      </c>
      <c r="U297" s="249" t="str">
        <f t="shared" si="224"/>
        <v/>
      </c>
      <c r="V297" s="249" t="str">
        <f t="shared" si="225"/>
        <v/>
      </c>
      <c r="W297" s="272" t="str">
        <f t="shared" si="220"/>
        <v/>
      </c>
    </row>
    <row r="298" spans="2:23" ht="15" customHeight="1">
      <c r="B298" s="264">
        <f t="shared" si="208"/>
        <v>8</v>
      </c>
      <c r="C298" s="264" t="str">
        <f t="shared" si="209"/>
        <v/>
      </c>
      <c r="D298" s="261" t="str">
        <f t="shared" si="209"/>
        <v/>
      </c>
      <c r="E298" s="261" t="str">
        <f>IF($N262=FALSE,"",표준압력!U218)</f>
        <v/>
      </c>
      <c r="F298" s="261" t="str">
        <f>IF($N262=FALSE,"",Pressure_1_R4!L11*C$249)</f>
        <v/>
      </c>
      <c r="G298" s="414" t="str">
        <f t="shared" si="221"/>
        <v/>
      </c>
      <c r="H298" s="261" t="str">
        <f t="shared" si="222"/>
        <v/>
      </c>
      <c r="I298" s="414" t="str">
        <f t="shared" si="210"/>
        <v/>
      </c>
      <c r="J298" s="414" t="str">
        <f t="shared" si="211"/>
        <v/>
      </c>
      <c r="K298" s="261" t="str">
        <f t="shared" si="223"/>
        <v/>
      </c>
      <c r="L298" s="261" t="str">
        <f t="shared" si="212"/>
        <v/>
      </c>
      <c r="M298" s="414" t="str">
        <f t="shared" si="213"/>
        <v/>
      </c>
      <c r="N298" s="260" t="str">
        <f t="shared" si="214"/>
        <v/>
      </c>
      <c r="O298" s="261" t="str">
        <f t="shared" si="215"/>
        <v/>
      </c>
      <c r="P298" s="261" t="str">
        <f t="shared" si="216"/>
        <v/>
      </c>
      <c r="Q298" s="261" t="str">
        <f t="shared" si="217"/>
        <v/>
      </c>
      <c r="R298" s="261" t="str">
        <f t="shared" si="218"/>
        <v/>
      </c>
      <c r="S298" s="249" t="str">
        <f>IF($N262=FALSE,"",Pressure_1_R4!G11*C298)</f>
        <v/>
      </c>
      <c r="T298" s="249" t="str">
        <f t="shared" si="219"/>
        <v/>
      </c>
      <c r="U298" s="249" t="str">
        <f t="shared" si="224"/>
        <v/>
      </c>
      <c r="V298" s="249" t="str">
        <f t="shared" si="225"/>
        <v/>
      </c>
      <c r="W298" s="272" t="str">
        <f t="shared" si="220"/>
        <v/>
      </c>
    </row>
    <row r="299" spans="2:23" ht="15" customHeight="1">
      <c r="B299" s="264">
        <f t="shared" si="208"/>
        <v>9</v>
      </c>
      <c r="C299" s="264" t="str">
        <f t="shared" si="209"/>
        <v/>
      </c>
      <c r="D299" s="261" t="str">
        <f t="shared" si="209"/>
        <v/>
      </c>
      <c r="E299" s="261" t="str">
        <f>IF($N263=FALSE,"",표준압력!U219)</f>
        <v/>
      </c>
      <c r="F299" s="261" t="str">
        <f>IF($N263=FALSE,"",Pressure_1_R4!L12*C$249)</f>
        <v/>
      </c>
      <c r="G299" s="414" t="str">
        <f t="shared" si="221"/>
        <v/>
      </c>
      <c r="H299" s="261" t="str">
        <f t="shared" si="222"/>
        <v/>
      </c>
      <c r="I299" s="414" t="str">
        <f t="shared" si="210"/>
        <v/>
      </c>
      <c r="J299" s="414" t="str">
        <f t="shared" si="211"/>
        <v/>
      </c>
      <c r="K299" s="261" t="str">
        <f t="shared" si="223"/>
        <v/>
      </c>
      <c r="L299" s="261" t="str">
        <f t="shared" si="212"/>
        <v/>
      </c>
      <c r="M299" s="414" t="str">
        <f t="shared" si="213"/>
        <v/>
      </c>
      <c r="N299" s="260" t="str">
        <f t="shared" si="214"/>
        <v/>
      </c>
      <c r="O299" s="261" t="str">
        <f t="shared" si="215"/>
        <v/>
      </c>
      <c r="P299" s="261" t="str">
        <f t="shared" si="216"/>
        <v/>
      </c>
      <c r="Q299" s="261" t="str">
        <f t="shared" si="217"/>
        <v/>
      </c>
      <c r="R299" s="261" t="str">
        <f t="shared" si="218"/>
        <v/>
      </c>
      <c r="S299" s="249" t="str">
        <f>IF($N263=FALSE,"",Pressure_1_R4!G12*C299)</f>
        <v/>
      </c>
      <c r="T299" s="249" t="str">
        <f t="shared" si="219"/>
        <v/>
      </c>
      <c r="U299" s="249" t="str">
        <f t="shared" si="224"/>
        <v/>
      </c>
      <c r="V299" s="249" t="str">
        <f t="shared" si="225"/>
        <v/>
      </c>
      <c r="W299" s="272" t="str">
        <f t="shared" si="220"/>
        <v/>
      </c>
    </row>
    <row r="300" spans="2:23" ht="15" customHeight="1">
      <c r="B300" s="264">
        <f t="shared" si="208"/>
        <v>10</v>
      </c>
      <c r="C300" s="264" t="str">
        <f t="shared" si="209"/>
        <v/>
      </c>
      <c r="D300" s="261" t="str">
        <f t="shared" si="209"/>
        <v/>
      </c>
      <c r="E300" s="261" t="str">
        <f>IF($N264=FALSE,"",표준압력!U220)</f>
        <v/>
      </c>
      <c r="F300" s="261" t="str">
        <f>IF($N264=FALSE,"",Pressure_1_R4!L13*C$249)</f>
        <v/>
      </c>
      <c r="G300" s="414" t="str">
        <f t="shared" si="221"/>
        <v/>
      </c>
      <c r="H300" s="261" t="str">
        <f t="shared" si="222"/>
        <v/>
      </c>
      <c r="I300" s="414" t="str">
        <f t="shared" si="210"/>
        <v/>
      </c>
      <c r="J300" s="414" t="str">
        <f t="shared" si="211"/>
        <v/>
      </c>
      <c r="K300" s="261" t="str">
        <f t="shared" si="223"/>
        <v/>
      </c>
      <c r="L300" s="261" t="str">
        <f t="shared" si="212"/>
        <v/>
      </c>
      <c r="M300" s="414" t="str">
        <f t="shared" si="213"/>
        <v/>
      </c>
      <c r="N300" s="260" t="str">
        <f t="shared" si="214"/>
        <v/>
      </c>
      <c r="O300" s="261" t="str">
        <f t="shared" si="215"/>
        <v/>
      </c>
      <c r="P300" s="261" t="str">
        <f t="shared" si="216"/>
        <v/>
      </c>
      <c r="Q300" s="261" t="str">
        <f t="shared" si="217"/>
        <v/>
      </c>
      <c r="R300" s="261" t="str">
        <f t="shared" si="218"/>
        <v/>
      </c>
      <c r="S300" s="249" t="str">
        <f>IF($N264=FALSE,"",Pressure_1_R4!G13*C300)</f>
        <v/>
      </c>
      <c r="T300" s="249" t="str">
        <f t="shared" si="219"/>
        <v/>
      </c>
      <c r="U300" s="249" t="str">
        <f t="shared" si="224"/>
        <v/>
      </c>
      <c r="V300" s="249" t="str">
        <f t="shared" si="225"/>
        <v/>
      </c>
      <c r="W300" s="272" t="str">
        <f t="shared" si="220"/>
        <v/>
      </c>
    </row>
    <row r="301" spans="2:23" ht="15" customHeight="1">
      <c r="B301" s="264">
        <f t="shared" si="208"/>
        <v>11</v>
      </c>
      <c r="C301" s="264" t="str">
        <f t="shared" si="209"/>
        <v/>
      </c>
      <c r="D301" s="261" t="str">
        <f t="shared" si="209"/>
        <v/>
      </c>
      <c r="E301" s="261" t="str">
        <f>IF($N265=FALSE,"",표준압력!U221)</f>
        <v/>
      </c>
      <c r="F301" s="261" t="str">
        <f>IF($N265=FALSE,"",Pressure_1_R4!L14*C$249)</f>
        <v/>
      </c>
      <c r="G301" s="414" t="str">
        <f t="shared" si="221"/>
        <v/>
      </c>
      <c r="H301" s="261" t="str">
        <f t="shared" si="222"/>
        <v/>
      </c>
      <c r="I301" s="414" t="str">
        <f t="shared" si="210"/>
        <v/>
      </c>
      <c r="J301" s="414" t="str">
        <f t="shared" si="211"/>
        <v/>
      </c>
      <c r="K301" s="261" t="str">
        <f t="shared" si="223"/>
        <v/>
      </c>
      <c r="L301" s="261" t="str">
        <f t="shared" si="212"/>
        <v/>
      </c>
      <c r="M301" s="414" t="str">
        <f t="shared" si="213"/>
        <v/>
      </c>
      <c r="N301" s="260" t="str">
        <f t="shared" si="214"/>
        <v/>
      </c>
      <c r="O301" s="261" t="str">
        <f t="shared" si="215"/>
        <v/>
      </c>
      <c r="P301" s="261" t="str">
        <f t="shared" si="216"/>
        <v/>
      </c>
      <c r="Q301" s="261" t="str">
        <f t="shared" si="217"/>
        <v/>
      </c>
      <c r="R301" s="261" t="str">
        <f t="shared" si="218"/>
        <v/>
      </c>
      <c r="S301" s="249" t="str">
        <f>IF($N265=FALSE,"",Pressure_1_R4!G14*C301)</f>
        <v/>
      </c>
      <c r="T301" s="249" t="str">
        <f t="shared" si="219"/>
        <v/>
      </c>
      <c r="U301" s="249" t="str">
        <f t="shared" si="224"/>
        <v/>
      </c>
      <c r="V301" s="249" t="str">
        <f t="shared" si="225"/>
        <v/>
      </c>
      <c r="W301" s="272" t="str">
        <f t="shared" si="220"/>
        <v/>
      </c>
    </row>
    <row r="302" spans="2:23" ht="15" customHeight="1">
      <c r="B302" s="264">
        <f t="shared" si="208"/>
        <v>12</v>
      </c>
      <c r="C302" s="264" t="str">
        <f t="shared" si="209"/>
        <v/>
      </c>
      <c r="D302" s="261" t="str">
        <f t="shared" si="209"/>
        <v/>
      </c>
      <c r="E302" s="261" t="str">
        <f>IF($N266=FALSE,"",표준압력!U222)</f>
        <v/>
      </c>
      <c r="F302" s="261" t="str">
        <f>IF($N266=FALSE,"",Pressure_1_R4!L15*C$249)</f>
        <v/>
      </c>
      <c r="G302" s="414" t="str">
        <f t="shared" si="221"/>
        <v/>
      </c>
      <c r="H302" s="261" t="str">
        <f t="shared" si="222"/>
        <v/>
      </c>
      <c r="I302" s="414" t="str">
        <f t="shared" si="210"/>
        <v/>
      </c>
      <c r="J302" s="414" t="str">
        <f t="shared" si="211"/>
        <v/>
      </c>
      <c r="K302" s="261" t="str">
        <f t="shared" si="223"/>
        <v/>
      </c>
      <c r="L302" s="261" t="str">
        <f t="shared" si="212"/>
        <v/>
      </c>
      <c r="M302" s="414" t="str">
        <f t="shared" si="213"/>
        <v/>
      </c>
      <c r="N302" s="260" t="str">
        <f t="shared" si="214"/>
        <v/>
      </c>
      <c r="O302" s="261" t="str">
        <f t="shared" si="215"/>
        <v/>
      </c>
      <c r="P302" s="261" t="str">
        <f t="shared" si="216"/>
        <v/>
      </c>
      <c r="Q302" s="261" t="str">
        <f t="shared" si="217"/>
        <v/>
      </c>
      <c r="R302" s="261" t="str">
        <f t="shared" si="218"/>
        <v/>
      </c>
      <c r="S302" s="249" t="str">
        <f>IF($N266=FALSE,"",Pressure_1_R4!G15*C302)</f>
        <v/>
      </c>
      <c r="T302" s="249" t="str">
        <f t="shared" si="219"/>
        <v/>
      </c>
      <c r="U302" s="249" t="str">
        <f t="shared" si="224"/>
        <v/>
      </c>
      <c r="V302" s="249" t="str">
        <f t="shared" si="225"/>
        <v/>
      </c>
      <c r="W302" s="272" t="str">
        <f t="shared" si="220"/>
        <v/>
      </c>
    </row>
    <row r="303" spans="2:23" ht="15" customHeight="1">
      <c r="B303" s="264">
        <f t="shared" si="208"/>
        <v>13</v>
      </c>
      <c r="C303" s="264" t="str">
        <f t="shared" si="209"/>
        <v/>
      </c>
      <c r="D303" s="261" t="str">
        <f t="shared" si="209"/>
        <v/>
      </c>
      <c r="E303" s="261" t="str">
        <f>IF($N267=FALSE,"",표준압력!U223)</f>
        <v/>
      </c>
      <c r="F303" s="261" t="str">
        <f>IF($N267=FALSE,"",Pressure_1_R4!L16*C$249)</f>
        <v/>
      </c>
      <c r="G303" s="414" t="str">
        <f t="shared" si="221"/>
        <v/>
      </c>
      <c r="H303" s="261" t="str">
        <f t="shared" si="222"/>
        <v/>
      </c>
      <c r="I303" s="414" t="str">
        <f t="shared" si="210"/>
        <v/>
      </c>
      <c r="J303" s="414" t="str">
        <f t="shared" si="211"/>
        <v/>
      </c>
      <c r="K303" s="261" t="str">
        <f t="shared" si="223"/>
        <v/>
      </c>
      <c r="L303" s="261" t="str">
        <f t="shared" si="212"/>
        <v/>
      </c>
      <c r="M303" s="414" t="str">
        <f t="shared" si="213"/>
        <v/>
      </c>
      <c r="N303" s="260" t="str">
        <f t="shared" si="214"/>
        <v/>
      </c>
      <c r="O303" s="261" t="str">
        <f t="shared" si="215"/>
        <v/>
      </c>
      <c r="P303" s="261" t="str">
        <f t="shared" si="216"/>
        <v/>
      </c>
      <c r="Q303" s="261" t="str">
        <f t="shared" si="217"/>
        <v/>
      </c>
      <c r="R303" s="261" t="str">
        <f t="shared" si="218"/>
        <v/>
      </c>
      <c r="S303" s="249" t="str">
        <f>IF($N267=FALSE,"",Pressure_1_R4!G16*C303)</f>
        <v/>
      </c>
      <c r="T303" s="249" t="str">
        <f t="shared" si="219"/>
        <v/>
      </c>
      <c r="U303" s="249" t="str">
        <f t="shared" si="224"/>
        <v/>
      </c>
      <c r="V303" s="249" t="str">
        <f t="shared" si="225"/>
        <v/>
      </c>
      <c r="W303" s="272" t="str">
        <f t="shared" si="220"/>
        <v/>
      </c>
    </row>
    <row r="304" spans="2:23" ht="15" customHeight="1">
      <c r="B304" s="264">
        <f t="shared" si="208"/>
        <v>14</v>
      </c>
      <c r="C304" s="264" t="str">
        <f t="shared" si="209"/>
        <v/>
      </c>
      <c r="D304" s="261" t="str">
        <f t="shared" si="209"/>
        <v/>
      </c>
      <c r="E304" s="261" t="str">
        <f>IF($N268=FALSE,"",표준압력!U224)</f>
        <v/>
      </c>
      <c r="F304" s="261" t="str">
        <f>IF($N268=FALSE,"",Pressure_1_R4!L17*C$249)</f>
        <v/>
      </c>
      <c r="G304" s="414" t="str">
        <f t="shared" si="221"/>
        <v/>
      </c>
      <c r="H304" s="261" t="str">
        <f t="shared" si="222"/>
        <v/>
      </c>
      <c r="I304" s="414" t="str">
        <f t="shared" si="210"/>
        <v/>
      </c>
      <c r="J304" s="414" t="str">
        <f t="shared" si="211"/>
        <v/>
      </c>
      <c r="K304" s="261" t="str">
        <f t="shared" si="223"/>
        <v/>
      </c>
      <c r="L304" s="261" t="str">
        <f t="shared" si="212"/>
        <v/>
      </c>
      <c r="M304" s="414" t="str">
        <f t="shared" si="213"/>
        <v/>
      </c>
      <c r="N304" s="260" t="str">
        <f t="shared" si="214"/>
        <v/>
      </c>
      <c r="O304" s="261" t="str">
        <f t="shared" si="215"/>
        <v/>
      </c>
      <c r="P304" s="261" t="str">
        <f t="shared" si="216"/>
        <v/>
      </c>
      <c r="Q304" s="261" t="str">
        <f t="shared" si="217"/>
        <v/>
      </c>
      <c r="R304" s="261" t="str">
        <f t="shared" si="218"/>
        <v/>
      </c>
      <c r="S304" s="249" t="str">
        <f>IF($N268=FALSE,"",Pressure_1_R4!G17*C304)</f>
        <v/>
      </c>
      <c r="T304" s="249" t="str">
        <f t="shared" si="219"/>
        <v/>
      </c>
      <c r="U304" s="249" t="str">
        <f t="shared" si="224"/>
        <v/>
      </c>
      <c r="V304" s="249" t="str">
        <f t="shared" si="225"/>
        <v/>
      </c>
      <c r="W304" s="272" t="str">
        <f t="shared" si="220"/>
        <v/>
      </c>
    </row>
    <row r="305" spans="2:24" ht="15" customHeight="1" thickBot="1">
      <c r="B305" s="264">
        <f t="shared" si="208"/>
        <v>15</v>
      </c>
      <c r="C305" s="264" t="str">
        <f t="shared" si="209"/>
        <v/>
      </c>
      <c r="D305" s="261" t="str">
        <f t="shared" si="209"/>
        <v/>
      </c>
      <c r="E305" s="261" t="str">
        <f>IF($N269=FALSE,"",표준압력!U225)</f>
        <v/>
      </c>
      <c r="F305" s="261" t="str">
        <f>IF($N269=FALSE,"",Pressure_1_R4!L18*C$249)</f>
        <v/>
      </c>
      <c r="G305" s="414" t="str">
        <f t="shared" si="221"/>
        <v/>
      </c>
      <c r="H305" s="261" t="str">
        <f t="shared" si="222"/>
        <v/>
      </c>
      <c r="I305" s="414" t="str">
        <f t="shared" si="210"/>
        <v/>
      </c>
      <c r="J305" s="414" t="str">
        <f t="shared" si="211"/>
        <v/>
      </c>
      <c r="K305" s="261" t="str">
        <f t="shared" si="223"/>
        <v/>
      </c>
      <c r="L305" s="261" t="str">
        <f t="shared" si="212"/>
        <v/>
      </c>
      <c r="M305" s="414" t="str">
        <f t="shared" si="213"/>
        <v/>
      </c>
      <c r="N305" s="260" t="str">
        <f t="shared" si="214"/>
        <v/>
      </c>
      <c r="O305" s="261" t="str">
        <f t="shared" si="215"/>
        <v/>
      </c>
      <c r="P305" s="261" t="str">
        <f t="shared" si="216"/>
        <v/>
      </c>
      <c r="Q305" s="261" t="str">
        <f t="shared" si="217"/>
        <v/>
      </c>
      <c r="R305" s="261" t="str">
        <f t="shared" si="218"/>
        <v/>
      </c>
      <c r="S305" s="249" t="str">
        <f>IF($N269=FALSE,"",Pressure_1_R4!G18*C305)</f>
        <v/>
      </c>
      <c r="T305" s="249" t="str">
        <f t="shared" si="219"/>
        <v/>
      </c>
      <c r="U305" s="249" t="str">
        <f t="shared" si="224"/>
        <v/>
      </c>
      <c r="V305" s="249" t="str">
        <f t="shared" si="225"/>
        <v/>
      </c>
      <c r="W305" s="272" t="str">
        <f t="shared" si="220"/>
        <v/>
      </c>
    </row>
    <row r="306" spans="2:24" ht="15" customHeight="1" thickBot="1">
      <c r="R306" s="248"/>
      <c r="U306" s="263"/>
      <c r="W306" s="273" t="str">
        <f>IF($N270=FALSE,"",IF(SUM(W291:W305)=0,"","초과"))</f>
        <v/>
      </c>
    </row>
    <row r="307" spans="2:24" ht="15" customHeight="1">
      <c r="B307" s="252" t="s">
        <v>652</v>
      </c>
      <c r="H307" s="252" t="s">
        <v>583</v>
      </c>
      <c r="U307" s="263"/>
      <c r="V307" s="263"/>
    </row>
    <row r="308" spans="2:24" ht="15" customHeight="1">
      <c r="B308" s="775" t="s">
        <v>584</v>
      </c>
      <c r="C308" s="740" t="s">
        <v>386</v>
      </c>
      <c r="D308" s="745" t="s">
        <v>752</v>
      </c>
      <c r="E308" s="776"/>
      <c r="F308" s="746"/>
      <c r="H308" s="777" t="s">
        <v>699</v>
      </c>
      <c r="I308" s="778"/>
      <c r="J308" s="779"/>
      <c r="K308" s="747" t="s">
        <v>655</v>
      </c>
      <c r="M308" s="267" t="s">
        <v>700</v>
      </c>
      <c r="N308" s="764" t="s">
        <v>588</v>
      </c>
      <c r="O308" s="765"/>
      <c r="P308" s="765"/>
      <c r="Q308" s="765"/>
      <c r="R308" s="766"/>
      <c r="T308" s="266" t="s">
        <v>658</v>
      </c>
      <c r="U308" s="266" t="s">
        <v>729</v>
      </c>
      <c r="V308" s="266" t="s">
        <v>701</v>
      </c>
      <c r="W308" s="266" t="s">
        <v>656</v>
      </c>
      <c r="X308" s="266" t="s">
        <v>590</v>
      </c>
    </row>
    <row r="309" spans="2:24" ht="15" customHeight="1">
      <c r="B309" s="775"/>
      <c r="C309" s="740"/>
      <c r="D309" s="316" t="s">
        <v>664</v>
      </c>
      <c r="E309" s="316" t="s">
        <v>595</v>
      </c>
      <c r="F309" s="316" t="s">
        <v>660</v>
      </c>
      <c r="H309" s="321" t="s">
        <v>158</v>
      </c>
      <c r="I309" s="321" t="s">
        <v>598</v>
      </c>
      <c r="J309" s="321" t="s">
        <v>528</v>
      </c>
      <c r="K309" s="748"/>
      <c r="M309" s="274" t="s">
        <v>663</v>
      </c>
      <c r="N309" s="275" t="s">
        <v>183</v>
      </c>
      <c r="O309" s="345" t="s">
        <v>157</v>
      </c>
      <c r="P309" s="345" t="s">
        <v>73</v>
      </c>
      <c r="Q309" s="345" t="s">
        <v>604</v>
      </c>
      <c r="R309" s="345" t="s">
        <v>102</v>
      </c>
      <c r="T309" s="268"/>
      <c r="U309" s="268" t="s">
        <v>145</v>
      </c>
      <c r="V309" s="266" t="s">
        <v>705</v>
      </c>
      <c r="W309" s="268"/>
      <c r="X309" s="268" t="s">
        <v>145</v>
      </c>
    </row>
    <row r="310" spans="2:24" ht="15" customHeight="1">
      <c r="B310" s="775"/>
      <c r="C310" s="320">
        <f>D290</f>
        <v>0</v>
      </c>
      <c r="D310" s="320">
        <f>G290</f>
        <v>0</v>
      </c>
      <c r="E310" s="320">
        <f>H290</f>
        <v>0</v>
      </c>
      <c r="F310" s="320">
        <f>V290</f>
        <v>0</v>
      </c>
      <c r="H310" s="321">
        <f>D310</f>
        <v>0</v>
      </c>
      <c r="I310" s="321">
        <f>H310</f>
        <v>0</v>
      </c>
      <c r="J310" s="321">
        <f>I310</f>
        <v>0</v>
      </c>
      <c r="K310" s="344" t="str">
        <f>IF(TYPE(MATCH("FAIL",K311:K325,0))=16,"","FAIL")</f>
        <v/>
      </c>
      <c r="M310" s="276">
        <f ca="1">IF(M$3=TRUE,MIN(M311:M325),IF(TYPE(MATCH(F249,AA252:AH252,0))=16,MIN(M311:M325),MIN(M311:M325,H249)))</f>
        <v>0</v>
      </c>
      <c r="N310" s="277">
        <f ca="1">OFFSET(U309,MATCH(M310,V310:V320,0),0)</f>
        <v>0</v>
      </c>
      <c r="O310" s="277">
        <f ca="1">N310</f>
        <v>0</v>
      </c>
      <c r="P310" s="277">
        <f ca="1">O310</f>
        <v>0</v>
      </c>
      <c r="Q310" s="277">
        <f ca="1">P310</f>
        <v>0</v>
      </c>
      <c r="R310" s="277" t="str">
        <f ca="1">OFFSET(U309,MATCH(M310+1,V310:V320,0),0)</f>
        <v>0.0</v>
      </c>
      <c r="T310" s="390">
        <v>1E-8</v>
      </c>
      <c r="U310" s="390" t="s">
        <v>983</v>
      </c>
      <c r="V310" s="390">
        <v>8</v>
      </c>
      <c r="W310" s="88">
        <v>0</v>
      </c>
      <c r="X310" s="88"/>
    </row>
    <row r="311" spans="2:24" ht="15" customHeight="1">
      <c r="B311" s="249">
        <f t="shared" ref="B311:B325" si="226">B291</f>
        <v>1</v>
      </c>
      <c r="C311" s="269" t="str">
        <f>IF($N255=FALSE,"",TEXT(ROUND(D291,$M$310),N311))</f>
        <v/>
      </c>
      <c r="D311" s="269" t="str">
        <f t="shared" ref="D311:D325" si="227">IF($N255=FALSE,"",TEXT(G291,O311))</f>
        <v/>
      </c>
      <c r="E311" s="269" t="str">
        <f>IF($N255=FALSE,"",TEXT(ROUND(H291,$M$310),P311))</f>
        <v/>
      </c>
      <c r="F311" s="269" t="str">
        <f t="shared" ref="F311:F325" si="228">IF($N255=FALSE,"",TEXT(IF(M$3=TRUE,ROUND(V291,$M$310),ROUNDUP(V291,$M$310)),Q311))</f>
        <v/>
      </c>
      <c r="H311" s="278" t="str">
        <f>IF($N255=FALSE,"",ROUND(Pressure_1_R4!N4*$C$249,M$310+1))</f>
        <v/>
      </c>
      <c r="I311" s="278" t="str">
        <f>IF($N255=FALSE,"",ROUND(Pressure_1_R4!O4*$C$249,M$310+1))</f>
        <v/>
      </c>
      <c r="J311" s="278" t="str">
        <f>IF($N255=FALSE,"","± "&amp;TEXT((I311-H311)/2,R311))</f>
        <v/>
      </c>
      <c r="K311" s="279" t="str">
        <f t="shared" ref="K311:K325" si="229">IF($N255=FALSE,"",IF(AND(H311&lt;=G291,G291&lt;=I311),"PASS","FAIL"))</f>
        <v/>
      </c>
      <c r="M311" s="264" t="str">
        <f t="shared" ref="M311:M325" ca="1" si="230">IF($N255=FALSE,"",OFFSET(V$309,COUNTIF(T$310:T$320,"&lt;="&amp;T291),0)+N$3)</f>
        <v/>
      </c>
      <c r="N311" s="264" t="str">
        <f t="shared" ref="N311:N325" ca="1" si="231">IF($N255=FALSE,"",SUBSTITUTE(OFFSET($X$309,COUNTIF($W$310:$W$319,"&lt;="&amp;ABS(C291)),0),0,"")&amp;N$310)</f>
        <v/>
      </c>
      <c r="O311" s="264" t="str">
        <f t="shared" ref="O311:O325" ca="1" si="232">IF($N255=FALSE,"",SUBSTITUTE(OFFSET($X$309,COUNTIF($W$310:$W$319,"&lt;="&amp;ABS(G291)),0),0,"")&amp;O$310)</f>
        <v/>
      </c>
      <c r="P311" s="264" t="str">
        <f t="shared" ref="P311:P325" ca="1" si="233">IF($N255=FALSE,"",SUBSTITUTE(OFFSET($X$309,COUNTIF($W$310:$W$319,"&lt;="&amp;ABS(H291)),0),0,"")&amp;P$310)</f>
        <v/>
      </c>
      <c r="Q311" s="264" t="str">
        <f t="shared" ref="Q311:R325" si="234">IF($N255=FALSE,"",Q$310)</f>
        <v/>
      </c>
      <c r="R311" s="264" t="str">
        <f t="shared" si="234"/>
        <v/>
      </c>
      <c r="T311" s="390">
        <v>9.9999999999999995E-8</v>
      </c>
      <c r="U311" s="390" t="s">
        <v>984</v>
      </c>
      <c r="V311" s="390">
        <v>7</v>
      </c>
      <c r="W311" s="88">
        <v>1</v>
      </c>
      <c r="X311" s="88"/>
    </row>
    <row r="312" spans="2:24" ht="15" customHeight="1">
      <c r="B312" s="249">
        <f t="shared" si="226"/>
        <v>2</v>
      </c>
      <c r="C312" s="269" t="str">
        <f t="shared" ref="C312:C325" si="235">IF($N256=FALSE,"",TEXT(ROUND(D292,$M$310),N312))</f>
        <v/>
      </c>
      <c r="D312" s="269" t="str">
        <f t="shared" si="227"/>
        <v/>
      </c>
      <c r="E312" s="269" t="str">
        <f t="shared" ref="E312:E325" si="236">IF($N256=FALSE,"",TEXT(ROUND(H292,$M$310),P312))</f>
        <v/>
      </c>
      <c r="F312" s="269" t="str">
        <f t="shared" si="228"/>
        <v/>
      </c>
      <c r="H312" s="278" t="str">
        <f>IF($N256=FALSE,"",ROUND(Pressure_1_R4!N5*$C$249,M$310+1))</f>
        <v/>
      </c>
      <c r="I312" s="278" t="str">
        <f>IF($N256=FALSE,"",ROUND(Pressure_1_R4!O5*$C$249,M$310+1))</f>
        <v/>
      </c>
      <c r="J312" s="278" t="str">
        <f t="shared" ref="J312:J325" si="237">IF($N256=FALSE,"","± "&amp;TEXT((I312-H312)/2,R312))</f>
        <v/>
      </c>
      <c r="K312" s="279" t="str">
        <f t="shared" si="229"/>
        <v/>
      </c>
      <c r="M312" s="264" t="str">
        <f t="shared" ca="1" si="230"/>
        <v/>
      </c>
      <c r="N312" s="264" t="str">
        <f t="shared" ca="1" si="231"/>
        <v/>
      </c>
      <c r="O312" s="264" t="str">
        <f t="shared" ca="1" si="232"/>
        <v/>
      </c>
      <c r="P312" s="264" t="str">
        <f t="shared" ca="1" si="233"/>
        <v/>
      </c>
      <c r="Q312" s="264" t="str">
        <f t="shared" si="234"/>
        <v/>
      </c>
      <c r="R312" s="264" t="str">
        <f t="shared" si="234"/>
        <v/>
      </c>
      <c r="T312" s="390">
        <v>9.9999999999999995E-7</v>
      </c>
      <c r="U312" s="390" t="s">
        <v>665</v>
      </c>
      <c r="V312" s="390">
        <v>6</v>
      </c>
      <c r="W312" s="88">
        <v>10</v>
      </c>
      <c r="X312" s="88" t="s">
        <v>146</v>
      </c>
    </row>
    <row r="313" spans="2:24" ht="15" customHeight="1">
      <c r="B313" s="249">
        <f t="shared" si="226"/>
        <v>3</v>
      </c>
      <c r="C313" s="269" t="str">
        <f t="shared" si="235"/>
        <v/>
      </c>
      <c r="D313" s="269" t="str">
        <f t="shared" si="227"/>
        <v/>
      </c>
      <c r="E313" s="269" t="str">
        <f t="shared" si="236"/>
        <v/>
      </c>
      <c r="F313" s="269" t="str">
        <f t="shared" si="228"/>
        <v/>
      </c>
      <c r="H313" s="278" t="str">
        <f>IF($N257=FALSE,"",ROUND(Pressure_1_R4!N6*$C$249,M$310+1))</f>
        <v/>
      </c>
      <c r="I313" s="278" t="str">
        <f>IF($N257=FALSE,"",ROUND(Pressure_1_R4!O6*$C$249,M$310+1))</f>
        <v/>
      </c>
      <c r="J313" s="278" t="str">
        <f t="shared" si="237"/>
        <v/>
      </c>
      <c r="K313" s="279" t="str">
        <f t="shared" si="229"/>
        <v/>
      </c>
      <c r="M313" s="264" t="str">
        <f t="shared" ca="1" si="230"/>
        <v/>
      </c>
      <c r="N313" s="264" t="str">
        <f t="shared" ca="1" si="231"/>
        <v/>
      </c>
      <c r="O313" s="264" t="str">
        <f t="shared" ca="1" si="232"/>
        <v/>
      </c>
      <c r="P313" s="264" t="str">
        <f t="shared" ca="1" si="233"/>
        <v/>
      </c>
      <c r="Q313" s="264" t="str">
        <f t="shared" si="234"/>
        <v/>
      </c>
      <c r="R313" s="264" t="str">
        <f t="shared" si="234"/>
        <v/>
      </c>
      <c r="T313" s="390">
        <v>1.0000000000000001E-5</v>
      </c>
      <c r="U313" s="390" t="s">
        <v>985</v>
      </c>
      <c r="V313" s="390">
        <v>5</v>
      </c>
      <c r="W313" s="88">
        <v>100</v>
      </c>
      <c r="X313" s="88" t="s">
        <v>147</v>
      </c>
    </row>
    <row r="314" spans="2:24" ht="15" customHeight="1">
      <c r="B314" s="249">
        <f t="shared" si="226"/>
        <v>4</v>
      </c>
      <c r="C314" s="269" t="str">
        <f t="shared" si="235"/>
        <v/>
      </c>
      <c r="D314" s="269" t="str">
        <f t="shared" si="227"/>
        <v/>
      </c>
      <c r="E314" s="269" t="str">
        <f t="shared" si="236"/>
        <v/>
      </c>
      <c r="F314" s="269" t="str">
        <f t="shared" si="228"/>
        <v/>
      </c>
      <c r="H314" s="278" t="str">
        <f>IF($N258=FALSE,"",ROUND(Pressure_1_R4!N7*$C$249,M$310+1))</f>
        <v/>
      </c>
      <c r="I314" s="278" t="str">
        <f>IF($N258=FALSE,"",ROUND(Pressure_1_R4!O7*$C$249,M$310+1))</f>
        <v/>
      </c>
      <c r="J314" s="278" t="str">
        <f t="shared" si="237"/>
        <v/>
      </c>
      <c r="K314" s="279" t="str">
        <f t="shared" si="229"/>
        <v/>
      </c>
      <c r="M314" s="264" t="str">
        <f t="shared" ca="1" si="230"/>
        <v/>
      </c>
      <c r="N314" s="264" t="str">
        <f t="shared" ca="1" si="231"/>
        <v/>
      </c>
      <c r="O314" s="264" t="str">
        <f t="shared" ca="1" si="232"/>
        <v/>
      </c>
      <c r="P314" s="264" t="str">
        <f t="shared" ca="1" si="233"/>
        <v/>
      </c>
      <c r="Q314" s="264" t="str">
        <f t="shared" si="234"/>
        <v/>
      </c>
      <c r="R314" s="264" t="str">
        <f t="shared" si="234"/>
        <v/>
      </c>
      <c r="T314" s="390">
        <v>1E-4</v>
      </c>
      <c r="U314" s="390" t="s">
        <v>707</v>
      </c>
      <c r="V314" s="390">
        <v>4</v>
      </c>
      <c r="W314" s="88">
        <v>1000</v>
      </c>
      <c r="X314" s="88" t="s">
        <v>148</v>
      </c>
    </row>
    <row r="315" spans="2:24" ht="15" customHeight="1">
      <c r="B315" s="249">
        <f t="shared" si="226"/>
        <v>5</v>
      </c>
      <c r="C315" s="269" t="str">
        <f t="shared" si="235"/>
        <v/>
      </c>
      <c r="D315" s="269" t="str">
        <f t="shared" si="227"/>
        <v/>
      </c>
      <c r="E315" s="269" t="str">
        <f t="shared" si="236"/>
        <v/>
      </c>
      <c r="F315" s="269" t="str">
        <f t="shared" si="228"/>
        <v/>
      </c>
      <c r="H315" s="278" t="str">
        <f>IF($N259=FALSE,"",ROUND(Pressure_1_R4!N8*$C$249,M$310+1))</f>
        <v/>
      </c>
      <c r="I315" s="278" t="str">
        <f>IF($N259=FALSE,"",ROUND(Pressure_1_R4!O8*$C$249,M$310+1))</f>
        <v/>
      </c>
      <c r="J315" s="278" t="str">
        <f t="shared" si="237"/>
        <v/>
      </c>
      <c r="K315" s="279" t="str">
        <f t="shared" si="229"/>
        <v/>
      </c>
      <c r="M315" s="264" t="str">
        <f t="shared" ca="1" si="230"/>
        <v/>
      </c>
      <c r="N315" s="264" t="str">
        <f t="shared" ca="1" si="231"/>
        <v/>
      </c>
      <c r="O315" s="264" t="str">
        <f t="shared" ca="1" si="232"/>
        <v/>
      </c>
      <c r="P315" s="264" t="str">
        <f t="shared" ca="1" si="233"/>
        <v/>
      </c>
      <c r="Q315" s="264" t="str">
        <f t="shared" si="234"/>
        <v/>
      </c>
      <c r="R315" s="264" t="str">
        <f t="shared" si="234"/>
        <v/>
      </c>
      <c r="T315" s="390">
        <v>1E-3</v>
      </c>
      <c r="U315" s="391" t="s">
        <v>986</v>
      </c>
      <c r="V315" s="390">
        <v>3</v>
      </c>
      <c r="W315" s="88">
        <v>10000</v>
      </c>
      <c r="X315" s="88" t="s">
        <v>149</v>
      </c>
    </row>
    <row r="316" spans="2:24" ht="15" customHeight="1">
      <c r="B316" s="249">
        <f t="shared" si="226"/>
        <v>6</v>
      </c>
      <c r="C316" s="269" t="str">
        <f t="shared" si="235"/>
        <v/>
      </c>
      <c r="D316" s="269" t="str">
        <f t="shared" si="227"/>
        <v/>
      </c>
      <c r="E316" s="269" t="str">
        <f t="shared" si="236"/>
        <v/>
      </c>
      <c r="F316" s="269" t="str">
        <f t="shared" si="228"/>
        <v/>
      </c>
      <c r="H316" s="278" t="str">
        <f>IF($N260=FALSE,"",ROUND(Pressure_1_R4!N9*$C$249,M$310+1))</f>
        <v/>
      </c>
      <c r="I316" s="278" t="str">
        <f>IF($N260=FALSE,"",ROUND(Pressure_1_R4!O9*$C$249,M$310+1))</f>
        <v/>
      </c>
      <c r="J316" s="278" t="str">
        <f t="shared" si="237"/>
        <v/>
      </c>
      <c r="K316" s="279" t="str">
        <f t="shared" si="229"/>
        <v/>
      </c>
      <c r="M316" s="264" t="str">
        <f t="shared" ca="1" si="230"/>
        <v/>
      </c>
      <c r="N316" s="264" t="str">
        <f t="shared" ca="1" si="231"/>
        <v/>
      </c>
      <c r="O316" s="264" t="str">
        <f t="shared" ca="1" si="232"/>
        <v/>
      </c>
      <c r="P316" s="264" t="str">
        <f t="shared" ca="1" si="233"/>
        <v/>
      </c>
      <c r="Q316" s="264" t="str">
        <f t="shared" si="234"/>
        <v/>
      </c>
      <c r="R316" s="264" t="str">
        <f t="shared" si="234"/>
        <v/>
      </c>
      <c r="T316" s="390">
        <v>0.01</v>
      </c>
      <c r="U316" s="391" t="s">
        <v>987</v>
      </c>
      <c r="V316" s="390">
        <v>2</v>
      </c>
      <c r="W316" s="88">
        <v>100000</v>
      </c>
      <c r="X316" s="88" t="s">
        <v>150</v>
      </c>
    </row>
    <row r="317" spans="2:24" ht="15" customHeight="1">
      <c r="B317" s="249">
        <f t="shared" si="226"/>
        <v>7</v>
      </c>
      <c r="C317" s="269" t="str">
        <f t="shared" si="235"/>
        <v/>
      </c>
      <c r="D317" s="269" t="str">
        <f t="shared" si="227"/>
        <v/>
      </c>
      <c r="E317" s="269" t="str">
        <f t="shared" si="236"/>
        <v/>
      </c>
      <c r="F317" s="269" t="str">
        <f t="shared" si="228"/>
        <v/>
      </c>
      <c r="H317" s="278" t="str">
        <f>IF($N261=FALSE,"",ROUND(Pressure_1_R4!N10*$C$249,M$310+1))</f>
        <v/>
      </c>
      <c r="I317" s="278" t="str">
        <f>IF($N261=FALSE,"",ROUND(Pressure_1_R4!O10*$C$249,M$310+1))</f>
        <v/>
      </c>
      <c r="J317" s="278" t="str">
        <f t="shared" si="237"/>
        <v/>
      </c>
      <c r="K317" s="279" t="str">
        <f t="shared" si="229"/>
        <v/>
      </c>
      <c r="M317" s="264" t="str">
        <f t="shared" ca="1" si="230"/>
        <v/>
      </c>
      <c r="N317" s="264" t="str">
        <f t="shared" ca="1" si="231"/>
        <v/>
      </c>
      <c r="O317" s="264" t="str">
        <f t="shared" ca="1" si="232"/>
        <v/>
      </c>
      <c r="P317" s="264" t="str">
        <f t="shared" ca="1" si="233"/>
        <v/>
      </c>
      <c r="Q317" s="264" t="str">
        <f t="shared" si="234"/>
        <v/>
      </c>
      <c r="R317" s="264" t="str">
        <f t="shared" si="234"/>
        <v/>
      </c>
      <c r="T317" s="390">
        <v>0.1</v>
      </c>
      <c r="U317" s="391" t="s">
        <v>962</v>
      </c>
      <c r="V317" s="390">
        <v>1</v>
      </c>
      <c r="W317" s="88">
        <v>1000000</v>
      </c>
      <c r="X317" s="88" t="s">
        <v>151</v>
      </c>
    </row>
    <row r="318" spans="2:24" ht="15" customHeight="1">
      <c r="B318" s="249">
        <f t="shared" si="226"/>
        <v>8</v>
      </c>
      <c r="C318" s="269" t="str">
        <f t="shared" si="235"/>
        <v/>
      </c>
      <c r="D318" s="269" t="str">
        <f t="shared" si="227"/>
        <v/>
      </c>
      <c r="E318" s="269" t="str">
        <f t="shared" si="236"/>
        <v/>
      </c>
      <c r="F318" s="269" t="str">
        <f t="shared" si="228"/>
        <v/>
      </c>
      <c r="H318" s="278" t="str">
        <f>IF($N262=FALSE,"",ROUND(Pressure_1_R4!N11*$C$249,M$310+1))</f>
        <v/>
      </c>
      <c r="I318" s="278" t="str">
        <f>IF($N262=FALSE,"",ROUND(Pressure_1_R4!O11*$C$249,M$310+1))</f>
        <v/>
      </c>
      <c r="J318" s="278" t="str">
        <f t="shared" si="237"/>
        <v/>
      </c>
      <c r="K318" s="279" t="str">
        <f t="shared" si="229"/>
        <v/>
      </c>
      <c r="M318" s="264" t="str">
        <f t="shared" ca="1" si="230"/>
        <v/>
      </c>
      <c r="N318" s="264" t="str">
        <f t="shared" ca="1" si="231"/>
        <v/>
      </c>
      <c r="O318" s="264" t="str">
        <f t="shared" ca="1" si="232"/>
        <v/>
      </c>
      <c r="P318" s="264" t="str">
        <f t="shared" ca="1" si="233"/>
        <v/>
      </c>
      <c r="Q318" s="264" t="str">
        <f t="shared" si="234"/>
        <v/>
      </c>
      <c r="R318" s="264" t="str">
        <f t="shared" si="234"/>
        <v/>
      </c>
      <c r="T318" s="390">
        <v>1</v>
      </c>
      <c r="U318" s="390">
        <v>0</v>
      </c>
      <c r="V318" s="390">
        <v>0</v>
      </c>
      <c r="W318" s="88">
        <v>10000000</v>
      </c>
      <c r="X318" s="88" t="s">
        <v>152</v>
      </c>
    </row>
    <row r="319" spans="2:24" ht="15" customHeight="1">
      <c r="B319" s="249">
        <f t="shared" si="226"/>
        <v>9</v>
      </c>
      <c r="C319" s="269" t="str">
        <f t="shared" si="235"/>
        <v/>
      </c>
      <c r="D319" s="269" t="str">
        <f t="shared" si="227"/>
        <v/>
      </c>
      <c r="E319" s="269" t="str">
        <f t="shared" si="236"/>
        <v/>
      </c>
      <c r="F319" s="269" t="str">
        <f t="shared" si="228"/>
        <v/>
      </c>
      <c r="H319" s="278" t="str">
        <f>IF($N263=FALSE,"",ROUND(Pressure_1_R4!N12*$C$249,M$310+1))</f>
        <v/>
      </c>
      <c r="I319" s="278" t="str">
        <f>IF($N263=FALSE,"",ROUND(Pressure_1_R4!O12*$C$249,M$310+1))</f>
        <v/>
      </c>
      <c r="J319" s="278" t="str">
        <f t="shared" si="237"/>
        <v/>
      </c>
      <c r="K319" s="279" t="str">
        <f t="shared" si="229"/>
        <v/>
      </c>
      <c r="M319" s="264" t="str">
        <f t="shared" ca="1" si="230"/>
        <v/>
      </c>
      <c r="N319" s="264" t="str">
        <f t="shared" ca="1" si="231"/>
        <v/>
      </c>
      <c r="O319" s="264" t="str">
        <f t="shared" ca="1" si="232"/>
        <v/>
      </c>
      <c r="P319" s="264" t="str">
        <f t="shared" ca="1" si="233"/>
        <v/>
      </c>
      <c r="Q319" s="264" t="str">
        <f t="shared" si="234"/>
        <v/>
      </c>
      <c r="R319" s="264" t="str">
        <f t="shared" si="234"/>
        <v/>
      </c>
      <c r="T319" s="390">
        <v>10</v>
      </c>
      <c r="U319" s="390">
        <v>0</v>
      </c>
      <c r="V319" s="390">
        <v>-1</v>
      </c>
      <c r="W319" s="88"/>
      <c r="X319" s="88"/>
    </row>
    <row r="320" spans="2:24" ht="15" customHeight="1">
      <c r="B320" s="249">
        <f t="shared" si="226"/>
        <v>10</v>
      </c>
      <c r="C320" s="269" t="str">
        <f t="shared" si="235"/>
        <v/>
      </c>
      <c r="D320" s="269" t="str">
        <f t="shared" si="227"/>
        <v/>
      </c>
      <c r="E320" s="269" t="str">
        <f t="shared" si="236"/>
        <v/>
      </c>
      <c r="F320" s="269" t="str">
        <f t="shared" si="228"/>
        <v/>
      </c>
      <c r="H320" s="278" t="str">
        <f>IF($N264=FALSE,"",ROUND(Pressure_1_R4!N13*$C$249,M$310+1))</f>
        <v/>
      </c>
      <c r="I320" s="278" t="str">
        <f>IF($N264=FALSE,"",ROUND(Pressure_1_R4!O13*$C$249,M$310+1))</f>
        <v/>
      </c>
      <c r="J320" s="278" t="str">
        <f t="shared" si="237"/>
        <v/>
      </c>
      <c r="K320" s="279" t="str">
        <f t="shared" si="229"/>
        <v/>
      </c>
      <c r="M320" s="264" t="str">
        <f t="shared" ca="1" si="230"/>
        <v/>
      </c>
      <c r="N320" s="264" t="str">
        <f t="shared" ca="1" si="231"/>
        <v/>
      </c>
      <c r="O320" s="264" t="str">
        <f t="shared" ca="1" si="232"/>
        <v/>
      </c>
      <c r="P320" s="264" t="str">
        <f t="shared" ca="1" si="233"/>
        <v/>
      </c>
      <c r="Q320" s="264" t="str">
        <f t="shared" si="234"/>
        <v/>
      </c>
      <c r="R320" s="264" t="str">
        <f t="shared" si="234"/>
        <v/>
      </c>
      <c r="T320" s="390">
        <v>100</v>
      </c>
      <c r="U320" s="390">
        <v>0</v>
      </c>
      <c r="V320" s="390">
        <v>-2</v>
      </c>
    </row>
    <row r="321" spans="1:24" ht="15" customHeight="1">
      <c r="B321" s="249">
        <f t="shared" si="226"/>
        <v>11</v>
      </c>
      <c r="C321" s="269" t="str">
        <f t="shared" si="235"/>
        <v/>
      </c>
      <c r="D321" s="269" t="str">
        <f t="shared" si="227"/>
        <v/>
      </c>
      <c r="E321" s="269" t="str">
        <f t="shared" si="236"/>
        <v/>
      </c>
      <c r="F321" s="269" t="str">
        <f t="shared" si="228"/>
        <v/>
      </c>
      <c r="H321" s="278" t="str">
        <f>IF($N265=FALSE,"",ROUND(Pressure_1_R4!N14*$C$249,M$310+1))</f>
        <v/>
      </c>
      <c r="I321" s="278" t="str">
        <f>IF($N265=FALSE,"",ROUND(Pressure_1_R4!O14*$C$249,M$310+1))</f>
        <v/>
      </c>
      <c r="J321" s="278" t="str">
        <f t="shared" si="237"/>
        <v/>
      </c>
      <c r="K321" s="279" t="str">
        <f t="shared" si="229"/>
        <v/>
      </c>
      <c r="M321" s="264" t="str">
        <f t="shared" ca="1" si="230"/>
        <v/>
      </c>
      <c r="N321" s="264" t="str">
        <f t="shared" ca="1" si="231"/>
        <v/>
      </c>
      <c r="O321" s="264" t="str">
        <f t="shared" ca="1" si="232"/>
        <v/>
      </c>
      <c r="P321" s="264" t="str">
        <f t="shared" ca="1" si="233"/>
        <v/>
      </c>
      <c r="Q321" s="264" t="str">
        <f t="shared" si="234"/>
        <v/>
      </c>
      <c r="R321" s="264" t="str">
        <f t="shared" si="234"/>
        <v/>
      </c>
    </row>
    <row r="322" spans="1:24" ht="15" customHeight="1">
      <c r="B322" s="249">
        <f t="shared" si="226"/>
        <v>12</v>
      </c>
      <c r="C322" s="269" t="str">
        <f t="shared" si="235"/>
        <v/>
      </c>
      <c r="D322" s="269" t="str">
        <f t="shared" si="227"/>
        <v/>
      </c>
      <c r="E322" s="269" t="str">
        <f t="shared" si="236"/>
        <v/>
      </c>
      <c r="F322" s="269" t="str">
        <f t="shared" si="228"/>
        <v/>
      </c>
      <c r="H322" s="278" t="str">
        <f>IF($N266=FALSE,"",ROUND(Pressure_1_R4!N15*$C$249,M$310+1))</f>
        <v/>
      </c>
      <c r="I322" s="278" t="str">
        <f>IF($N266=FALSE,"",ROUND(Pressure_1_R4!O15*$C$249,M$310+1))</f>
        <v/>
      </c>
      <c r="J322" s="278" t="str">
        <f t="shared" si="237"/>
        <v/>
      </c>
      <c r="K322" s="279" t="str">
        <f t="shared" si="229"/>
        <v/>
      </c>
      <c r="M322" s="264" t="str">
        <f t="shared" ca="1" si="230"/>
        <v/>
      </c>
      <c r="N322" s="264" t="str">
        <f t="shared" ca="1" si="231"/>
        <v/>
      </c>
      <c r="O322" s="264" t="str">
        <f t="shared" ca="1" si="232"/>
        <v/>
      </c>
      <c r="P322" s="264" t="str">
        <f t="shared" ca="1" si="233"/>
        <v/>
      </c>
      <c r="Q322" s="264" t="str">
        <f t="shared" si="234"/>
        <v/>
      </c>
      <c r="R322" s="264" t="str">
        <f t="shared" si="234"/>
        <v/>
      </c>
      <c r="T322" s="252" t="s">
        <v>732</v>
      </c>
      <c r="U322" s="263"/>
    </row>
    <row r="323" spans="1:24" ht="15" customHeight="1">
      <c r="B323" s="249">
        <f t="shared" si="226"/>
        <v>13</v>
      </c>
      <c r="C323" s="269" t="str">
        <f t="shared" si="235"/>
        <v/>
      </c>
      <c r="D323" s="269" t="str">
        <f t="shared" si="227"/>
        <v/>
      </c>
      <c r="E323" s="269" t="str">
        <f t="shared" si="236"/>
        <v/>
      </c>
      <c r="F323" s="269" t="str">
        <f t="shared" si="228"/>
        <v/>
      </c>
      <c r="H323" s="278" t="str">
        <f>IF($N267=FALSE,"",ROUND(Pressure_1_R4!N16*$C$249,M$310+1))</f>
        <v/>
      </c>
      <c r="I323" s="278" t="str">
        <f>IF($N267=FALSE,"",ROUND(Pressure_1_R4!O16*$C$249,M$310+1))</f>
        <v/>
      </c>
      <c r="J323" s="278" t="str">
        <f t="shared" si="237"/>
        <v/>
      </c>
      <c r="K323" s="279" t="str">
        <f t="shared" si="229"/>
        <v/>
      </c>
      <c r="M323" s="264" t="str">
        <f t="shared" ca="1" si="230"/>
        <v/>
      </c>
      <c r="N323" s="264" t="str">
        <f t="shared" ca="1" si="231"/>
        <v/>
      </c>
      <c r="O323" s="264" t="str">
        <f t="shared" ca="1" si="232"/>
        <v/>
      </c>
      <c r="P323" s="264" t="str">
        <f t="shared" ca="1" si="233"/>
        <v/>
      </c>
      <c r="Q323" s="264" t="str">
        <f t="shared" si="234"/>
        <v/>
      </c>
      <c r="R323" s="264" t="str">
        <f t="shared" si="234"/>
        <v/>
      </c>
      <c r="T323" s="762" t="s">
        <v>607</v>
      </c>
      <c r="U323" s="763"/>
    </row>
    <row r="324" spans="1:24" ht="15" customHeight="1">
      <c r="B324" s="249">
        <f t="shared" si="226"/>
        <v>14</v>
      </c>
      <c r="C324" s="269" t="str">
        <f t="shared" si="235"/>
        <v/>
      </c>
      <c r="D324" s="269" t="str">
        <f t="shared" si="227"/>
        <v/>
      </c>
      <c r="E324" s="269" t="str">
        <f t="shared" si="236"/>
        <v/>
      </c>
      <c r="F324" s="269" t="str">
        <f t="shared" si="228"/>
        <v/>
      </c>
      <c r="H324" s="278" t="str">
        <f>IF($N268=FALSE,"",ROUND(Pressure_1_R4!N17*$C$249,M$310+1))</f>
        <v/>
      </c>
      <c r="I324" s="278" t="str">
        <f>IF($N268=FALSE,"",ROUND(Pressure_1_R4!O17*$C$249,M$310+1))</f>
        <v/>
      </c>
      <c r="J324" s="278" t="str">
        <f t="shared" si="237"/>
        <v/>
      </c>
      <c r="K324" s="279" t="str">
        <f t="shared" si="229"/>
        <v/>
      </c>
      <c r="M324" s="264" t="str">
        <f t="shared" ca="1" si="230"/>
        <v/>
      </c>
      <c r="N324" s="264" t="str">
        <f t="shared" ca="1" si="231"/>
        <v/>
      </c>
      <c r="O324" s="264" t="str">
        <f t="shared" ca="1" si="232"/>
        <v/>
      </c>
      <c r="P324" s="264" t="str">
        <f t="shared" ca="1" si="233"/>
        <v/>
      </c>
      <c r="Q324" s="264" t="str">
        <f t="shared" si="234"/>
        <v/>
      </c>
      <c r="R324" s="264" t="str">
        <f t="shared" si="234"/>
        <v/>
      </c>
      <c r="T324" s="270" t="s">
        <v>733</v>
      </c>
      <c r="U324" s="271" t="e">
        <f>SLOPE(D291:D305,G291:G305)</f>
        <v>#DIV/0!</v>
      </c>
    </row>
    <row r="325" spans="1:24" ht="15" customHeight="1">
      <c r="B325" s="249">
        <f t="shared" si="226"/>
        <v>15</v>
      </c>
      <c r="C325" s="269" t="str">
        <f t="shared" si="235"/>
        <v/>
      </c>
      <c r="D325" s="269" t="str">
        <f t="shared" si="227"/>
        <v/>
      </c>
      <c r="E325" s="269" t="str">
        <f t="shared" si="236"/>
        <v/>
      </c>
      <c r="F325" s="269" t="str">
        <f t="shared" si="228"/>
        <v/>
      </c>
      <c r="H325" s="278" t="str">
        <f>IF($N269=FALSE,"",ROUND(Pressure_1_R4!N18*$C$249,M$310+1))</f>
        <v/>
      </c>
      <c r="I325" s="278" t="str">
        <f>IF($N269=FALSE,"",ROUND(Pressure_1_R4!O18*$C$249,M$310+1))</f>
        <v/>
      </c>
      <c r="J325" s="278" t="str">
        <f t="shared" si="237"/>
        <v/>
      </c>
      <c r="K325" s="279" t="str">
        <f t="shared" si="229"/>
        <v/>
      </c>
      <c r="M325" s="264" t="str">
        <f t="shared" ca="1" si="230"/>
        <v/>
      </c>
      <c r="N325" s="264" t="str">
        <f t="shared" ca="1" si="231"/>
        <v/>
      </c>
      <c r="O325" s="264" t="str">
        <f t="shared" ca="1" si="232"/>
        <v/>
      </c>
      <c r="P325" s="264" t="str">
        <f t="shared" ca="1" si="233"/>
        <v/>
      </c>
      <c r="Q325" s="264" t="str">
        <f t="shared" si="234"/>
        <v/>
      </c>
      <c r="R325" s="264" t="str">
        <f t="shared" si="234"/>
        <v/>
      </c>
      <c r="S325" s="248"/>
      <c r="T325" s="270" t="s">
        <v>734</v>
      </c>
      <c r="U325" s="271" t="e">
        <f>INTERCEPT(D291:D305,G291:G305)</f>
        <v>#DIV/0!</v>
      </c>
    </row>
    <row r="327" spans="1:24" ht="15" customHeight="1">
      <c r="B327" s="325" t="s">
        <v>757</v>
      </c>
      <c r="C327" s="325" t="s">
        <v>764</v>
      </c>
      <c r="D327" s="325" t="s">
        <v>771</v>
      </c>
      <c r="E327" s="327" t="s">
        <v>817</v>
      </c>
      <c r="F327" s="327" t="s">
        <v>818</v>
      </c>
      <c r="G327" s="327" t="s">
        <v>819</v>
      </c>
      <c r="I327" s="325" t="s">
        <v>757</v>
      </c>
      <c r="J327" s="325" t="s">
        <v>764</v>
      </c>
      <c r="K327" s="325" t="s">
        <v>771</v>
      </c>
      <c r="L327" s="327" t="s">
        <v>817</v>
      </c>
      <c r="M327" s="327" t="s">
        <v>818</v>
      </c>
      <c r="N327" s="327" t="s">
        <v>819</v>
      </c>
    </row>
    <row r="328" spans="1:24" ht="15" customHeight="1">
      <c r="B328" s="328" t="s">
        <v>758</v>
      </c>
      <c r="C328" s="330" t="s">
        <v>765</v>
      </c>
      <c r="D328" s="330" t="s">
        <v>772</v>
      </c>
      <c r="E328" s="330"/>
      <c r="F328" s="330" t="s">
        <v>821</v>
      </c>
      <c r="G328" s="330"/>
      <c r="I328" s="328">
        <f>기본정보!C9</f>
        <v>0</v>
      </c>
      <c r="J328" s="328" t="e">
        <f>VLOOKUP($I328,$B328:$G333,2,FALSE)</f>
        <v>#N/A</v>
      </c>
      <c r="K328" s="328" t="e">
        <f>VLOOKUP($I328,$B328:$G333,3,FALSE)</f>
        <v>#N/A</v>
      </c>
      <c r="L328" s="328" t="e">
        <f>VLOOKUP($I328,$B328:$G333,4,FALSE)</f>
        <v>#N/A</v>
      </c>
      <c r="M328" s="328" t="e">
        <f>VLOOKUP($I328,$B328:$G333,5,FALSE)</f>
        <v>#N/A</v>
      </c>
      <c r="N328" s="328" t="e">
        <f>VLOOKUP($I328,$B328:$G333,6,FALSE)</f>
        <v>#N/A</v>
      </c>
    </row>
    <row r="329" spans="1:24" ht="15" customHeight="1">
      <c r="B329" s="328" t="s">
        <v>759</v>
      </c>
      <c r="C329" s="330" t="s">
        <v>766</v>
      </c>
      <c r="D329" s="330" t="s">
        <v>773</v>
      </c>
      <c r="E329" s="330" t="s">
        <v>816</v>
      </c>
      <c r="F329" s="330" t="s">
        <v>820</v>
      </c>
      <c r="G329" s="330" t="s">
        <v>822</v>
      </c>
    </row>
    <row r="330" spans="1:24" ht="15" customHeight="1">
      <c r="B330" s="328" t="s">
        <v>760</v>
      </c>
      <c r="C330" s="330" t="s">
        <v>767</v>
      </c>
      <c r="D330" s="330" t="s">
        <v>774</v>
      </c>
      <c r="E330" s="330" t="s">
        <v>816</v>
      </c>
      <c r="F330" s="330" t="s">
        <v>820</v>
      </c>
      <c r="G330" s="330"/>
    </row>
    <row r="331" spans="1:24" ht="15" customHeight="1">
      <c r="B331" s="328" t="s">
        <v>761</v>
      </c>
      <c r="C331" s="330" t="s">
        <v>768</v>
      </c>
      <c r="D331" s="330" t="s">
        <v>775</v>
      </c>
      <c r="E331" s="330" t="s">
        <v>816</v>
      </c>
      <c r="F331" s="330" t="s">
        <v>820</v>
      </c>
      <c r="G331" s="330"/>
    </row>
    <row r="332" spans="1:24" ht="15" customHeight="1">
      <c r="B332" s="328" t="s">
        <v>762</v>
      </c>
      <c r="C332" s="330" t="s">
        <v>769</v>
      </c>
      <c r="D332" s="330" t="s">
        <v>776</v>
      </c>
      <c r="E332" s="330" t="s">
        <v>816</v>
      </c>
      <c r="F332" s="330" t="s">
        <v>820</v>
      </c>
      <c r="G332" s="330"/>
    </row>
    <row r="333" spans="1:24" ht="15" customHeight="1">
      <c r="B333" s="328" t="s">
        <v>763</v>
      </c>
      <c r="C333" s="330" t="s">
        <v>770</v>
      </c>
      <c r="D333" s="330" t="s">
        <v>777</v>
      </c>
      <c r="E333" s="330"/>
      <c r="F333" s="330"/>
      <c r="G333" s="330" t="s">
        <v>823</v>
      </c>
    </row>
    <row r="335" spans="1:24" ht="15" customHeight="1">
      <c r="A335" s="314" t="s">
        <v>735</v>
      </c>
    </row>
    <row r="336" spans="1:24" ht="15" customHeight="1">
      <c r="B336" s="328" t="s">
        <v>757</v>
      </c>
      <c r="C336" s="338" t="s">
        <v>804</v>
      </c>
      <c r="D336" s="339"/>
      <c r="E336" s="337"/>
      <c r="F336" s="338" t="s">
        <v>781</v>
      </c>
      <c r="G336" s="337"/>
      <c r="H336" s="328" t="s">
        <v>811</v>
      </c>
      <c r="I336" s="328" t="s">
        <v>786</v>
      </c>
      <c r="J336" s="328" t="s">
        <v>787</v>
      </c>
      <c r="L336" s="328" t="s">
        <v>794</v>
      </c>
      <c r="M336" s="328" t="s">
        <v>736</v>
      </c>
      <c r="N336" s="328" t="s">
        <v>795</v>
      </c>
      <c r="O336" s="328" t="s">
        <v>737</v>
      </c>
      <c r="P336" s="328" t="s">
        <v>792</v>
      </c>
      <c r="Q336" s="328" t="s">
        <v>827</v>
      </c>
      <c r="R336" s="328" t="s">
        <v>797</v>
      </c>
      <c r="S336" s="328" t="s">
        <v>793</v>
      </c>
      <c r="U336" s="263"/>
      <c r="V336" s="263"/>
      <c r="W336" s="263"/>
      <c r="X336" s="263"/>
    </row>
    <row r="337" spans="2:24" ht="15" customHeight="1">
      <c r="B337" s="326" t="s">
        <v>758</v>
      </c>
      <c r="C337" s="326" t="s">
        <v>780</v>
      </c>
      <c r="D337" s="326" t="s">
        <v>808</v>
      </c>
      <c r="E337" s="326">
        <v>9.6000000000000002E-2</v>
      </c>
      <c r="F337" s="326"/>
      <c r="G337" s="326"/>
      <c r="H337" s="326" t="s">
        <v>782</v>
      </c>
      <c r="I337" s="334">
        <v>117900</v>
      </c>
      <c r="J337" s="767" t="s">
        <v>788</v>
      </c>
      <c r="L337" s="328" t="s">
        <v>738</v>
      </c>
      <c r="M337" s="331">
        <f>COUNT(F9:H38)</f>
        <v>0</v>
      </c>
      <c r="N337" s="328" t="b">
        <f>NOT(M337=0)</f>
        <v>0</v>
      </c>
      <c r="O337" s="328">
        <f>IF((M337-16)&lt;0,0,M337-16)</f>
        <v>0</v>
      </c>
      <c r="P337" s="329" t="e">
        <f ca="1">OFFSET(I$336,L343+P343+T343+V343,0)</f>
        <v>#N/A</v>
      </c>
      <c r="Q337" s="329" t="e">
        <f ca="1">P337*6.25%*O337</f>
        <v>#N/A</v>
      </c>
      <c r="R337" s="329">
        <f>IF(N337=TRUE,P337+Q337,0)</f>
        <v>0</v>
      </c>
      <c r="S337" s="759">
        <f>SUM(R337:R340)</f>
        <v>0</v>
      </c>
      <c r="U337" s="263"/>
      <c r="V337" s="263"/>
      <c r="W337" s="263"/>
      <c r="X337" s="263"/>
    </row>
    <row r="338" spans="2:24" ht="15" customHeight="1">
      <c r="B338" s="326"/>
      <c r="C338" s="326"/>
      <c r="D338" s="326" t="s">
        <v>813</v>
      </c>
      <c r="E338" s="326">
        <v>9.6000000000000002E-2</v>
      </c>
      <c r="F338" s="326"/>
      <c r="G338" s="326"/>
      <c r="H338" s="326" t="s">
        <v>783</v>
      </c>
      <c r="I338" s="334">
        <v>185100</v>
      </c>
      <c r="J338" s="768"/>
      <c r="L338" s="328" t="s">
        <v>739</v>
      </c>
      <c r="M338" s="331">
        <f>COUNT(F91:H120)</f>
        <v>0</v>
      </c>
      <c r="N338" s="328" t="b">
        <f>NOT(M338=0)</f>
        <v>0</v>
      </c>
      <c r="O338" s="328">
        <f>IF((M338-16)&lt;0,0,M338-16)</f>
        <v>0</v>
      </c>
      <c r="P338" s="329" t="e">
        <f ca="1">OFFSET(I$336,L344+P344+T344+V344,0)</f>
        <v>#N/A</v>
      </c>
      <c r="Q338" s="329" t="e">
        <f ca="1">P338*6.25%*O338</f>
        <v>#N/A</v>
      </c>
      <c r="R338" s="329">
        <f>IF(N338=TRUE,P338+Q338,0)</f>
        <v>0</v>
      </c>
      <c r="S338" s="760"/>
      <c r="U338" s="263"/>
      <c r="V338" s="263"/>
      <c r="W338" s="263"/>
      <c r="X338" s="263"/>
    </row>
    <row r="339" spans="2:24" ht="15" customHeight="1">
      <c r="B339" s="326"/>
      <c r="C339" s="326" t="s">
        <v>784</v>
      </c>
      <c r="D339" s="326" t="s">
        <v>814</v>
      </c>
      <c r="E339" s="326">
        <v>9.6000000000000002E-2</v>
      </c>
      <c r="F339" s="326"/>
      <c r="G339" s="326"/>
      <c r="H339" s="326" t="s">
        <v>782</v>
      </c>
      <c r="I339" s="334">
        <v>50400</v>
      </c>
      <c r="J339" s="768"/>
      <c r="L339" s="328" t="s">
        <v>740</v>
      </c>
      <c r="M339" s="331">
        <f>COUNT(F173:H202)</f>
        <v>0</v>
      </c>
      <c r="N339" s="328" t="b">
        <f>NOT(M339=0)</f>
        <v>0</v>
      </c>
      <c r="O339" s="328">
        <f>IF((M339-16)&lt;0,0,M339-16)</f>
        <v>0</v>
      </c>
      <c r="P339" s="329" t="e">
        <f ca="1">OFFSET(I$336,L345+P345+T345+V345,0)</f>
        <v>#N/A</v>
      </c>
      <c r="Q339" s="329" t="e">
        <f ca="1">P339*6.25%*O339</f>
        <v>#N/A</v>
      </c>
      <c r="R339" s="329">
        <f>IF(N339=TRUE,P339+Q339,0)</f>
        <v>0</v>
      </c>
      <c r="S339" s="760"/>
      <c r="U339" s="263"/>
      <c r="V339" s="263"/>
      <c r="W339" s="263"/>
      <c r="X339" s="263"/>
    </row>
    <row r="340" spans="2:24" ht="15" customHeight="1">
      <c r="B340" s="326"/>
      <c r="C340" s="326"/>
      <c r="D340" s="326" t="s">
        <v>810</v>
      </c>
      <c r="E340" s="326">
        <v>9.6000000000000002E-2</v>
      </c>
      <c r="F340" s="326"/>
      <c r="G340" s="326"/>
      <c r="H340" s="326" t="s">
        <v>783</v>
      </c>
      <c r="I340" s="334">
        <v>75700</v>
      </c>
      <c r="J340" s="768"/>
      <c r="L340" s="328" t="s">
        <v>741</v>
      </c>
      <c r="M340" s="331">
        <f>COUNT(F255:H284)</f>
        <v>0</v>
      </c>
      <c r="N340" s="328" t="b">
        <f>NOT(M340=0)</f>
        <v>0</v>
      </c>
      <c r="O340" s="328">
        <f>IF((M340-16)&lt;0,0,M340-16)</f>
        <v>0</v>
      </c>
      <c r="P340" s="329" t="e">
        <f ca="1">OFFSET(I$336,L346+P346+T346+V346,0)</f>
        <v>#N/A</v>
      </c>
      <c r="Q340" s="329" t="e">
        <f ca="1">P340*6.25%*O340</f>
        <v>#N/A</v>
      </c>
      <c r="R340" s="329">
        <f>IF(N340=TRUE,P340+Q340,0)</f>
        <v>0</v>
      </c>
      <c r="S340" s="761"/>
      <c r="U340" s="263"/>
      <c r="V340" s="263"/>
      <c r="W340" s="263"/>
      <c r="X340" s="263"/>
    </row>
    <row r="341" spans="2:24" ht="15" customHeight="1">
      <c r="B341" s="326"/>
      <c r="C341" s="326" t="s">
        <v>785</v>
      </c>
      <c r="D341" s="326"/>
      <c r="E341" s="326"/>
      <c r="F341" s="326"/>
      <c r="G341" s="326"/>
      <c r="H341" s="326" t="s">
        <v>782</v>
      </c>
      <c r="I341" s="334">
        <v>39500</v>
      </c>
      <c r="J341" s="768"/>
      <c r="L341" s="248"/>
      <c r="U341" s="263"/>
      <c r="V341" s="263"/>
      <c r="W341" s="263"/>
      <c r="X341" s="263"/>
    </row>
    <row r="342" spans="2:24" ht="15" customHeight="1">
      <c r="B342" s="326"/>
      <c r="C342" s="326"/>
      <c r="D342" s="326"/>
      <c r="E342" s="326"/>
      <c r="F342" s="326"/>
      <c r="G342" s="326"/>
      <c r="H342" s="326" t="s">
        <v>783</v>
      </c>
      <c r="I342" s="334">
        <v>39500</v>
      </c>
      <c r="J342" s="768"/>
      <c r="L342" s="328" t="s">
        <v>805</v>
      </c>
      <c r="M342" s="754" t="s">
        <v>796</v>
      </c>
      <c r="N342" s="755"/>
      <c r="O342" s="755"/>
      <c r="P342" s="756"/>
      <c r="Q342" s="754" t="s">
        <v>812</v>
      </c>
      <c r="R342" s="755"/>
      <c r="S342" s="755"/>
      <c r="T342" s="756"/>
      <c r="U342" s="754" t="s">
        <v>803</v>
      </c>
      <c r="V342" s="756"/>
      <c r="W342" s="263"/>
      <c r="X342" s="263"/>
    </row>
    <row r="343" spans="2:24" ht="15" customHeight="1">
      <c r="B343" s="335" t="s">
        <v>789</v>
      </c>
      <c r="C343" s="335"/>
      <c r="D343" s="335"/>
      <c r="E343" s="335"/>
      <c r="F343" s="335" t="s">
        <v>806</v>
      </c>
      <c r="G343" s="335">
        <v>0.25</v>
      </c>
      <c r="H343" s="335" t="s">
        <v>782</v>
      </c>
      <c r="I343" s="336">
        <v>55800</v>
      </c>
      <c r="J343" s="768"/>
      <c r="L343" s="328" t="e">
        <f>MATCH(I328,B$337:B$356,0)</f>
        <v>#N/A</v>
      </c>
      <c r="M343" s="328" t="e">
        <f ca="1">MAX(D9:D38,ABS(MIN(D9:D38)))*OFFSET(Z6,MATCH(D8,Z7:Z31,0),MATCH("MPa",AA6:AH6,0))</f>
        <v>#N/A</v>
      </c>
      <c r="N343" s="328" t="e">
        <f t="shared" ref="N343:N346" ca="1" si="238">OFFSET(D$336,L343,0)</f>
        <v>#N/A</v>
      </c>
      <c r="O343" s="328" t="e">
        <f t="shared" ref="O343:O346" ca="1" si="239">OFFSET(E$336,L343,0)</f>
        <v>#N/A</v>
      </c>
      <c r="P343" s="328" t="e">
        <f t="shared" ref="P343:P346" ca="1" si="240">IF(IF(N343="&lt;",M343&gt;=O343,IF(N343="&gt;=",M343&lt;O343,IF(N343="&gt;",M343&lt;=O343,IF(N343="&lt;=",M343&gt;O343,FALSE))))=TRUE,2,0)</f>
        <v>#N/A</v>
      </c>
      <c r="Q343" s="328" t="e">
        <f ca="1">E3*OFFSET(Z6,MATCH(F8,Z7:Z31,0),MATCH("MPa",AA6:AH6,0))/M343*100</f>
        <v>#N/A</v>
      </c>
      <c r="R343" s="328" t="e">
        <f t="shared" ref="R343:R346" ca="1" si="241">OFFSET(F$336,L343,0)</f>
        <v>#N/A</v>
      </c>
      <c r="S343" s="328" t="e">
        <f t="shared" ref="S343:S346" ca="1" si="242">OFFSET(G$336,L343,0)</f>
        <v>#N/A</v>
      </c>
      <c r="T343" s="328" t="e">
        <f t="shared" ref="T343:T346" ca="1" si="243">IF(IF(R343="&lt;",Q343&gt;=S343,IF(R343="&gt;=",Q343&lt;S343,IF(R343="&gt;",Q343&lt;=S343,IF(R343="&lt;=",Q343&gt;S343,FALSE))))=TRUE,2,0)</f>
        <v>#N/A</v>
      </c>
      <c r="U343" s="328">
        <f>J3</f>
        <v>0</v>
      </c>
      <c r="V343" s="328">
        <f t="shared" ref="V343:V346" si="244">IF(U343="Digital",1,0)</f>
        <v>0</v>
      </c>
      <c r="W343" s="263"/>
      <c r="X343" s="263"/>
    </row>
    <row r="344" spans="2:24" ht="15" customHeight="1">
      <c r="B344" s="335"/>
      <c r="C344" s="335"/>
      <c r="D344" s="335"/>
      <c r="E344" s="335"/>
      <c r="F344" s="335" t="s">
        <v>806</v>
      </c>
      <c r="G344" s="335">
        <v>0.25</v>
      </c>
      <c r="H344" s="335" t="s">
        <v>783</v>
      </c>
      <c r="I344" s="336">
        <v>55800</v>
      </c>
      <c r="J344" s="768"/>
      <c r="L344" s="328" t="e">
        <f>L343</f>
        <v>#N/A</v>
      </c>
      <c r="M344" s="328" t="e">
        <f ca="1">MAX(D91:D120,ABS(MIN(D91:D120)))*OFFSET(Z6,MATCH(D90,Z7:Z31,0),MATCH("MPa",AA6:AH6,0))</f>
        <v>#N/A</v>
      </c>
      <c r="N344" s="328" t="e">
        <f t="shared" ca="1" si="238"/>
        <v>#N/A</v>
      </c>
      <c r="O344" s="328" t="e">
        <f t="shared" ca="1" si="239"/>
        <v>#N/A</v>
      </c>
      <c r="P344" s="328" t="e">
        <f t="shared" ca="1" si="240"/>
        <v>#N/A</v>
      </c>
      <c r="Q344" s="328" t="e">
        <f ca="1">E85*OFFSET(F90,MATCH(F8,Z7:Z31,0),MATCH("MPa",AA6:AH6,0))/M344*100</f>
        <v>#N/A</v>
      </c>
      <c r="R344" s="328" t="e">
        <f t="shared" ca="1" si="241"/>
        <v>#N/A</v>
      </c>
      <c r="S344" s="328" t="e">
        <f t="shared" ca="1" si="242"/>
        <v>#N/A</v>
      </c>
      <c r="T344" s="328" t="e">
        <f t="shared" ca="1" si="243"/>
        <v>#N/A</v>
      </c>
      <c r="U344" s="328">
        <f>J85</f>
        <v>0</v>
      </c>
      <c r="V344" s="328">
        <f t="shared" si="244"/>
        <v>0</v>
      </c>
      <c r="W344" s="263"/>
      <c r="X344" s="263"/>
    </row>
    <row r="345" spans="2:24" ht="15" customHeight="1">
      <c r="B345" s="335"/>
      <c r="C345" s="335"/>
      <c r="D345" s="335"/>
      <c r="E345" s="335"/>
      <c r="F345" s="335" t="s">
        <v>807</v>
      </c>
      <c r="G345" s="335">
        <v>0.25</v>
      </c>
      <c r="H345" s="335" t="s">
        <v>790</v>
      </c>
      <c r="I345" s="336">
        <v>83800</v>
      </c>
      <c r="J345" s="768"/>
      <c r="L345" s="328" t="e">
        <f>L344</f>
        <v>#N/A</v>
      </c>
      <c r="M345" s="328" t="e">
        <f ca="1">MAX(D173:D202,ABS(MIN(D173:D202)))*OFFSET(Z6,MATCH(D172,Z7:Z31,0),MATCH("MPa",AA6:AH6,0))</f>
        <v>#N/A</v>
      </c>
      <c r="N345" s="328" t="e">
        <f t="shared" ca="1" si="238"/>
        <v>#N/A</v>
      </c>
      <c r="O345" s="328" t="e">
        <f t="shared" ca="1" si="239"/>
        <v>#N/A</v>
      </c>
      <c r="P345" s="328" t="e">
        <f t="shared" ca="1" si="240"/>
        <v>#N/A</v>
      </c>
      <c r="Q345" s="328" t="e">
        <f ca="1">E167*OFFSET(F172,MATCH(F8,Z7:Z31,0),MATCH("MPa",AA6:AH6,0))/M345*100</f>
        <v>#N/A</v>
      </c>
      <c r="R345" s="328" t="e">
        <f t="shared" ca="1" si="241"/>
        <v>#N/A</v>
      </c>
      <c r="S345" s="328" t="e">
        <f t="shared" ca="1" si="242"/>
        <v>#N/A</v>
      </c>
      <c r="T345" s="328" t="e">
        <f t="shared" ca="1" si="243"/>
        <v>#N/A</v>
      </c>
      <c r="U345" s="328">
        <f>J167</f>
        <v>0</v>
      </c>
      <c r="V345" s="328">
        <f t="shared" si="244"/>
        <v>0</v>
      </c>
      <c r="W345" s="263"/>
      <c r="X345" s="263"/>
    </row>
    <row r="346" spans="2:24" ht="15" customHeight="1">
      <c r="B346" s="335"/>
      <c r="C346" s="335"/>
      <c r="D346" s="335"/>
      <c r="E346" s="335"/>
      <c r="F346" s="335" t="s">
        <v>815</v>
      </c>
      <c r="G346" s="335">
        <v>0.25</v>
      </c>
      <c r="H346" s="335" t="s">
        <v>783</v>
      </c>
      <c r="I346" s="336">
        <v>83800</v>
      </c>
      <c r="J346" s="768"/>
      <c r="L346" s="328" t="e">
        <f>L345</f>
        <v>#N/A</v>
      </c>
      <c r="M346" s="328" t="e">
        <f ca="1">MAX(D255:D284,ABS(MIN(D255:D284)))*OFFSET(Z6,MATCH(D254,Z7:Z31,0),MATCH("MPa",AA6:AH6,0))</f>
        <v>#N/A</v>
      </c>
      <c r="N346" s="328" t="e">
        <f t="shared" ca="1" si="238"/>
        <v>#N/A</v>
      </c>
      <c r="O346" s="328" t="e">
        <f t="shared" ca="1" si="239"/>
        <v>#N/A</v>
      </c>
      <c r="P346" s="328" t="e">
        <f t="shared" ca="1" si="240"/>
        <v>#N/A</v>
      </c>
      <c r="Q346" s="328" t="e">
        <f ca="1">E249*OFFSET(F254,MATCH(F8,Z7:Z31,0),MATCH("MPa",AA6:AH6,0))/M346*100</f>
        <v>#N/A</v>
      </c>
      <c r="R346" s="328" t="e">
        <f t="shared" ca="1" si="241"/>
        <v>#N/A</v>
      </c>
      <c r="S346" s="328" t="e">
        <f t="shared" ca="1" si="242"/>
        <v>#N/A</v>
      </c>
      <c r="T346" s="328" t="e">
        <f t="shared" ca="1" si="243"/>
        <v>#N/A</v>
      </c>
      <c r="U346" s="328">
        <f>J249</f>
        <v>0</v>
      </c>
      <c r="V346" s="328">
        <f t="shared" si="244"/>
        <v>0</v>
      </c>
      <c r="W346" s="263"/>
      <c r="X346" s="263"/>
    </row>
    <row r="347" spans="2:24" ht="15" customHeight="1">
      <c r="B347" s="326" t="s">
        <v>791</v>
      </c>
      <c r="C347" s="326"/>
      <c r="D347" s="326"/>
      <c r="E347" s="326"/>
      <c r="F347" s="326"/>
      <c r="G347" s="326"/>
      <c r="H347" s="326" t="s">
        <v>790</v>
      </c>
      <c r="I347" s="334">
        <v>46300</v>
      </c>
      <c r="J347" s="768"/>
      <c r="K347" s="248"/>
      <c r="L347" s="248"/>
      <c r="M347" s="248"/>
      <c r="N347" s="248"/>
      <c r="O347" s="248"/>
      <c r="P347" s="248"/>
      <c r="U347" s="263"/>
      <c r="V347" s="263"/>
      <c r="W347" s="263"/>
      <c r="X347" s="263"/>
    </row>
    <row r="348" spans="2:24" ht="15" customHeight="1">
      <c r="B348" s="326"/>
      <c r="C348" s="326"/>
      <c r="D348" s="326"/>
      <c r="E348" s="326"/>
      <c r="F348" s="326"/>
      <c r="G348" s="326"/>
      <c r="H348" s="326" t="s">
        <v>783</v>
      </c>
      <c r="I348" s="334">
        <v>75700</v>
      </c>
      <c r="J348" s="768"/>
      <c r="L348" s="332" t="s">
        <v>798</v>
      </c>
      <c r="U348" s="263"/>
      <c r="V348" s="263"/>
      <c r="W348" s="263"/>
      <c r="X348" s="263"/>
    </row>
    <row r="349" spans="2:24" ht="15" customHeight="1">
      <c r="B349" s="335" t="s">
        <v>800</v>
      </c>
      <c r="C349" s="335"/>
      <c r="D349" s="335" t="s">
        <v>809</v>
      </c>
      <c r="E349" s="335">
        <v>100</v>
      </c>
      <c r="F349" s="335"/>
      <c r="G349" s="335"/>
      <c r="H349" s="335" t="s">
        <v>782</v>
      </c>
      <c r="I349" s="336">
        <v>39500</v>
      </c>
      <c r="J349" s="768"/>
      <c r="L349" s="342" t="s">
        <v>826</v>
      </c>
      <c r="M349" s="248"/>
      <c r="N349" s="248"/>
      <c r="O349" s="248"/>
      <c r="P349" s="248"/>
      <c r="U349" s="263"/>
      <c r="V349" s="263"/>
      <c r="W349" s="263"/>
    </row>
    <row r="350" spans="2:24" ht="15" customHeight="1">
      <c r="B350" s="335"/>
      <c r="C350" s="335"/>
      <c r="D350" s="335" t="s">
        <v>809</v>
      </c>
      <c r="E350" s="335">
        <v>100</v>
      </c>
      <c r="F350" s="335"/>
      <c r="G350" s="335"/>
      <c r="H350" s="335" t="s">
        <v>783</v>
      </c>
      <c r="I350" s="336">
        <v>75700</v>
      </c>
      <c r="J350" s="768"/>
      <c r="L350" s="333" t="s">
        <v>799</v>
      </c>
      <c r="M350" s="248"/>
      <c r="N350" s="248"/>
      <c r="O350" s="248"/>
      <c r="P350" s="248"/>
      <c r="U350" s="263"/>
      <c r="V350" s="263"/>
      <c r="W350" s="263"/>
      <c r="X350" s="263"/>
    </row>
    <row r="351" spans="2:24" ht="15" customHeight="1">
      <c r="B351" s="335"/>
      <c r="C351" s="335"/>
      <c r="D351" s="335" t="s">
        <v>810</v>
      </c>
      <c r="E351" s="335">
        <v>100</v>
      </c>
      <c r="F351" s="335"/>
      <c r="G351" s="335"/>
      <c r="H351" s="335" t="s">
        <v>790</v>
      </c>
      <c r="I351" s="336">
        <v>117900</v>
      </c>
      <c r="J351" s="768"/>
      <c r="L351" s="333" t="s">
        <v>742</v>
      </c>
      <c r="M351" s="248"/>
      <c r="N351" s="248"/>
      <c r="O351" s="248"/>
      <c r="P351" s="248"/>
      <c r="U351" s="263"/>
      <c r="V351" s="263"/>
      <c r="W351" s="263"/>
      <c r="X351" s="263"/>
    </row>
    <row r="352" spans="2:24" ht="15" customHeight="1">
      <c r="B352" s="335"/>
      <c r="C352" s="335"/>
      <c r="D352" s="335" t="s">
        <v>810</v>
      </c>
      <c r="E352" s="335">
        <v>100</v>
      </c>
      <c r="F352" s="335"/>
      <c r="G352" s="335"/>
      <c r="H352" s="335" t="s">
        <v>783</v>
      </c>
      <c r="I352" s="336">
        <v>236400</v>
      </c>
      <c r="J352" s="768"/>
      <c r="L352" s="333" t="s">
        <v>743</v>
      </c>
      <c r="M352" s="248"/>
      <c r="N352" s="248"/>
      <c r="O352" s="248"/>
      <c r="P352" s="248"/>
      <c r="Q352" s="248"/>
      <c r="U352" s="263"/>
      <c r="V352" s="263"/>
      <c r="W352" s="263"/>
      <c r="X352" s="263"/>
    </row>
    <row r="353" spans="2:24" ht="15" customHeight="1">
      <c r="B353" s="326" t="s">
        <v>801</v>
      </c>
      <c r="C353" s="326" t="s">
        <v>785</v>
      </c>
      <c r="D353" s="326"/>
      <c r="E353" s="326"/>
      <c r="F353" s="326"/>
      <c r="G353" s="326"/>
      <c r="H353" s="326" t="s">
        <v>790</v>
      </c>
      <c r="I353" s="334">
        <v>44900</v>
      </c>
      <c r="J353" s="768"/>
      <c r="K353" s="248"/>
      <c r="L353" s="248"/>
      <c r="M353" s="248"/>
      <c r="N353" s="248"/>
      <c r="O353" s="248"/>
      <c r="X353" s="263"/>
    </row>
    <row r="354" spans="2:24" ht="15" customHeight="1">
      <c r="B354" s="326"/>
      <c r="C354" s="326"/>
      <c r="D354" s="326"/>
      <c r="E354" s="326"/>
      <c r="F354" s="326"/>
      <c r="G354" s="326"/>
      <c r="H354" s="326" t="s">
        <v>783</v>
      </c>
      <c r="I354" s="334">
        <v>44900</v>
      </c>
      <c r="J354" s="768"/>
      <c r="K354" s="248"/>
      <c r="L354" s="248"/>
      <c r="M354" s="248"/>
      <c r="N354" s="248"/>
      <c r="O354" s="248"/>
      <c r="X354" s="263"/>
    </row>
    <row r="355" spans="2:24" ht="15" customHeight="1">
      <c r="B355" s="335" t="s">
        <v>802</v>
      </c>
      <c r="C355" s="335"/>
      <c r="D355" s="335"/>
      <c r="E355" s="335"/>
      <c r="F355" s="335"/>
      <c r="G355" s="335"/>
      <c r="H355" s="335" t="s">
        <v>782</v>
      </c>
      <c r="I355" s="336">
        <v>45700</v>
      </c>
      <c r="J355" s="768"/>
      <c r="K355" s="248"/>
      <c r="L355" s="248"/>
      <c r="M355" s="248"/>
      <c r="N355" s="248"/>
      <c r="O355" s="248"/>
      <c r="X355" s="263"/>
    </row>
    <row r="356" spans="2:24" ht="15" customHeight="1">
      <c r="B356" s="335"/>
      <c r="C356" s="335"/>
      <c r="D356" s="335"/>
      <c r="E356" s="335"/>
      <c r="F356" s="335"/>
      <c r="G356" s="335"/>
      <c r="H356" s="335" t="s">
        <v>783</v>
      </c>
      <c r="I356" s="336">
        <v>75700</v>
      </c>
      <c r="J356" s="769"/>
      <c r="K356" s="248"/>
      <c r="L356" s="248"/>
      <c r="M356" s="248"/>
      <c r="N356" s="248"/>
      <c r="O356" s="248"/>
      <c r="X356" s="263"/>
    </row>
  </sheetData>
  <mergeCells count="165">
    <mergeCell ref="B308:B310"/>
    <mergeCell ref="C308:C309"/>
    <mergeCell ref="D308:F308"/>
    <mergeCell ref="H308:J308"/>
    <mergeCell ref="O252:O254"/>
    <mergeCell ref="P252:P254"/>
    <mergeCell ref="Q252:T252"/>
    <mergeCell ref="B287:B290"/>
    <mergeCell ref="C287:C289"/>
    <mergeCell ref="D287:D289"/>
    <mergeCell ref="E287:E289"/>
    <mergeCell ref="F287:F289"/>
    <mergeCell ref="G287:J287"/>
    <mergeCell ref="K287:K289"/>
    <mergeCell ref="L287:P287"/>
    <mergeCell ref="Q287:Q289"/>
    <mergeCell ref="L288:L289"/>
    <mergeCell ref="M288:M289"/>
    <mergeCell ref="N288:N289"/>
    <mergeCell ref="O288:O289"/>
    <mergeCell ref="B252:B254"/>
    <mergeCell ref="C252:C254"/>
    <mergeCell ref="D252:D253"/>
    <mergeCell ref="E252:E253"/>
    <mergeCell ref="F252:H252"/>
    <mergeCell ref="I252:I254"/>
    <mergeCell ref="J252:L252"/>
    <mergeCell ref="N252:N254"/>
    <mergeCell ref="F170:H170"/>
    <mergeCell ref="I170:I172"/>
    <mergeCell ref="J170:L170"/>
    <mergeCell ref="N170:N172"/>
    <mergeCell ref="K226:K227"/>
    <mergeCell ref="N226:R226"/>
    <mergeCell ref="Q205:Q207"/>
    <mergeCell ref="B205:B208"/>
    <mergeCell ref="C205:C207"/>
    <mergeCell ref="D205:D207"/>
    <mergeCell ref="E205:E207"/>
    <mergeCell ref="F205:F207"/>
    <mergeCell ref="G205:J205"/>
    <mergeCell ref="K205:K207"/>
    <mergeCell ref="L205:P205"/>
    <mergeCell ref="E6:E7"/>
    <mergeCell ref="F6:H6"/>
    <mergeCell ref="B88:B90"/>
    <mergeCell ref="C88:C90"/>
    <mergeCell ref="D88:D89"/>
    <mergeCell ref="E88:E89"/>
    <mergeCell ref="F88:H88"/>
    <mergeCell ref="H62:J62"/>
    <mergeCell ref="I88:I90"/>
    <mergeCell ref="B62:B64"/>
    <mergeCell ref="C62:C63"/>
    <mergeCell ref="D62:F62"/>
    <mergeCell ref="B6:B8"/>
    <mergeCell ref="C6:C8"/>
    <mergeCell ref="D6:D7"/>
    <mergeCell ref="I6:I8"/>
    <mergeCell ref="S42:S43"/>
    <mergeCell ref="Q41:Q43"/>
    <mergeCell ref="R42:R43"/>
    <mergeCell ref="N42:N43"/>
    <mergeCell ref="B41:B44"/>
    <mergeCell ref="C41:C43"/>
    <mergeCell ref="D41:D43"/>
    <mergeCell ref="E41:E43"/>
    <mergeCell ref="F41:F43"/>
    <mergeCell ref="L41:P41"/>
    <mergeCell ref="T77:U77"/>
    <mergeCell ref="O88:O90"/>
    <mergeCell ref="P88:P90"/>
    <mergeCell ref="Q88:T88"/>
    <mergeCell ref="K62:K63"/>
    <mergeCell ref="N62:R62"/>
    <mergeCell ref="U6:X6"/>
    <mergeCell ref="O6:O8"/>
    <mergeCell ref="T42:T43"/>
    <mergeCell ref="V42:V43"/>
    <mergeCell ref="O42:O43"/>
    <mergeCell ref="W41:W44"/>
    <mergeCell ref="L42:L43"/>
    <mergeCell ref="M42:M43"/>
    <mergeCell ref="P42:P43"/>
    <mergeCell ref="R41:V41"/>
    <mergeCell ref="P6:P8"/>
    <mergeCell ref="Q6:T6"/>
    <mergeCell ref="N6:N8"/>
    <mergeCell ref="J6:L6"/>
    <mergeCell ref="G41:J41"/>
    <mergeCell ref="K41:K43"/>
    <mergeCell ref="J88:L88"/>
    <mergeCell ref="N88:N90"/>
    <mergeCell ref="H144:J144"/>
    <mergeCell ref="L123:P123"/>
    <mergeCell ref="Q123:Q125"/>
    <mergeCell ref="L124:L125"/>
    <mergeCell ref="M124:M125"/>
    <mergeCell ref="N124:N125"/>
    <mergeCell ref="O124:O125"/>
    <mergeCell ref="U124:U125"/>
    <mergeCell ref="R123:V123"/>
    <mergeCell ref="K144:K145"/>
    <mergeCell ref="N144:R144"/>
    <mergeCell ref="B123:B126"/>
    <mergeCell ref="B226:B228"/>
    <mergeCell ref="C226:C227"/>
    <mergeCell ref="D226:F226"/>
    <mergeCell ref="H226:J226"/>
    <mergeCell ref="B144:B146"/>
    <mergeCell ref="P124:P125"/>
    <mergeCell ref="L206:L207"/>
    <mergeCell ref="M206:M207"/>
    <mergeCell ref="N206:N207"/>
    <mergeCell ref="O206:O207"/>
    <mergeCell ref="P206:P207"/>
    <mergeCell ref="B170:B172"/>
    <mergeCell ref="C170:C172"/>
    <mergeCell ref="D170:D171"/>
    <mergeCell ref="E170:E171"/>
    <mergeCell ref="C123:C125"/>
    <mergeCell ref="D123:D125"/>
    <mergeCell ref="E123:E125"/>
    <mergeCell ref="F123:F125"/>
    <mergeCell ref="G123:J123"/>
    <mergeCell ref="K123:K125"/>
    <mergeCell ref="C144:C145"/>
    <mergeCell ref="D144:F144"/>
    <mergeCell ref="J337:J356"/>
    <mergeCell ref="W205:W208"/>
    <mergeCell ref="W287:W290"/>
    <mergeCell ref="U42:U43"/>
    <mergeCell ref="R288:R289"/>
    <mergeCell ref="S288:S289"/>
    <mergeCell ref="T288:T289"/>
    <mergeCell ref="V288:V289"/>
    <mergeCell ref="T159:U159"/>
    <mergeCell ref="O170:O172"/>
    <mergeCell ref="P170:P172"/>
    <mergeCell ref="Q170:T170"/>
    <mergeCell ref="U170:X170"/>
    <mergeCell ref="R206:R207"/>
    <mergeCell ref="S206:S207"/>
    <mergeCell ref="T206:T207"/>
    <mergeCell ref="T241:U241"/>
    <mergeCell ref="R124:R125"/>
    <mergeCell ref="U88:X88"/>
    <mergeCell ref="U252:X252"/>
    <mergeCell ref="W123:W126"/>
    <mergeCell ref="S124:S125"/>
    <mergeCell ref="T124:T125"/>
    <mergeCell ref="V124:V125"/>
    <mergeCell ref="K308:K309"/>
    <mergeCell ref="U206:U207"/>
    <mergeCell ref="R205:V205"/>
    <mergeCell ref="U288:U289"/>
    <mergeCell ref="R287:V287"/>
    <mergeCell ref="M342:P342"/>
    <mergeCell ref="U342:V342"/>
    <mergeCell ref="Q342:T342"/>
    <mergeCell ref="V206:V207"/>
    <mergeCell ref="P288:P289"/>
    <mergeCell ref="S337:S340"/>
    <mergeCell ref="T323:U323"/>
    <mergeCell ref="N308:R308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5"/>
  <sheetViews>
    <sheetView showGridLines="0" workbookViewId="0"/>
  </sheetViews>
  <sheetFormatPr defaultColWidth="10" defaultRowHeight="15" customHeight="1"/>
  <cols>
    <col min="1" max="1" width="3.88671875" style="248" customWidth="1"/>
    <col min="2" max="2" width="10" style="265"/>
    <col min="3" max="3" width="10.44140625" style="265" bestFit="1" customWidth="1"/>
    <col min="4" max="4" width="10" style="265"/>
    <col min="5" max="20" width="10" style="263"/>
    <col min="21" max="16384" width="10" style="248"/>
  </cols>
  <sheetData>
    <row r="1" spans="1:34" ht="15" customHeight="1">
      <c r="A1" s="245" t="s">
        <v>153</v>
      </c>
      <c r="B1" s="246"/>
      <c r="C1" s="246"/>
      <c r="D1" s="246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34" ht="15" customHeight="1" thickBot="1">
      <c r="B2" s="377" t="s">
        <v>376</v>
      </c>
      <c r="C2" s="383" t="s">
        <v>377</v>
      </c>
      <c r="D2" s="388" t="s">
        <v>96</v>
      </c>
      <c r="E2" s="383" t="s">
        <v>54</v>
      </c>
      <c r="F2" s="386" t="s">
        <v>948</v>
      </c>
      <c r="G2" s="349">
        <f>E8</f>
        <v>0</v>
      </c>
      <c r="H2" s="349" t="s">
        <v>990</v>
      </c>
      <c r="I2" s="383" t="s">
        <v>382</v>
      </c>
      <c r="J2" s="383" t="s">
        <v>557</v>
      </c>
      <c r="K2" s="380" t="s">
        <v>526</v>
      </c>
      <c r="L2" s="380" t="s">
        <v>829</v>
      </c>
      <c r="M2" s="389" t="s">
        <v>953</v>
      </c>
      <c r="N2" s="389" t="s">
        <v>954</v>
      </c>
      <c r="O2" s="247"/>
      <c r="P2" s="247"/>
      <c r="Q2" s="247"/>
      <c r="R2" s="247"/>
      <c r="S2" s="248"/>
      <c r="T2" s="248"/>
    </row>
    <row r="3" spans="1:34" ht="15" customHeight="1" thickBot="1">
      <c r="B3" s="249">
        <f>COUNTIF(B9:B38,TRUE)/2</f>
        <v>0</v>
      </c>
      <c r="C3" s="254" t="e">
        <f ca="1">OFFSET(Z6,MATCH(F8,Z7:Z31,0),MATCH(E8,AA6:AH6,0))</f>
        <v>#N/A</v>
      </c>
      <c r="D3" s="254">
        <f>Pressure_1_R1!K4</f>
        <v>0</v>
      </c>
      <c r="E3" s="254">
        <f>Pressure_1_R1!L4</f>
        <v>0</v>
      </c>
      <c r="F3" s="254">
        <f>Pressure_1_R1!M$4</f>
        <v>0</v>
      </c>
      <c r="G3" s="350" t="e">
        <f ca="1">E3*C3</f>
        <v>#N/A</v>
      </c>
      <c r="H3" s="350" t="str">
        <f ca="1">OFFSET(V63,COUNTIF(T64:T74,"&lt;="&amp;G3),0)</f>
        <v>자리수</v>
      </c>
      <c r="I3" s="254" t="e">
        <f ca="1">OFFSET(U63,MATCH(H3,V64:V74,0),0)</f>
        <v>#N/A</v>
      </c>
      <c r="J3" s="254">
        <f>Pressure_1_R1!J$4</f>
        <v>0</v>
      </c>
      <c r="K3" s="285" t="str">
        <f>IF(SUM(W45:W59,W127:W141,W209:W223,W291:W305)=0,"","초과")</f>
        <v/>
      </c>
      <c r="L3" s="285" t="str">
        <f>IF(LEN(K64&amp;K146&amp;K228&amp;K310)=0,"PASS","FAIL")</f>
        <v>PASS</v>
      </c>
      <c r="M3" s="324" t="b">
        <f>기본정보!A46=0</f>
        <v>1</v>
      </c>
      <c r="N3" s="324">
        <f>IF(M3=TRUE,1,기본정보!A47)</f>
        <v>1</v>
      </c>
      <c r="O3" s="247"/>
      <c r="P3" s="247"/>
      <c r="Q3" s="247"/>
      <c r="R3" s="247"/>
      <c r="S3" s="248"/>
      <c r="T3" s="248"/>
    </row>
    <row r="4" spans="1:34" ht="15" customHeight="1">
      <c r="B4" s="246"/>
      <c r="C4" s="247"/>
      <c r="D4" s="247"/>
      <c r="E4" s="247"/>
      <c r="F4" s="247"/>
      <c r="G4" s="247"/>
      <c r="I4" s="247"/>
      <c r="J4" s="247"/>
      <c r="K4" s="247"/>
      <c r="L4" s="247"/>
      <c r="M4" s="247"/>
      <c r="N4" s="247"/>
      <c r="O4" s="247"/>
      <c r="P4" s="247"/>
      <c r="Q4" s="247"/>
      <c r="R4" s="248"/>
      <c r="S4" s="248"/>
      <c r="T4" s="248"/>
    </row>
    <row r="5" spans="1:34" s="253" customFormat="1" ht="15" customHeight="1">
      <c r="B5" s="252" t="s">
        <v>184</v>
      </c>
      <c r="C5" s="250"/>
      <c r="D5" s="250"/>
      <c r="E5" s="251"/>
      <c r="F5" s="250"/>
      <c r="G5" s="246"/>
      <c r="H5" s="250"/>
      <c r="I5" s="250"/>
      <c r="J5" s="250"/>
      <c r="K5" s="250"/>
      <c r="L5" s="250"/>
      <c r="M5" s="250"/>
      <c r="N5" s="252" t="s">
        <v>209</v>
      </c>
    </row>
    <row r="6" spans="1:34" s="247" customFormat="1" ht="15" customHeight="1">
      <c r="B6" s="771" t="s">
        <v>383</v>
      </c>
      <c r="C6" s="771" t="s">
        <v>186</v>
      </c>
      <c r="D6" s="780" t="s">
        <v>183</v>
      </c>
      <c r="E6" s="782" t="s">
        <v>55</v>
      </c>
      <c r="F6" s="771" t="s">
        <v>745</v>
      </c>
      <c r="G6" s="771"/>
      <c r="H6" s="771"/>
      <c r="I6" s="771" t="s">
        <v>215</v>
      </c>
      <c r="J6" s="772" t="s">
        <v>747</v>
      </c>
      <c r="K6" s="773"/>
      <c r="L6" s="774"/>
      <c r="M6" s="250"/>
      <c r="N6" s="771" t="s">
        <v>383</v>
      </c>
      <c r="O6" s="771" t="s">
        <v>530</v>
      </c>
      <c r="P6" s="771" t="s">
        <v>186</v>
      </c>
      <c r="Q6" s="772" t="s">
        <v>749</v>
      </c>
      <c r="R6" s="773"/>
      <c r="S6" s="773"/>
      <c r="T6" s="774"/>
      <c r="U6" s="772" t="s">
        <v>751</v>
      </c>
      <c r="V6" s="773"/>
      <c r="W6" s="773"/>
      <c r="X6" s="774"/>
      <c r="Z6" s="349" t="s">
        <v>93</v>
      </c>
      <c r="AA6" s="348" t="s">
        <v>854</v>
      </c>
      <c r="AB6" s="348" t="s">
        <v>563</v>
      </c>
      <c r="AC6" s="348" t="s">
        <v>847</v>
      </c>
      <c r="AD6" s="348" t="s">
        <v>848</v>
      </c>
      <c r="AE6" s="348" t="s">
        <v>849</v>
      </c>
      <c r="AF6" s="348" t="s">
        <v>824</v>
      </c>
      <c r="AG6" s="348" t="s">
        <v>856</v>
      </c>
      <c r="AH6" s="348" t="s">
        <v>852</v>
      </c>
    </row>
    <row r="7" spans="1:34" s="247" customFormat="1" ht="15" customHeight="1">
      <c r="B7" s="771"/>
      <c r="C7" s="771"/>
      <c r="D7" s="781"/>
      <c r="E7" s="782"/>
      <c r="F7" s="382" t="s">
        <v>224</v>
      </c>
      <c r="G7" s="382" t="s">
        <v>70</v>
      </c>
      <c r="H7" s="382" t="s">
        <v>0</v>
      </c>
      <c r="I7" s="771"/>
      <c r="J7" s="384" t="s">
        <v>558</v>
      </c>
      <c r="K7" s="384" t="s">
        <v>559</v>
      </c>
      <c r="L7" s="384" t="s">
        <v>124</v>
      </c>
      <c r="M7" s="250"/>
      <c r="N7" s="771"/>
      <c r="O7" s="771"/>
      <c r="P7" s="771"/>
      <c r="Q7" s="384" t="s">
        <v>558</v>
      </c>
      <c r="R7" s="384" t="s">
        <v>559</v>
      </c>
      <c r="S7" s="384" t="s">
        <v>560</v>
      </c>
      <c r="T7" s="384" t="s">
        <v>561</v>
      </c>
      <c r="U7" s="384" t="s">
        <v>558</v>
      </c>
      <c r="V7" s="384" t="s">
        <v>559</v>
      </c>
      <c r="W7" s="384" t="s">
        <v>560</v>
      </c>
      <c r="X7" s="384" t="s">
        <v>562</v>
      </c>
      <c r="Z7" s="348" t="s">
        <v>188</v>
      </c>
      <c r="AA7" s="350">
        <f t="shared" ref="AA7:AA21" si="0">AC7*1000</f>
        <v>1</v>
      </c>
      <c r="AB7" s="350">
        <f>AC7*10</f>
        <v>0.01</v>
      </c>
      <c r="AC7" s="350">
        <f t="shared" ref="AC7:AC21" si="1">AD7*1000</f>
        <v>1E-3</v>
      </c>
      <c r="AD7" s="350">
        <v>9.9999999999999995E-7</v>
      </c>
      <c r="AE7" s="350">
        <f t="shared" ref="AE7:AE21" si="2">AG7*1000</f>
        <v>1</v>
      </c>
      <c r="AF7" s="350">
        <f>AG7*10</f>
        <v>0.01</v>
      </c>
      <c r="AG7" s="350">
        <f t="shared" ref="AG7:AG21" si="3">AH7*1000</f>
        <v>1E-3</v>
      </c>
      <c r="AH7" s="350">
        <v>9.9999999999999995E-7</v>
      </c>
    </row>
    <row r="8" spans="1:34" s="247" customFormat="1" ht="15" customHeight="1">
      <c r="B8" s="771"/>
      <c r="C8" s="771"/>
      <c r="D8" s="384">
        <f>E8</f>
        <v>0</v>
      </c>
      <c r="E8" s="384">
        <f>표준압력!I22</f>
        <v>0</v>
      </c>
      <c r="F8" s="384">
        <f>F3</f>
        <v>0</v>
      </c>
      <c r="G8" s="384">
        <f>F8</f>
        <v>0</v>
      </c>
      <c r="H8" s="384">
        <f>G8</f>
        <v>0</v>
      </c>
      <c r="I8" s="771"/>
      <c r="J8" s="382">
        <f>$E8</f>
        <v>0</v>
      </c>
      <c r="K8" s="382">
        <f>$E8</f>
        <v>0</v>
      </c>
      <c r="L8" s="382">
        <f>$E8</f>
        <v>0</v>
      </c>
      <c r="M8" s="250"/>
      <c r="N8" s="771"/>
      <c r="O8" s="771"/>
      <c r="P8" s="771"/>
      <c r="Q8" s="382">
        <f>J8</f>
        <v>0</v>
      </c>
      <c r="R8" s="382">
        <f>K8</f>
        <v>0</v>
      </c>
      <c r="S8" s="382">
        <f>L8</f>
        <v>0</v>
      </c>
      <c r="T8" s="382">
        <f>S8</f>
        <v>0</v>
      </c>
      <c r="U8" s="382">
        <f>Q8</f>
        <v>0</v>
      </c>
      <c r="V8" s="382">
        <f>R8</f>
        <v>0</v>
      </c>
      <c r="W8" s="382">
        <f>S8</f>
        <v>0</v>
      </c>
      <c r="X8" s="382">
        <f>T8</f>
        <v>0</v>
      </c>
      <c r="Z8" s="348" t="s">
        <v>855</v>
      </c>
      <c r="AA8" s="350">
        <f t="shared" si="0"/>
        <v>100</v>
      </c>
      <c r="AB8" s="350">
        <f t="shared" ref="AB8:AB30" si="4">AC8*10</f>
        <v>1</v>
      </c>
      <c r="AC8" s="350">
        <f t="shared" si="1"/>
        <v>0.1</v>
      </c>
      <c r="AD8" s="350">
        <v>1E-4</v>
      </c>
      <c r="AE8" s="350">
        <f t="shared" si="2"/>
        <v>100</v>
      </c>
      <c r="AF8" s="350">
        <f t="shared" ref="AF8:AF30" si="5">AG8*10</f>
        <v>1</v>
      </c>
      <c r="AG8" s="350">
        <f t="shared" si="3"/>
        <v>0.1</v>
      </c>
      <c r="AH8" s="350">
        <v>1E-4</v>
      </c>
    </row>
    <row r="9" spans="1:34" s="247" customFormat="1" ht="15" customHeight="1">
      <c r="B9" s="255" t="b">
        <f>IF(Pressure_1_R1!U4="",FALSE,TRUE)</f>
        <v>0</v>
      </c>
      <c r="C9" s="256">
        <v>1</v>
      </c>
      <c r="D9" s="257" t="str">
        <f>IF($B9=FALSE,"",표준압력!G22)</f>
        <v/>
      </c>
      <c r="E9" s="257" t="str">
        <f>IF($B9=FALSE,"",표준압력!H22)</f>
        <v/>
      </c>
      <c r="F9" s="257" t="str">
        <f>IF($B9=FALSE,"",Pressure_1_R1!U4)</f>
        <v/>
      </c>
      <c r="G9" s="258" t="str">
        <f>IF($B9=FALSE,"",Pressure_1_R1!V4)</f>
        <v/>
      </c>
      <c r="H9" s="258" t="str">
        <f>IF($B9=FALSE,"",Pressure_1_R1!W4)</f>
        <v/>
      </c>
      <c r="I9" s="264" t="b">
        <f>TYPE(G9)=1</f>
        <v>0</v>
      </c>
      <c r="J9" s="259" t="str">
        <f t="shared" ref="J9:J38" si="6">IF($B9=FALSE,"",F9*$C$3)</f>
        <v/>
      </c>
      <c r="K9" s="260" t="str">
        <f t="shared" ref="K9:L38" si="7">IF($B9=FALSE,"",IF(G9="ⅹ",J9,G9*$C$3))</f>
        <v/>
      </c>
      <c r="L9" s="260" t="str">
        <f t="shared" si="7"/>
        <v/>
      </c>
      <c r="M9" s="250"/>
      <c r="N9" s="261" t="b">
        <f t="shared" ref="N9:N38" si="8">IF($P9&gt;$B$3,FALSE,TRUE)</f>
        <v>0</v>
      </c>
      <c r="O9" s="415" t="s">
        <v>564</v>
      </c>
      <c r="P9" s="419">
        <v>1</v>
      </c>
      <c r="Q9" s="417" t="str">
        <f ca="1">IF($N9=FALSE,"",IF($O9="가압",J9,OFFSET(J$8,$B$3*2-($P9-1),0)))</f>
        <v/>
      </c>
      <c r="R9" s="261" t="str">
        <f t="shared" ref="R9" ca="1" si="9">IF($N9=FALSE,"",IF($O9="가압",K9,OFFSET(K$8,$B$3*2-($P9-1),0)))</f>
        <v/>
      </c>
      <c r="S9" s="261" t="str">
        <f t="shared" ref="S9" ca="1" si="10">IF($N9=FALSE,"",IF($O9="가압",L9,OFFSET(L$8,$B$3*2-($P9-1),0)))</f>
        <v/>
      </c>
      <c r="T9" s="421" t="str">
        <f t="shared" ref="T9" si="11">IF($N9=FALSE,"",AVERAGE(Q9:S9))</f>
        <v/>
      </c>
      <c r="U9" s="417" t="str">
        <f>IF($N9=FALSE,"",Q9-Q$9)</f>
        <v/>
      </c>
      <c r="V9" s="261" t="str">
        <f t="shared" ref="V9:V23" si="12">IF($N9=FALSE,"",R9-R$9)</f>
        <v/>
      </c>
      <c r="W9" s="261" t="str">
        <f t="shared" ref="W9:W23" si="13">IF($N9=FALSE,"",S9-S$9)</f>
        <v/>
      </c>
      <c r="X9" s="422" t="str">
        <f t="shared" ref="X9:X38" si="14">IF($N9=FALSE,"",MAX(U9:W9)-MIN(U9:W9))</f>
        <v/>
      </c>
      <c r="Z9" s="348" t="s">
        <v>847</v>
      </c>
      <c r="AA9" s="350">
        <f t="shared" si="0"/>
        <v>1000</v>
      </c>
      <c r="AB9" s="350">
        <f t="shared" si="4"/>
        <v>10</v>
      </c>
      <c r="AC9" s="350">
        <f t="shared" si="1"/>
        <v>1</v>
      </c>
      <c r="AD9" s="350">
        <v>1E-3</v>
      </c>
      <c r="AE9" s="350">
        <f t="shared" si="2"/>
        <v>1000</v>
      </c>
      <c r="AF9" s="350">
        <f t="shared" si="5"/>
        <v>10</v>
      </c>
      <c r="AG9" s="350">
        <f t="shared" si="3"/>
        <v>1</v>
      </c>
      <c r="AH9" s="350">
        <v>1E-3</v>
      </c>
    </row>
    <row r="10" spans="1:34" s="247" customFormat="1" ht="15" customHeight="1">
      <c r="B10" s="255" t="b">
        <f>IF(Pressure_1_R1!U5="",FALSE,TRUE)</f>
        <v>0</v>
      </c>
      <c r="C10" s="256">
        <v>2</v>
      </c>
      <c r="D10" s="257" t="str">
        <f>IF($B10=FALSE,"",표준압력!G23)</f>
        <v/>
      </c>
      <c r="E10" s="257" t="str">
        <f>IF($B10=FALSE,"",표준압력!H23)</f>
        <v/>
      </c>
      <c r="F10" s="257" t="str">
        <f>IF($B10=FALSE,"",Pressure_1_R1!U5)</f>
        <v/>
      </c>
      <c r="G10" s="258" t="str">
        <f>IF($B10=FALSE,"",Pressure_1_R1!V5)</f>
        <v/>
      </c>
      <c r="H10" s="258" t="str">
        <f>IF($B10=FALSE,"",Pressure_1_R1!W5)</f>
        <v/>
      </c>
      <c r="I10" s="264" t="b">
        <f t="shared" ref="I10:I38" si="15">TYPE(G10)=1</f>
        <v>0</v>
      </c>
      <c r="J10" s="259" t="str">
        <f t="shared" si="6"/>
        <v/>
      </c>
      <c r="K10" s="260" t="str">
        <f t="shared" si="7"/>
        <v/>
      </c>
      <c r="L10" s="260" t="str">
        <f t="shared" si="7"/>
        <v/>
      </c>
      <c r="M10" s="250"/>
      <c r="N10" s="261" t="b">
        <f t="shared" si="8"/>
        <v>0</v>
      </c>
      <c r="O10" s="415" t="s">
        <v>564</v>
      </c>
      <c r="P10" s="419">
        <v>2</v>
      </c>
      <c r="Q10" s="417" t="str">
        <f t="shared" ref="Q10:Q38" ca="1" si="16">IF($N10=FALSE,"",IF($O10="가압",J10,OFFSET(J$8,$B$3*2-($P10-1),0)))</f>
        <v/>
      </c>
      <c r="R10" s="261" t="str">
        <f t="shared" ref="R10:R38" ca="1" si="17">IF($N10=FALSE,"",IF($O10="가압",K10,OFFSET(K$8,$B$3*2-($P10-1),0)))</f>
        <v/>
      </c>
      <c r="S10" s="261" t="str">
        <f t="shared" ref="S10:S38" ca="1" si="18">IF($N10=FALSE,"",IF($O10="가압",L10,OFFSET(L$8,$B$3*2-($P10-1),0)))</f>
        <v/>
      </c>
      <c r="T10" s="421" t="str">
        <f t="shared" ref="T10:T38" si="19">IF($N10=FALSE,"",AVERAGE(Q10:S10))</f>
        <v/>
      </c>
      <c r="U10" s="417" t="str">
        <f t="shared" ref="U10:U23" si="20">IF($N10=FALSE,"",Q10-Q$9)</f>
        <v/>
      </c>
      <c r="V10" s="261" t="str">
        <f t="shared" si="12"/>
        <v/>
      </c>
      <c r="W10" s="261" t="str">
        <f t="shared" si="13"/>
        <v/>
      </c>
      <c r="X10" s="422" t="str">
        <f t="shared" si="14"/>
        <v/>
      </c>
      <c r="Z10" s="348" t="s">
        <v>210</v>
      </c>
      <c r="AA10" s="350">
        <f t="shared" si="0"/>
        <v>1000000</v>
      </c>
      <c r="AB10" s="350">
        <f t="shared" si="4"/>
        <v>10000</v>
      </c>
      <c r="AC10" s="350">
        <f t="shared" si="1"/>
        <v>1000</v>
      </c>
      <c r="AD10" s="350">
        <v>1</v>
      </c>
      <c r="AE10" s="350">
        <f t="shared" si="2"/>
        <v>1000000</v>
      </c>
      <c r="AF10" s="350">
        <f t="shared" si="5"/>
        <v>10000</v>
      </c>
      <c r="AG10" s="350">
        <f t="shared" si="3"/>
        <v>1000</v>
      </c>
      <c r="AH10" s="350">
        <v>1</v>
      </c>
    </row>
    <row r="11" spans="1:34" s="247" customFormat="1" ht="15" customHeight="1">
      <c r="B11" s="255" t="b">
        <f>IF(Pressure_1_R1!U6="",FALSE,TRUE)</f>
        <v>0</v>
      </c>
      <c r="C11" s="256">
        <v>3</v>
      </c>
      <c r="D11" s="257" t="str">
        <f>IF($B11=FALSE,"",표준압력!G24)</f>
        <v/>
      </c>
      <c r="E11" s="257" t="str">
        <f>IF($B11=FALSE,"",표준압력!H24)</f>
        <v/>
      </c>
      <c r="F11" s="257" t="str">
        <f>IF($B11=FALSE,"",Pressure_1_R1!U6)</f>
        <v/>
      </c>
      <c r="G11" s="258" t="str">
        <f>IF($B11=FALSE,"",Pressure_1_R1!V6)</f>
        <v/>
      </c>
      <c r="H11" s="258" t="str">
        <f>IF($B11=FALSE,"",Pressure_1_R1!W6)</f>
        <v/>
      </c>
      <c r="I11" s="264" t="b">
        <f t="shared" si="15"/>
        <v>0</v>
      </c>
      <c r="J11" s="259" t="str">
        <f t="shared" si="6"/>
        <v/>
      </c>
      <c r="K11" s="260" t="str">
        <f t="shared" si="7"/>
        <v/>
      </c>
      <c r="L11" s="260" t="str">
        <f t="shared" si="7"/>
        <v/>
      </c>
      <c r="M11" s="250"/>
      <c r="N11" s="261" t="b">
        <f t="shared" si="8"/>
        <v>0</v>
      </c>
      <c r="O11" s="415" t="s">
        <v>564</v>
      </c>
      <c r="P11" s="419">
        <v>3</v>
      </c>
      <c r="Q11" s="417" t="str">
        <f t="shared" ca="1" si="16"/>
        <v/>
      </c>
      <c r="R11" s="261" t="str">
        <f t="shared" ca="1" si="17"/>
        <v/>
      </c>
      <c r="S11" s="261" t="str">
        <f t="shared" ca="1" si="18"/>
        <v/>
      </c>
      <c r="T11" s="421" t="str">
        <f t="shared" si="19"/>
        <v/>
      </c>
      <c r="U11" s="417" t="str">
        <f t="shared" si="20"/>
        <v/>
      </c>
      <c r="V11" s="261" t="str">
        <f t="shared" si="12"/>
        <v/>
      </c>
      <c r="W11" s="261" t="str">
        <f t="shared" si="13"/>
        <v/>
      </c>
      <c r="X11" s="422" t="str">
        <f t="shared" si="14"/>
        <v/>
      </c>
      <c r="Z11" s="348" t="s">
        <v>857</v>
      </c>
      <c r="AA11" s="350">
        <f t="shared" si="0"/>
        <v>100</v>
      </c>
      <c r="AB11" s="350">
        <f t="shared" si="4"/>
        <v>1</v>
      </c>
      <c r="AC11" s="350">
        <f t="shared" si="1"/>
        <v>0.1</v>
      </c>
      <c r="AD11" s="350">
        <v>1E-4</v>
      </c>
      <c r="AE11" s="350">
        <f t="shared" si="2"/>
        <v>100</v>
      </c>
      <c r="AF11" s="350">
        <f t="shared" si="5"/>
        <v>1</v>
      </c>
      <c r="AG11" s="350">
        <f t="shared" si="3"/>
        <v>0.1</v>
      </c>
      <c r="AH11" s="350">
        <v>1E-4</v>
      </c>
    </row>
    <row r="12" spans="1:34" s="247" customFormat="1" ht="15" customHeight="1">
      <c r="B12" s="255" t="b">
        <f>IF(Pressure_1_R1!U7="",FALSE,TRUE)</f>
        <v>0</v>
      </c>
      <c r="C12" s="256">
        <v>4</v>
      </c>
      <c r="D12" s="257" t="str">
        <f>IF($B12=FALSE,"",표준압력!G25)</f>
        <v/>
      </c>
      <c r="E12" s="257" t="str">
        <f>IF($B12=FALSE,"",표준압력!H25)</f>
        <v/>
      </c>
      <c r="F12" s="257" t="str">
        <f>IF($B12=FALSE,"",Pressure_1_R1!U7)</f>
        <v/>
      </c>
      <c r="G12" s="258" t="str">
        <f>IF($B12=FALSE,"",Pressure_1_R1!V7)</f>
        <v/>
      </c>
      <c r="H12" s="258" t="str">
        <f>IF($B12=FALSE,"",Pressure_1_R1!W7)</f>
        <v/>
      </c>
      <c r="I12" s="264" t="b">
        <f t="shared" si="15"/>
        <v>0</v>
      </c>
      <c r="J12" s="259" t="str">
        <f t="shared" si="6"/>
        <v/>
      </c>
      <c r="K12" s="260" t="str">
        <f t="shared" si="7"/>
        <v/>
      </c>
      <c r="L12" s="260" t="str">
        <f t="shared" si="7"/>
        <v/>
      </c>
      <c r="M12" s="250"/>
      <c r="N12" s="261" t="b">
        <f t="shared" si="8"/>
        <v>0</v>
      </c>
      <c r="O12" s="415" t="s">
        <v>564</v>
      </c>
      <c r="P12" s="419">
        <v>4</v>
      </c>
      <c r="Q12" s="417" t="str">
        <f t="shared" ca="1" si="16"/>
        <v/>
      </c>
      <c r="R12" s="261" t="str">
        <f t="shared" ca="1" si="17"/>
        <v/>
      </c>
      <c r="S12" s="261" t="str">
        <f t="shared" ca="1" si="18"/>
        <v/>
      </c>
      <c r="T12" s="421" t="str">
        <f t="shared" si="19"/>
        <v/>
      </c>
      <c r="U12" s="417" t="str">
        <f t="shared" si="20"/>
        <v/>
      </c>
      <c r="V12" s="261" t="str">
        <f t="shared" si="12"/>
        <v/>
      </c>
      <c r="W12" s="261" t="str">
        <f t="shared" si="13"/>
        <v/>
      </c>
      <c r="X12" s="422" t="str">
        <f t="shared" si="14"/>
        <v/>
      </c>
      <c r="Z12" s="348" t="s">
        <v>858</v>
      </c>
      <c r="AA12" s="350">
        <f t="shared" si="0"/>
        <v>100000</v>
      </c>
      <c r="AB12" s="350">
        <f t="shared" si="4"/>
        <v>1000</v>
      </c>
      <c r="AC12" s="350">
        <f t="shared" si="1"/>
        <v>100</v>
      </c>
      <c r="AD12" s="350">
        <v>0.1</v>
      </c>
      <c r="AE12" s="350">
        <f t="shared" si="2"/>
        <v>100000</v>
      </c>
      <c r="AF12" s="350">
        <f t="shared" si="5"/>
        <v>1000</v>
      </c>
      <c r="AG12" s="350">
        <f t="shared" si="3"/>
        <v>100</v>
      </c>
      <c r="AH12" s="350">
        <v>0.1</v>
      </c>
    </row>
    <row r="13" spans="1:34" s="247" customFormat="1" ht="15" customHeight="1">
      <c r="B13" s="255" t="b">
        <f>IF(Pressure_1_R1!U8="",FALSE,TRUE)</f>
        <v>0</v>
      </c>
      <c r="C13" s="256">
        <v>5</v>
      </c>
      <c r="D13" s="257" t="str">
        <f>IF($B13=FALSE,"",표준압력!G26)</f>
        <v/>
      </c>
      <c r="E13" s="257" t="str">
        <f>IF($B13=FALSE,"",표준압력!H26)</f>
        <v/>
      </c>
      <c r="F13" s="257" t="str">
        <f>IF($B13=FALSE,"",Pressure_1_R1!U8)</f>
        <v/>
      </c>
      <c r="G13" s="258" t="str">
        <f>IF($B13=FALSE,"",Pressure_1_R1!V8)</f>
        <v/>
      </c>
      <c r="H13" s="258" t="str">
        <f>IF($B13=FALSE,"",Pressure_1_R1!W8)</f>
        <v/>
      </c>
      <c r="I13" s="264" t="b">
        <f t="shared" si="15"/>
        <v>0</v>
      </c>
      <c r="J13" s="259" t="str">
        <f t="shared" si="6"/>
        <v/>
      </c>
      <c r="K13" s="260" t="str">
        <f t="shared" si="7"/>
        <v/>
      </c>
      <c r="L13" s="260" t="str">
        <f t="shared" si="7"/>
        <v/>
      </c>
      <c r="M13" s="250"/>
      <c r="N13" s="261" t="b">
        <f t="shared" si="8"/>
        <v>0</v>
      </c>
      <c r="O13" s="415" t="s">
        <v>564</v>
      </c>
      <c r="P13" s="419">
        <v>5</v>
      </c>
      <c r="Q13" s="417" t="str">
        <f t="shared" ca="1" si="16"/>
        <v/>
      </c>
      <c r="R13" s="261" t="str">
        <f t="shared" ca="1" si="17"/>
        <v/>
      </c>
      <c r="S13" s="261" t="str">
        <f t="shared" ca="1" si="18"/>
        <v/>
      </c>
      <c r="T13" s="421" t="str">
        <f t="shared" si="19"/>
        <v/>
      </c>
      <c r="U13" s="417" t="str">
        <f t="shared" si="20"/>
        <v/>
      </c>
      <c r="V13" s="261" t="str">
        <f t="shared" si="12"/>
        <v/>
      </c>
      <c r="W13" s="261" t="str">
        <f t="shared" si="13"/>
        <v/>
      </c>
      <c r="X13" s="422" t="str">
        <f t="shared" si="14"/>
        <v/>
      </c>
      <c r="Z13" s="348" t="s">
        <v>859</v>
      </c>
      <c r="AA13" s="350">
        <f t="shared" si="0"/>
        <v>6894.7569999999996</v>
      </c>
      <c r="AB13" s="350">
        <f t="shared" si="4"/>
        <v>68.947569999999999</v>
      </c>
      <c r="AC13" s="350">
        <f t="shared" si="1"/>
        <v>6.8947569999999994</v>
      </c>
      <c r="AD13" s="350">
        <v>6.8947569999999996E-3</v>
      </c>
      <c r="AE13" s="350">
        <f t="shared" si="2"/>
        <v>6894.7569999999996</v>
      </c>
      <c r="AF13" s="350">
        <f t="shared" si="5"/>
        <v>68.947569999999999</v>
      </c>
      <c r="AG13" s="350">
        <f t="shared" si="3"/>
        <v>6.8947569999999994</v>
      </c>
      <c r="AH13" s="350">
        <v>6.8947569999999996E-3</v>
      </c>
    </row>
    <row r="14" spans="1:34" s="247" customFormat="1" ht="15" customHeight="1">
      <c r="B14" s="255" t="b">
        <f>IF(Pressure_1_R1!U9="",FALSE,TRUE)</f>
        <v>0</v>
      </c>
      <c r="C14" s="256">
        <v>6</v>
      </c>
      <c r="D14" s="257" t="str">
        <f>IF($B14=FALSE,"",표준압력!G27)</f>
        <v/>
      </c>
      <c r="E14" s="257" t="str">
        <f>IF($B14=FALSE,"",표준압력!H27)</f>
        <v/>
      </c>
      <c r="F14" s="257" t="str">
        <f>IF($B14=FALSE,"",Pressure_1_R1!U9)</f>
        <v/>
      </c>
      <c r="G14" s="258" t="str">
        <f>IF($B14=FALSE,"",Pressure_1_R1!V9)</f>
        <v/>
      </c>
      <c r="H14" s="258" t="str">
        <f>IF($B14=FALSE,"",Pressure_1_R1!W9)</f>
        <v/>
      </c>
      <c r="I14" s="264" t="b">
        <f t="shared" si="15"/>
        <v>0</v>
      </c>
      <c r="J14" s="259" t="str">
        <f t="shared" si="6"/>
        <v/>
      </c>
      <c r="K14" s="260" t="str">
        <f t="shared" si="7"/>
        <v/>
      </c>
      <c r="L14" s="260" t="str">
        <f t="shared" si="7"/>
        <v/>
      </c>
      <c r="M14" s="250"/>
      <c r="N14" s="261" t="b">
        <f t="shared" si="8"/>
        <v>0</v>
      </c>
      <c r="O14" s="415" t="s">
        <v>564</v>
      </c>
      <c r="P14" s="419">
        <v>6</v>
      </c>
      <c r="Q14" s="417" t="str">
        <f t="shared" ca="1" si="16"/>
        <v/>
      </c>
      <c r="R14" s="261" t="str">
        <f t="shared" ca="1" si="17"/>
        <v/>
      </c>
      <c r="S14" s="261" t="str">
        <f t="shared" ca="1" si="18"/>
        <v/>
      </c>
      <c r="T14" s="421" t="str">
        <f t="shared" si="19"/>
        <v/>
      </c>
      <c r="U14" s="417" t="str">
        <f t="shared" si="20"/>
        <v/>
      </c>
      <c r="V14" s="261" t="str">
        <f t="shared" si="12"/>
        <v/>
      </c>
      <c r="W14" s="261" t="str">
        <f t="shared" si="13"/>
        <v/>
      </c>
      <c r="X14" s="422" t="str">
        <f t="shared" si="14"/>
        <v/>
      </c>
      <c r="Z14" s="348" t="s">
        <v>860</v>
      </c>
      <c r="AA14" s="350">
        <f t="shared" si="0"/>
        <v>98066.5</v>
      </c>
      <c r="AB14" s="350">
        <f t="shared" si="4"/>
        <v>980.66500000000008</v>
      </c>
      <c r="AC14" s="350">
        <f t="shared" si="1"/>
        <v>98.066500000000005</v>
      </c>
      <c r="AD14" s="350">
        <v>9.8066500000000001E-2</v>
      </c>
      <c r="AE14" s="350">
        <f t="shared" si="2"/>
        <v>98066.5</v>
      </c>
      <c r="AF14" s="350">
        <f t="shared" si="5"/>
        <v>980.66500000000008</v>
      </c>
      <c r="AG14" s="350">
        <f t="shared" si="3"/>
        <v>98.066500000000005</v>
      </c>
      <c r="AH14" s="350">
        <v>9.8066500000000001E-2</v>
      </c>
    </row>
    <row r="15" spans="1:34" s="247" customFormat="1" ht="15" customHeight="1">
      <c r="B15" s="255" t="b">
        <f>IF(Pressure_1_R1!U10="",FALSE,TRUE)</f>
        <v>0</v>
      </c>
      <c r="C15" s="256">
        <v>7</v>
      </c>
      <c r="D15" s="257" t="str">
        <f>IF($B15=FALSE,"",표준압력!G28)</f>
        <v/>
      </c>
      <c r="E15" s="257" t="str">
        <f>IF($B15=FALSE,"",표준압력!H28)</f>
        <v/>
      </c>
      <c r="F15" s="257" t="str">
        <f>IF($B15=FALSE,"",Pressure_1_R1!U10)</f>
        <v/>
      </c>
      <c r="G15" s="258" t="str">
        <f>IF($B15=FALSE,"",Pressure_1_R1!V10)</f>
        <v/>
      </c>
      <c r="H15" s="258" t="str">
        <f>IF($B15=FALSE,"",Pressure_1_R1!W10)</f>
        <v/>
      </c>
      <c r="I15" s="264" t="b">
        <f t="shared" si="15"/>
        <v>0</v>
      </c>
      <c r="J15" s="259" t="str">
        <f t="shared" si="6"/>
        <v/>
      </c>
      <c r="K15" s="260" t="str">
        <f t="shared" si="7"/>
        <v/>
      </c>
      <c r="L15" s="260" t="str">
        <f t="shared" si="7"/>
        <v/>
      </c>
      <c r="M15" s="250"/>
      <c r="N15" s="261" t="b">
        <f t="shared" si="8"/>
        <v>0</v>
      </c>
      <c r="O15" s="415" t="s">
        <v>564</v>
      </c>
      <c r="P15" s="419">
        <v>7</v>
      </c>
      <c r="Q15" s="417" t="str">
        <f t="shared" ca="1" si="16"/>
        <v/>
      </c>
      <c r="R15" s="261" t="str">
        <f t="shared" ca="1" si="17"/>
        <v/>
      </c>
      <c r="S15" s="261" t="str">
        <f t="shared" ca="1" si="18"/>
        <v/>
      </c>
      <c r="T15" s="421" t="str">
        <f t="shared" si="19"/>
        <v/>
      </c>
      <c r="U15" s="417" t="str">
        <f t="shared" si="20"/>
        <v/>
      </c>
      <c r="V15" s="261" t="str">
        <f t="shared" si="12"/>
        <v/>
      </c>
      <c r="W15" s="261" t="str">
        <f t="shared" si="13"/>
        <v/>
      </c>
      <c r="X15" s="422" t="str">
        <f t="shared" si="14"/>
        <v/>
      </c>
      <c r="Z15" s="348" t="s">
        <v>144</v>
      </c>
      <c r="AA15" s="350">
        <f t="shared" si="0"/>
        <v>9.8066499999999994</v>
      </c>
      <c r="AB15" s="350">
        <f t="shared" si="4"/>
        <v>9.8066500000000001E-2</v>
      </c>
      <c r="AC15" s="350">
        <f t="shared" si="1"/>
        <v>9.8066500000000001E-3</v>
      </c>
      <c r="AD15" s="351">
        <v>9.8066500000000004E-6</v>
      </c>
      <c r="AE15" s="350">
        <f t="shared" si="2"/>
        <v>9.8066499999999994</v>
      </c>
      <c r="AF15" s="350">
        <f t="shared" si="5"/>
        <v>9.8066500000000001E-2</v>
      </c>
      <c r="AG15" s="350">
        <f t="shared" si="3"/>
        <v>9.8066500000000001E-3</v>
      </c>
      <c r="AH15" s="351">
        <v>9.8066500000000004E-6</v>
      </c>
    </row>
    <row r="16" spans="1:34" s="247" customFormat="1" ht="15" customHeight="1">
      <c r="B16" s="255" t="b">
        <f>IF(Pressure_1_R1!U11="",FALSE,TRUE)</f>
        <v>0</v>
      </c>
      <c r="C16" s="256">
        <v>8</v>
      </c>
      <c r="D16" s="257" t="str">
        <f>IF($B16=FALSE,"",표준압력!G29)</f>
        <v/>
      </c>
      <c r="E16" s="257" t="str">
        <f>IF($B16=FALSE,"",표준압력!H29)</f>
        <v/>
      </c>
      <c r="F16" s="257" t="str">
        <f>IF($B16=FALSE,"",Pressure_1_R1!U11)</f>
        <v/>
      </c>
      <c r="G16" s="258" t="str">
        <f>IF($B16=FALSE,"",Pressure_1_R1!V11)</f>
        <v/>
      </c>
      <c r="H16" s="258" t="str">
        <f>IF($B16=FALSE,"",Pressure_1_R1!W11)</f>
        <v/>
      </c>
      <c r="I16" s="264" t="b">
        <f t="shared" si="15"/>
        <v>0</v>
      </c>
      <c r="J16" s="259" t="str">
        <f t="shared" si="6"/>
        <v/>
      </c>
      <c r="K16" s="260" t="str">
        <f t="shared" si="7"/>
        <v/>
      </c>
      <c r="L16" s="260" t="str">
        <f t="shared" si="7"/>
        <v/>
      </c>
      <c r="M16" s="250"/>
      <c r="N16" s="261" t="b">
        <f t="shared" si="8"/>
        <v>0</v>
      </c>
      <c r="O16" s="415" t="s">
        <v>564</v>
      </c>
      <c r="P16" s="419">
        <v>8</v>
      </c>
      <c r="Q16" s="417" t="str">
        <f t="shared" ca="1" si="16"/>
        <v/>
      </c>
      <c r="R16" s="261" t="str">
        <f t="shared" ca="1" si="17"/>
        <v/>
      </c>
      <c r="S16" s="261" t="str">
        <f t="shared" ca="1" si="18"/>
        <v/>
      </c>
      <c r="T16" s="421" t="str">
        <f t="shared" si="19"/>
        <v/>
      </c>
      <c r="U16" s="417" t="str">
        <f t="shared" si="20"/>
        <v/>
      </c>
      <c r="V16" s="261" t="str">
        <f t="shared" si="12"/>
        <v/>
      </c>
      <c r="W16" s="261" t="str">
        <f t="shared" si="13"/>
        <v/>
      </c>
      <c r="X16" s="422" t="str">
        <f t="shared" si="14"/>
        <v/>
      </c>
      <c r="Z16" s="348" t="s">
        <v>861</v>
      </c>
      <c r="AA16" s="350">
        <f t="shared" si="0"/>
        <v>3386.3889999999997</v>
      </c>
      <c r="AB16" s="350">
        <f t="shared" si="4"/>
        <v>33.863889999999998</v>
      </c>
      <c r="AC16" s="350">
        <f t="shared" si="1"/>
        <v>3.3863889999999999</v>
      </c>
      <c r="AD16" s="350">
        <v>3.3863890000000001E-3</v>
      </c>
      <c r="AE16" s="350">
        <f t="shared" si="2"/>
        <v>3386.3889999999997</v>
      </c>
      <c r="AF16" s="350">
        <f t="shared" si="5"/>
        <v>33.863889999999998</v>
      </c>
      <c r="AG16" s="350">
        <f t="shared" si="3"/>
        <v>3.3863889999999999</v>
      </c>
      <c r="AH16" s="350">
        <v>3.3863890000000001E-3</v>
      </c>
    </row>
    <row r="17" spans="2:34" s="247" customFormat="1" ht="15" customHeight="1">
      <c r="B17" s="255" t="b">
        <f>IF(Pressure_1_R1!U12="",FALSE,TRUE)</f>
        <v>0</v>
      </c>
      <c r="C17" s="256">
        <v>9</v>
      </c>
      <c r="D17" s="257" t="str">
        <f>IF($B17=FALSE,"",표준압력!G30)</f>
        <v/>
      </c>
      <c r="E17" s="257" t="str">
        <f>IF($B17=FALSE,"",표준압력!H30)</f>
        <v/>
      </c>
      <c r="F17" s="257" t="str">
        <f>IF($B17=FALSE,"",Pressure_1_R1!U12)</f>
        <v/>
      </c>
      <c r="G17" s="258" t="str">
        <f>IF($B17=FALSE,"",Pressure_1_R1!V12)</f>
        <v/>
      </c>
      <c r="H17" s="258" t="str">
        <f>IF($B17=FALSE,"",Pressure_1_R1!W12)</f>
        <v/>
      </c>
      <c r="I17" s="264" t="b">
        <f t="shared" si="15"/>
        <v>0</v>
      </c>
      <c r="J17" s="259" t="str">
        <f t="shared" si="6"/>
        <v/>
      </c>
      <c r="K17" s="260" t="str">
        <f t="shared" si="7"/>
        <v/>
      </c>
      <c r="L17" s="260" t="str">
        <f t="shared" si="7"/>
        <v/>
      </c>
      <c r="M17" s="250"/>
      <c r="N17" s="261" t="b">
        <f t="shared" si="8"/>
        <v>0</v>
      </c>
      <c r="O17" s="415" t="s">
        <v>564</v>
      </c>
      <c r="P17" s="419">
        <v>9</v>
      </c>
      <c r="Q17" s="417" t="str">
        <f t="shared" ca="1" si="16"/>
        <v/>
      </c>
      <c r="R17" s="261" t="str">
        <f t="shared" ca="1" si="17"/>
        <v/>
      </c>
      <c r="S17" s="261" t="str">
        <f t="shared" ca="1" si="18"/>
        <v/>
      </c>
      <c r="T17" s="421" t="str">
        <f t="shared" si="19"/>
        <v/>
      </c>
      <c r="U17" s="417" t="str">
        <f t="shared" si="20"/>
        <v/>
      </c>
      <c r="V17" s="261" t="str">
        <f t="shared" si="12"/>
        <v/>
      </c>
      <c r="W17" s="261" t="str">
        <f t="shared" si="13"/>
        <v/>
      </c>
      <c r="X17" s="422" t="str">
        <f t="shared" si="14"/>
        <v/>
      </c>
      <c r="Z17" s="348" t="s">
        <v>862</v>
      </c>
      <c r="AA17" s="350">
        <f t="shared" si="0"/>
        <v>133.32240000000002</v>
      </c>
      <c r="AB17" s="350">
        <f t="shared" si="4"/>
        <v>1.333224</v>
      </c>
      <c r="AC17" s="350">
        <f t="shared" si="1"/>
        <v>0.13332240000000001</v>
      </c>
      <c r="AD17" s="350">
        <v>1.3332240000000001E-4</v>
      </c>
      <c r="AE17" s="350">
        <f t="shared" si="2"/>
        <v>133.32240000000002</v>
      </c>
      <c r="AF17" s="350">
        <f t="shared" si="5"/>
        <v>1.333224</v>
      </c>
      <c r="AG17" s="350">
        <f t="shared" si="3"/>
        <v>0.13332240000000001</v>
      </c>
      <c r="AH17" s="350">
        <v>1.3332240000000001E-4</v>
      </c>
    </row>
    <row r="18" spans="2:34" s="247" customFormat="1" ht="15" customHeight="1">
      <c r="B18" s="255" t="b">
        <f>IF(Pressure_1_R1!U13="",FALSE,TRUE)</f>
        <v>0</v>
      </c>
      <c r="C18" s="256">
        <v>10</v>
      </c>
      <c r="D18" s="257" t="str">
        <f>IF($B18=FALSE,"",표준압력!G31)</f>
        <v/>
      </c>
      <c r="E18" s="257" t="str">
        <f>IF($B18=FALSE,"",표준압력!H31)</f>
        <v/>
      </c>
      <c r="F18" s="257" t="str">
        <f>IF($B18=FALSE,"",Pressure_1_R1!U13)</f>
        <v/>
      </c>
      <c r="G18" s="258" t="str">
        <f>IF($B18=FALSE,"",Pressure_1_R1!V13)</f>
        <v/>
      </c>
      <c r="H18" s="258" t="str">
        <f>IF($B18=FALSE,"",Pressure_1_R1!W13)</f>
        <v/>
      </c>
      <c r="I18" s="264" t="b">
        <f t="shared" si="15"/>
        <v>0</v>
      </c>
      <c r="J18" s="259" t="str">
        <f t="shared" si="6"/>
        <v/>
      </c>
      <c r="K18" s="260" t="str">
        <f t="shared" si="7"/>
        <v/>
      </c>
      <c r="L18" s="260" t="str">
        <f t="shared" si="7"/>
        <v/>
      </c>
      <c r="M18" s="250"/>
      <c r="N18" s="261" t="b">
        <f t="shared" si="8"/>
        <v>0</v>
      </c>
      <c r="O18" s="415" t="s">
        <v>564</v>
      </c>
      <c r="P18" s="419">
        <v>10</v>
      </c>
      <c r="Q18" s="417" t="str">
        <f t="shared" ca="1" si="16"/>
        <v/>
      </c>
      <c r="R18" s="261" t="str">
        <f t="shared" ca="1" si="17"/>
        <v/>
      </c>
      <c r="S18" s="261" t="str">
        <f t="shared" ca="1" si="18"/>
        <v/>
      </c>
      <c r="T18" s="421" t="str">
        <f t="shared" si="19"/>
        <v/>
      </c>
      <c r="U18" s="417" t="str">
        <f t="shared" si="20"/>
        <v/>
      </c>
      <c r="V18" s="261" t="str">
        <f t="shared" si="12"/>
        <v/>
      </c>
      <c r="W18" s="261" t="str">
        <f t="shared" si="13"/>
        <v/>
      </c>
      <c r="X18" s="422" t="str">
        <f t="shared" si="14"/>
        <v/>
      </c>
      <c r="Z18" s="348" t="s">
        <v>863</v>
      </c>
      <c r="AA18" s="350">
        <f t="shared" si="0"/>
        <v>1333.2239999999999</v>
      </c>
      <c r="AB18" s="350">
        <f t="shared" si="4"/>
        <v>13.332239999999999</v>
      </c>
      <c r="AC18" s="350">
        <f t="shared" si="1"/>
        <v>1.333224</v>
      </c>
      <c r="AD18" s="350">
        <v>1.333224E-3</v>
      </c>
      <c r="AE18" s="350">
        <f t="shared" si="2"/>
        <v>1333.2239999999999</v>
      </c>
      <c r="AF18" s="350">
        <f t="shared" si="5"/>
        <v>13.332239999999999</v>
      </c>
      <c r="AG18" s="350">
        <f t="shared" si="3"/>
        <v>1.333224</v>
      </c>
      <c r="AH18" s="350">
        <v>1.333224E-3</v>
      </c>
    </row>
    <row r="19" spans="2:34" s="247" customFormat="1" ht="15" customHeight="1">
      <c r="B19" s="255" t="b">
        <f>IF(Pressure_1_R1!U14="",FALSE,TRUE)</f>
        <v>0</v>
      </c>
      <c r="C19" s="256">
        <v>11</v>
      </c>
      <c r="D19" s="257" t="str">
        <f>IF($B19=FALSE,"",표준압력!G32)</f>
        <v/>
      </c>
      <c r="E19" s="257" t="str">
        <f>IF($B19=FALSE,"",표준압력!H32)</f>
        <v/>
      </c>
      <c r="F19" s="257" t="str">
        <f>IF($B19=FALSE,"",Pressure_1_R1!U14)</f>
        <v/>
      </c>
      <c r="G19" s="258" t="str">
        <f>IF($B19=FALSE,"",Pressure_1_R1!V14)</f>
        <v/>
      </c>
      <c r="H19" s="258" t="str">
        <f>IF($B19=FALSE,"",Pressure_1_R1!W14)</f>
        <v/>
      </c>
      <c r="I19" s="264" t="b">
        <f t="shared" si="15"/>
        <v>0</v>
      </c>
      <c r="J19" s="259" t="str">
        <f t="shared" si="6"/>
        <v/>
      </c>
      <c r="K19" s="260" t="str">
        <f t="shared" si="7"/>
        <v/>
      </c>
      <c r="L19" s="260" t="str">
        <f t="shared" si="7"/>
        <v/>
      </c>
      <c r="M19" s="250"/>
      <c r="N19" s="261" t="b">
        <f t="shared" si="8"/>
        <v>0</v>
      </c>
      <c r="O19" s="415" t="s">
        <v>564</v>
      </c>
      <c r="P19" s="419">
        <v>11</v>
      </c>
      <c r="Q19" s="417" t="str">
        <f t="shared" ca="1" si="16"/>
        <v/>
      </c>
      <c r="R19" s="261" t="str">
        <f t="shared" ca="1" si="17"/>
        <v/>
      </c>
      <c r="S19" s="261" t="str">
        <f t="shared" ca="1" si="18"/>
        <v/>
      </c>
      <c r="T19" s="421" t="str">
        <f t="shared" si="19"/>
        <v/>
      </c>
      <c r="U19" s="417" t="str">
        <f t="shared" si="20"/>
        <v/>
      </c>
      <c r="V19" s="261" t="str">
        <f t="shared" si="12"/>
        <v/>
      </c>
      <c r="W19" s="261" t="str">
        <f t="shared" si="13"/>
        <v/>
      </c>
      <c r="X19" s="422" t="str">
        <f t="shared" si="14"/>
        <v/>
      </c>
      <c r="Z19" s="348" t="s">
        <v>864</v>
      </c>
      <c r="AA19" s="350">
        <f t="shared" si="0"/>
        <v>249.0889</v>
      </c>
      <c r="AB19" s="350">
        <f t="shared" si="4"/>
        <v>2.4908890000000001</v>
      </c>
      <c r="AC19" s="350">
        <f t="shared" si="1"/>
        <v>0.2490889</v>
      </c>
      <c r="AD19" s="350">
        <v>2.4908889999999999E-4</v>
      </c>
      <c r="AE19" s="350">
        <f t="shared" si="2"/>
        <v>249.0889</v>
      </c>
      <c r="AF19" s="350">
        <f t="shared" si="5"/>
        <v>2.4908890000000001</v>
      </c>
      <c r="AG19" s="350">
        <f t="shared" si="3"/>
        <v>0.2490889</v>
      </c>
      <c r="AH19" s="350">
        <v>2.4908889999999999E-4</v>
      </c>
    </row>
    <row r="20" spans="2:34" s="247" customFormat="1" ht="15" customHeight="1">
      <c r="B20" s="255" t="b">
        <f>IF(Pressure_1_R1!U15="",FALSE,TRUE)</f>
        <v>0</v>
      </c>
      <c r="C20" s="256">
        <v>12</v>
      </c>
      <c r="D20" s="257" t="str">
        <f>IF($B20=FALSE,"",표준압력!G33)</f>
        <v/>
      </c>
      <c r="E20" s="257" t="str">
        <f>IF($B20=FALSE,"",표준압력!H33)</f>
        <v/>
      </c>
      <c r="F20" s="257" t="str">
        <f>IF($B20=FALSE,"",Pressure_1_R1!U15)</f>
        <v/>
      </c>
      <c r="G20" s="258" t="str">
        <f>IF($B20=FALSE,"",Pressure_1_R1!V15)</f>
        <v/>
      </c>
      <c r="H20" s="258" t="str">
        <f>IF($B20=FALSE,"",Pressure_1_R1!W15)</f>
        <v/>
      </c>
      <c r="I20" s="264" t="b">
        <f t="shared" si="15"/>
        <v>0</v>
      </c>
      <c r="J20" s="259" t="str">
        <f t="shared" si="6"/>
        <v/>
      </c>
      <c r="K20" s="260" t="str">
        <f t="shared" si="7"/>
        <v/>
      </c>
      <c r="L20" s="260" t="str">
        <f t="shared" si="7"/>
        <v/>
      </c>
      <c r="M20" s="250"/>
      <c r="N20" s="261" t="b">
        <f t="shared" si="8"/>
        <v>0</v>
      </c>
      <c r="O20" s="415" t="s">
        <v>564</v>
      </c>
      <c r="P20" s="419">
        <v>12</v>
      </c>
      <c r="Q20" s="417" t="str">
        <f t="shared" ca="1" si="16"/>
        <v/>
      </c>
      <c r="R20" s="261" t="str">
        <f t="shared" ca="1" si="17"/>
        <v/>
      </c>
      <c r="S20" s="261" t="str">
        <f t="shared" ca="1" si="18"/>
        <v/>
      </c>
      <c r="T20" s="421" t="str">
        <f t="shared" si="19"/>
        <v/>
      </c>
      <c r="U20" s="417" t="str">
        <f t="shared" si="20"/>
        <v/>
      </c>
      <c r="V20" s="261" t="str">
        <f t="shared" si="12"/>
        <v/>
      </c>
      <c r="W20" s="261" t="str">
        <f t="shared" si="13"/>
        <v/>
      </c>
      <c r="X20" s="422" t="str">
        <f t="shared" si="14"/>
        <v/>
      </c>
      <c r="Z20" s="348" t="s">
        <v>865</v>
      </c>
      <c r="AA20" s="350">
        <f t="shared" si="0"/>
        <v>9.8066499999999994</v>
      </c>
      <c r="AB20" s="350">
        <f t="shared" si="4"/>
        <v>9.8066500000000001E-2</v>
      </c>
      <c r="AC20" s="350">
        <f t="shared" si="1"/>
        <v>9.8066500000000001E-3</v>
      </c>
      <c r="AD20" s="350">
        <v>9.8066500000000004E-6</v>
      </c>
      <c r="AE20" s="350">
        <f t="shared" si="2"/>
        <v>9.8066499999999994</v>
      </c>
      <c r="AF20" s="350">
        <f t="shared" si="5"/>
        <v>9.8066500000000001E-2</v>
      </c>
      <c r="AG20" s="350">
        <f t="shared" si="3"/>
        <v>9.8066500000000001E-3</v>
      </c>
      <c r="AH20" s="350">
        <v>9.8066500000000004E-6</v>
      </c>
    </row>
    <row r="21" spans="2:34" s="247" customFormat="1" ht="15" customHeight="1">
      <c r="B21" s="255" t="b">
        <f>IF(Pressure_1_R1!U16="",FALSE,TRUE)</f>
        <v>0</v>
      </c>
      <c r="C21" s="256">
        <v>13</v>
      </c>
      <c r="D21" s="257" t="str">
        <f>IF($B21=FALSE,"",표준압력!G34)</f>
        <v/>
      </c>
      <c r="E21" s="257" t="str">
        <f>IF($B21=FALSE,"",표준압력!H34)</f>
        <v/>
      </c>
      <c r="F21" s="257" t="str">
        <f>IF($B21=FALSE,"",Pressure_1_R1!U16)</f>
        <v/>
      </c>
      <c r="G21" s="258" t="str">
        <f>IF($B21=FALSE,"",Pressure_1_R1!V16)</f>
        <v/>
      </c>
      <c r="H21" s="258" t="str">
        <f>IF($B21=FALSE,"",Pressure_1_R1!W16)</f>
        <v/>
      </c>
      <c r="I21" s="264" t="b">
        <f t="shared" si="15"/>
        <v>0</v>
      </c>
      <c r="J21" s="259" t="str">
        <f t="shared" si="6"/>
        <v/>
      </c>
      <c r="K21" s="260" t="str">
        <f t="shared" si="7"/>
        <v/>
      </c>
      <c r="L21" s="260" t="str">
        <f t="shared" si="7"/>
        <v/>
      </c>
      <c r="M21" s="250"/>
      <c r="N21" s="261" t="b">
        <f t="shared" si="8"/>
        <v>0</v>
      </c>
      <c r="O21" s="415" t="s">
        <v>564</v>
      </c>
      <c r="P21" s="419">
        <v>13</v>
      </c>
      <c r="Q21" s="417" t="str">
        <f t="shared" ca="1" si="16"/>
        <v/>
      </c>
      <c r="R21" s="261" t="str">
        <f t="shared" ca="1" si="17"/>
        <v/>
      </c>
      <c r="S21" s="261" t="str">
        <f t="shared" ca="1" si="18"/>
        <v/>
      </c>
      <c r="T21" s="421" t="str">
        <f t="shared" si="19"/>
        <v/>
      </c>
      <c r="U21" s="417" t="str">
        <f t="shared" si="20"/>
        <v/>
      </c>
      <c r="V21" s="261" t="str">
        <f t="shared" si="12"/>
        <v/>
      </c>
      <c r="W21" s="261" t="str">
        <f t="shared" si="13"/>
        <v/>
      </c>
      <c r="X21" s="422" t="str">
        <f t="shared" si="14"/>
        <v/>
      </c>
      <c r="Z21" s="348" t="s">
        <v>866</v>
      </c>
      <c r="AA21" s="350">
        <f t="shared" si="0"/>
        <v>98.066500000000005</v>
      </c>
      <c r="AB21" s="350">
        <f t="shared" si="4"/>
        <v>0.98066500000000001</v>
      </c>
      <c r="AC21" s="350">
        <f t="shared" si="1"/>
        <v>9.8066500000000001E-2</v>
      </c>
      <c r="AD21" s="351">
        <v>9.80665E-5</v>
      </c>
      <c r="AE21" s="350">
        <f t="shared" si="2"/>
        <v>98.066500000000005</v>
      </c>
      <c r="AF21" s="350">
        <f t="shared" si="5"/>
        <v>0.98066500000000001</v>
      </c>
      <c r="AG21" s="350">
        <f t="shared" si="3"/>
        <v>9.8066500000000001E-2</v>
      </c>
      <c r="AH21" s="351">
        <v>9.80665E-5</v>
      </c>
    </row>
    <row r="22" spans="2:34" s="247" customFormat="1" ht="15" customHeight="1">
      <c r="B22" s="255" t="b">
        <f>IF(Pressure_1_R1!U17="",FALSE,TRUE)</f>
        <v>0</v>
      </c>
      <c r="C22" s="256">
        <v>14</v>
      </c>
      <c r="D22" s="257" t="str">
        <f>IF($B22=FALSE,"",표준압력!G35)</f>
        <v/>
      </c>
      <c r="E22" s="257" t="str">
        <f>IF($B22=FALSE,"",표준압력!H35)</f>
        <v/>
      </c>
      <c r="F22" s="257" t="str">
        <f>IF($B22=FALSE,"",Pressure_1_R1!U17)</f>
        <v/>
      </c>
      <c r="G22" s="258" t="str">
        <f>IF($B22=FALSE,"",Pressure_1_R1!V17)</f>
        <v/>
      </c>
      <c r="H22" s="258" t="str">
        <f>IF($B22=FALSE,"",Pressure_1_R1!W17)</f>
        <v/>
      </c>
      <c r="I22" s="264" t="b">
        <f t="shared" si="15"/>
        <v>0</v>
      </c>
      <c r="J22" s="259" t="str">
        <f t="shared" si="6"/>
        <v/>
      </c>
      <c r="K22" s="260" t="str">
        <f t="shared" si="7"/>
        <v/>
      </c>
      <c r="L22" s="260" t="str">
        <f t="shared" si="7"/>
        <v/>
      </c>
      <c r="M22" s="250"/>
      <c r="N22" s="261" t="b">
        <f t="shared" si="8"/>
        <v>0</v>
      </c>
      <c r="O22" s="415" t="s">
        <v>564</v>
      </c>
      <c r="P22" s="419">
        <v>14</v>
      </c>
      <c r="Q22" s="417" t="str">
        <f t="shared" ca="1" si="16"/>
        <v/>
      </c>
      <c r="R22" s="261" t="str">
        <f t="shared" ca="1" si="17"/>
        <v/>
      </c>
      <c r="S22" s="261" t="str">
        <f t="shared" ca="1" si="18"/>
        <v/>
      </c>
      <c r="T22" s="421" t="str">
        <f t="shared" si="19"/>
        <v/>
      </c>
      <c r="U22" s="417" t="str">
        <f t="shared" si="20"/>
        <v/>
      </c>
      <c r="V22" s="261" t="str">
        <f t="shared" si="12"/>
        <v/>
      </c>
      <c r="W22" s="261" t="str">
        <f t="shared" si="13"/>
        <v/>
      </c>
      <c r="X22" s="422" t="str">
        <f t="shared" si="14"/>
        <v/>
      </c>
      <c r="Z22" s="348" t="s">
        <v>867</v>
      </c>
      <c r="AA22" s="350">
        <v>10000</v>
      </c>
      <c r="AB22" s="350">
        <f t="shared" si="4"/>
        <v>100</v>
      </c>
      <c r="AC22" s="350">
        <v>10</v>
      </c>
      <c r="AD22" s="351">
        <v>0.01</v>
      </c>
      <c r="AE22" s="350">
        <v>10000</v>
      </c>
      <c r="AF22" s="350">
        <f t="shared" si="5"/>
        <v>100</v>
      </c>
      <c r="AG22" s="350">
        <v>10</v>
      </c>
      <c r="AH22" s="351">
        <v>0.01</v>
      </c>
    </row>
    <row r="23" spans="2:34" s="247" customFormat="1" ht="15" customHeight="1">
      <c r="B23" s="255" t="b">
        <f>IF(Pressure_1_R1!U18="",FALSE,TRUE)</f>
        <v>0</v>
      </c>
      <c r="C23" s="256">
        <v>15</v>
      </c>
      <c r="D23" s="257" t="str">
        <f>IF($B23=FALSE,"",표준압력!G36)</f>
        <v/>
      </c>
      <c r="E23" s="257" t="str">
        <f>IF($B23=FALSE,"",표준압력!H36)</f>
        <v/>
      </c>
      <c r="F23" s="257" t="str">
        <f>IF($B23=FALSE,"",Pressure_1_R1!U18)</f>
        <v/>
      </c>
      <c r="G23" s="258" t="str">
        <f>IF($B23=FALSE,"",Pressure_1_R1!V18)</f>
        <v/>
      </c>
      <c r="H23" s="258" t="str">
        <f>IF($B23=FALSE,"",Pressure_1_R1!W18)</f>
        <v/>
      </c>
      <c r="I23" s="264" t="b">
        <f t="shared" si="15"/>
        <v>0</v>
      </c>
      <c r="J23" s="259" t="str">
        <f t="shared" si="6"/>
        <v/>
      </c>
      <c r="K23" s="260" t="str">
        <f t="shared" si="7"/>
        <v/>
      </c>
      <c r="L23" s="260" t="str">
        <f t="shared" si="7"/>
        <v/>
      </c>
      <c r="M23" s="250"/>
      <c r="N23" s="261" t="b">
        <f t="shared" si="8"/>
        <v>0</v>
      </c>
      <c r="O23" s="415" t="s">
        <v>564</v>
      </c>
      <c r="P23" s="419">
        <v>15</v>
      </c>
      <c r="Q23" s="417" t="str">
        <f t="shared" ca="1" si="16"/>
        <v/>
      </c>
      <c r="R23" s="261" t="str">
        <f t="shared" ca="1" si="17"/>
        <v/>
      </c>
      <c r="S23" s="261" t="str">
        <f t="shared" ca="1" si="18"/>
        <v/>
      </c>
      <c r="T23" s="421" t="str">
        <f t="shared" si="19"/>
        <v/>
      </c>
      <c r="U23" s="417" t="str">
        <f t="shared" si="20"/>
        <v/>
      </c>
      <c r="V23" s="261" t="str">
        <f t="shared" si="12"/>
        <v/>
      </c>
      <c r="W23" s="261" t="str">
        <f t="shared" si="13"/>
        <v/>
      </c>
      <c r="X23" s="422" t="str">
        <f t="shared" si="14"/>
        <v/>
      </c>
      <c r="Z23" s="348" t="s">
        <v>868</v>
      </c>
      <c r="AA23" s="350">
        <f t="shared" ref="AA23:AA30" si="21">AC23*1000</f>
        <v>1</v>
      </c>
      <c r="AB23" s="350">
        <f t="shared" si="4"/>
        <v>0.01</v>
      </c>
      <c r="AC23" s="350">
        <f t="shared" ref="AC23:AC30" si="22">AD23*1000</f>
        <v>1E-3</v>
      </c>
      <c r="AD23" s="350">
        <v>9.9999999999999995E-7</v>
      </c>
      <c r="AE23" s="350">
        <f t="shared" ref="AE23:AE30" si="23">AG23*1000</f>
        <v>1</v>
      </c>
      <c r="AF23" s="350">
        <f t="shared" si="5"/>
        <v>0.01</v>
      </c>
      <c r="AG23" s="350">
        <f t="shared" ref="AG23:AG30" si="24">AH23*1000</f>
        <v>1E-3</v>
      </c>
      <c r="AH23" s="350">
        <v>9.9999999999999995E-7</v>
      </c>
    </row>
    <row r="24" spans="2:34" s="247" customFormat="1" ht="15" customHeight="1">
      <c r="B24" s="255" t="b">
        <f>IF(Pressure_1_R1!U19="",FALSE,TRUE)</f>
        <v>0</v>
      </c>
      <c r="C24" s="256">
        <v>16</v>
      </c>
      <c r="D24" s="257" t="str">
        <f>IF($B24=FALSE,"",표준압력!G37)</f>
        <v/>
      </c>
      <c r="E24" s="257" t="str">
        <f>IF($B24=FALSE,"",표준압력!H37)</f>
        <v/>
      </c>
      <c r="F24" s="257" t="str">
        <f>IF($B24=FALSE,"",Pressure_1_R1!U19)</f>
        <v/>
      </c>
      <c r="G24" s="258" t="str">
        <f>IF($B24=FALSE,"",Pressure_1_R1!V19)</f>
        <v/>
      </c>
      <c r="H24" s="258" t="str">
        <f>IF($B24=FALSE,"",Pressure_1_R1!W19)</f>
        <v/>
      </c>
      <c r="I24" s="264" t="b">
        <f t="shared" si="15"/>
        <v>0</v>
      </c>
      <c r="J24" s="259" t="str">
        <f t="shared" si="6"/>
        <v/>
      </c>
      <c r="K24" s="260" t="str">
        <f t="shared" si="7"/>
        <v/>
      </c>
      <c r="L24" s="260" t="str">
        <f t="shared" si="7"/>
        <v/>
      </c>
      <c r="M24" s="250"/>
      <c r="N24" s="261" t="b">
        <f t="shared" si="8"/>
        <v>0</v>
      </c>
      <c r="O24" s="416" t="s">
        <v>523</v>
      </c>
      <c r="P24" s="420">
        <v>1</v>
      </c>
      <c r="Q24" s="417" t="str">
        <f t="shared" ca="1" si="16"/>
        <v/>
      </c>
      <c r="R24" s="261" t="str">
        <f t="shared" ca="1" si="17"/>
        <v/>
      </c>
      <c r="S24" s="261" t="str">
        <f t="shared" ca="1" si="18"/>
        <v/>
      </c>
      <c r="T24" s="421" t="str">
        <f t="shared" si="19"/>
        <v/>
      </c>
      <c r="U24" s="418" t="str">
        <f>IF($N24=FALSE,"",Q24-Q$24)</f>
        <v/>
      </c>
      <c r="V24" s="414" t="str">
        <f t="shared" ref="V24:V38" si="25">IF($N24=FALSE,"",R24-R$24)</f>
        <v/>
      </c>
      <c r="W24" s="414" t="str">
        <f t="shared" ref="W24:W38" si="26">IF($N24=FALSE,"",S24-S$24)</f>
        <v/>
      </c>
      <c r="X24" s="422" t="str">
        <f t="shared" si="14"/>
        <v/>
      </c>
      <c r="Z24" s="348" t="s">
        <v>869</v>
      </c>
      <c r="AA24" s="350">
        <f t="shared" si="21"/>
        <v>100</v>
      </c>
      <c r="AB24" s="350">
        <f t="shared" si="4"/>
        <v>1</v>
      </c>
      <c r="AC24" s="350">
        <f t="shared" si="22"/>
        <v>0.1</v>
      </c>
      <c r="AD24" s="350">
        <v>1E-4</v>
      </c>
      <c r="AE24" s="350">
        <f t="shared" si="23"/>
        <v>100</v>
      </c>
      <c r="AF24" s="350">
        <f t="shared" si="5"/>
        <v>1</v>
      </c>
      <c r="AG24" s="350">
        <f t="shared" si="24"/>
        <v>0.1</v>
      </c>
      <c r="AH24" s="350">
        <v>1E-4</v>
      </c>
    </row>
    <row r="25" spans="2:34" s="247" customFormat="1" ht="15" customHeight="1">
      <c r="B25" s="255" t="b">
        <f>IF(Pressure_1_R1!U20="",FALSE,TRUE)</f>
        <v>0</v>
      </c>
      <c r="C25" s="256">
        <v>17</v>
      </c>
      <c r="D25" s="257" t="str">
        <f>IF($B25=FALSE,"",표준압력!G38)</f>
        <v/>
      </c>
      <c r="E25" s="257" t="str">
        <f>IF($B25=FALSE,"",표준압력!H38)</f>
        <v/>
      </c>
      <c r="F25" s="257" t="str">
        <f>IF($B25=FALSE,"",Pressure_1_R1!U20)</f>
        <v/>
      </c>
      <c r="G25" s="258" t="str">
        <f>IF($B25=FALSE,"",Pressure_1_R1!V20)</f>
        <v/>
      </c>
      <c r="H25" s="258" t="str">
        <f>IF($B25=FALSE,"",Pressure_1_R1!W20)</f>
        <v/>
      </c>
      <c r="I25" s="264" t="b">
        <f t="shared" si="15"/>
        <v>0</v>
      </c>
      <c r="J25" s="259" t="str">
        <f t="shared" si="6"/>
        <v/>
      </c>
      <c r="K25" s="260" t="str">
        <f t="shared" si="7"/>
        <v/>
      </c>
      <c r="L25" s="260" t="str">
        <f t="shared" si="7"/>
        <v/>
      </c>
      <c r="M25" s="250"/>
      <c r="N25" s="261" t="b">
        <f t="shared" si="8"/>
        <v>0</v>
      </c>
      <c r="O25" s="416" t="s">
        <v>523</v>
      </c>
      <c r="P25" s="420">
        <v>2</v>
      </c>
      <c r="Q25" s="417" t="str">
        <f t="shared" ca="1" si="16"/>
        <v/>
      </c>
      <c r="R25" s="261" t="str">
        <f t="shared" ca="1" si="17"/>
        <v/>
      </c>
      <c r="S25" s="261" t="str">
        <f t="shared" ca="1" si="18"/>
        <v/>
      </c>
      <c r="T25" s="421" t="str">
        <f t="shared" si="19"/>
        <v/>
      </c>
      <c r="U25" s="418" t="str">
        <f t="shared" ref="U25:U38" si="27">IF($N25=FALSE,"",Q25-Q$24)</f>
        <v/>
      </c>
      <c r="V25" s="414" t="str">
        <f t="shared" si="25"/>
        <v/>
      </c>
      <c r="W25" s="414" t="str">
        <f t="shared" si="26"/>
        <v/>
      </c>
      <c r="X25" s="422" t="str">
        <f t="shared" si="14"/>
        <v/>
      </c>
      <c r="Z25" s="348" t="s">
        <v>870</v>
      </c>
      <c r="AA25" s="350">
        <f t="shared" si="21"/>
        <v>1000</v>
      </c>
      <c r="AB25" s="350">
        <f t="shared" si="4"/>
        <v>10</v>
      </c>
      <c r="AC25" s="350">
        <f t="shared" si="22"/>
        <v>1</v>
      </c>
      <c r="AD25" s="350">
        <v>1E-3</v>
      </c>
      <c r="AE25" s="350">
        <f t="shared" si="23"/>
        <v>1000</v>
      </c>
      <c r="AF25" s="350">
        <f t="shared" si="5"/>
        <v>10</v>
      </c>
      <c r="AG25" s="350">
        <f t="shared" si="24"/>
        <v>1</v>
      </c>
      <c r="AH25" s="350">
        <v>1E-3</v>
      </c>
    </row>
    <row r="26" spans="2:34" s="247" customFormat="1" ht="15" customHeight="1">
      <c r="B26" s="255" t="b">
        <f>IF(Pressure_1_R1!U21="",FALSE,TRUE)</f>
        <v>0</v>
      </c>
      <c r="C26" s="256">
        <v>18</v>
      </c>
      <c r="D26" s="257" t="str">
        <f>IF($B26=FALSE,"",표준압력!G39)</f>
        <v/>
      </c>
      <c r="E26" s="257" t="str">
        <f>IF($B26=FALSE,"",표준압력!H39)</f>
        <v/>
      </c>
      <c r="F26" s="257" t="str">
        <f>IF($B26=FALSE,"",Pressure_1_R1!U21)</f>
        <v/>
      </c>
      <c r="G26" s="258" t="str">
        <f>IF($B26=FALSE,"",Pressure_1_R1!V21)</f>
        <v/>
      </c>
      <c r="H26" s="258" t="str">
        <f>IF($B26=FALSE,"",Pressure_1_R1!W21)</f>
        <v/>
      </c>
      <c r="I26" s="264" t="b">
        <f t="shared" si="15"/>
        <v>0</v>
      </c>
      <c r="J26" s="259" t="str">
        <f t="shared" si="6"/>
        <v/>
      </c>
      <c r="K26" s="260" t="str">
        <f t="shared" si="7"/>
        <v/>
      </c>
      <c r="L26" s="260" t="str">
        <f t="shared" si="7"/>
        <v/>
      </c>
      <c r="M26" s="250"/>
      <c r="N26" s="261" t="b">
        <f t="shared" si="8"/>
        <v>0</v>
      </c>
      <c r="O26" s="416" t="s">
        <v>523</v>
      </c>
      <c r="P26" s="420">
        <v>3</v>
      </c>
      <c r="Q26" s="417" t="str">
        <f t="shared" ca="1" si="16"/>
        <v/>
      </c>
      <c r="R26" s="261" t="str">
        <f t="shared" ca="1" si="17"/>
        <v/>
      </c>
      <c r="S26" s="261" t="str">
        <f t="shared" ca="1" si="18"/>
        <v/>
      </c>
      <c r="T26" s="421" t="str">
        <f t="shared" si="19"/>
        <v/>
      </c>
      <c r="U26" s="418" t="str">
        <f t="shared" si="27"/>
        <v/>
      </c>
      <c r="V26" s="414" t="str">
        <f t="shared" si="25"/>
        <v/>
      </c>
      <c r="W26" s="414" t="str">
        <f t="shared" si="26"/>
        <v/>
      </c>
      <c r="X26" s="422" t="str">
        <f t="shared" si="14"/>
        <v/>
      </c>
      <c r="Z26" s="348" t="s">
        <v>871</v>
      </c>
      <c r="AA26" s="350">
        <f t="shared" si="21"/>
        <v>1000000</v>
      </c>
      <c r="AB26" s="350">
        <f t="shared" si="4"/>
        <v>10000</v>
      </c>
      <c r="AC26" s="350">
        <f t="shared" si="22"/>
        <v>1000</v>
      </c>
      <c r="AD26" s="350">
        <v>1</v>
      </c>
      <c r="AE26" s="350">
        <f t="shared" si="23"/>
        <v>1000000</v>
      </c>
      <c r="AF26" s="350">
        <f t="shared" si="5"/>
        <v>10000</v>
      </c>
      <c r="AG26" s="350">
        <f t="shared" si="24"/>
        <v>1000</v>
      </c>
      <c r="AH26" s="350">
        <v>1</v>
      </c>
    </row>
    <row r="27" spans="2:34" s="247" customFormat="1" ht="15" customHeight="1">
      <c r="B27" s="255" t="b">
        <f>IF(Pressure_1_R1!U22="",FALSE,TRUE)</f>
        <v>0</v>
      </c>
      <c r="C27" s="256">
        <v>19</v>
      </c>
      <c r="D27" s="257" t="str">
        <f>IF($B27=FALSE,"",표준압력!G40)</f>
        <v/>
      </c>
      <c r="E27" s="257" t="str">
        <f>IF($B27=FALSE,"",표준압력!H40)</f>
        <v/>
      </c>
      <c r="F27" s="257" t="str">
        <f>IF($B27=FALSE,"",Pressure_1_R1!U22)</f>
        <v/>
      </c>
      <c r="G27" s="258" t="str">
        <f>IF($B27=FALSE,"",Pressure_1_R1!V22)</f>
        <v/>
      </c>
      <c r="H27" s="258" t="str">
        <f>IF($B27=FALSE,"",Pressure_1_R1!W22)</f>
        <v/>
      </c>
      <c r="I27" s="264" t="b">
        <f t="shared" si="15"/>
        <v>0</v>
      </c>
      <c r="J27" s="259" t="str">
        <f t="shared" si="6"/>
        <v/>
      </c>
      <c r="K27" s="260" t="str">
        <f t="shared" si="7"/>
        <v/>
      </c>
      <c r="L27" s="260" t="str">
        <f t="shared" si="7"/>
        <v/>
      </c>
      <c r="M27" s="250"/>
      <c r="N27" s="261" t="b">
        <f t="shared" si="8"/>
        <v>0</v>
      </c>
      <c r="O27" s="416" t="s">
        <v>523</v>
      </c>
      <c r="P27" s="420">
        <v>4</v>
      </c>
      <c r="Q27" s="417" t="str">
        <f t="shared" ca="1" si="16"/>
        <v/>
      </c>
      <c r="R27" s="261" t="str">
        <f t="shared" ca="1" si="17"/>
        <v/>
      </c>
      <c r="S27" s="261" t="str">
        <f t="shared" ca="1" si="18"/>
        <v/>
      </c>
      <c r="T27" s="421" t="str">
        <f t="shared" si="19"/>
        <v/>
      </c>
      <c r="U27" s="418" t="str">
        <f t="shared" si="27"/>
        <v/>
      </c>
      <c r="V27" s="414" t="str">
        <f t="shared" si="25"/>
        <v/>
      </c>
      <c r="W27" s="414" t="str">
        <f t="shared" si="26"/>
        <v/>
      </c>
      <c r="X27" s="422" t="str">
        <f t="shared" si="14"/>
        <v/>
      </c>
      <c r="Z27" s="348" t="s">
        <v>872</v>
      </c>
      <c r="AA27" s="350">
        <f t="shared" si="21"/>
        <v>100</v>
      </c>
      <c r="AB27" s="350">
        <f t="shared" si="4"/>
        <v>1</v>
      </c>
      <c r="AC27" s="350">
        <f t="shared" si="22"/>
        <v>0.1</v>
      </c>
      <c r="AD27" s="350">
        <v>1E-4</v>
      </c>
      <c r="AE27" s="350">
        <f t="shared" si="23"/>
        <v>100</v>
      </c>
      <c r="AF27" s="350">
        <f t="shared" si="5"/>
        <v>1</v>
      </c>
      <c r="AG27" s="350">
        <f t="shared" si="24"/>
        <v>0.1</v>
      </c>
      <c r="AH27" s="350">
        <v>1E-4</v>
      </c>
    </row>
    <row r="28" spans="2:34" s="247" customFormat="1" ht="15" customHeight="1">
      <c r="B28" s="255" t="b">
        <f>IF(Pressure_1_R1!U23="",FALSE,TRUE)</f>
        <v>0</v>
      </c>
      <c r="C28" s="256">
        <v>20</v>
      </c>
      <c r="D28" s="257" t="str">
        <f>IF($B28=FALSE,"",표준압력!G41)</f>
        <v/>
      </c>
      <c r="E28" s="257" t="str">
        <f>IF($B28=FALSE,"",표준압력!H41)</f>
        <v/>
      </c>
      <c r="F28" s="257" t="str">
        <f>IF($B28=FALSE,"",Pressure_1_R1!U23)</f>
        <v/>
      </c>
      <c r="G28" s="258" t="str">
        <f>IF($B28=FALSE,"",Pressure_1_R1!V23)</f>
        <v/>
      </c>
      <c r="H28" s="258" t="str">
        <f>IF($B28=FALSE,"",Pressure_1_R1!W23)</f>
        <v/>
      </c>
      <c r="I28" s="264" t="b">
        <f t="shared" si="15"/>
        <v>0</v>
      </c>
      <c r="J28" s="259" t="str">
        <f t="shared" si="6"/>
        <v/>
      </c>
      <c r="K28" s="260" t="str">
        <f t="shared" si="7"/>
        <v/>
      </c>
      <c r="L28" s="260" t="str">
        <f t="shared" si="7"/>
        <v/>
      </c>
      <c r="M28" s="250"/>
      <c r="N28" s="261" t="b">
        <f t="shared" si="8"/>
        <v>0</v>
      </c>
      <c r="O28" s="416" t="s">
        <v>523</v>
      </c>
      <c r="P28" s="420">
        <v>5</v>
      </c>
      <c r="Q28" s="417" t="str">
        <f t="shared" ca="1" si="16"/>
        <v/>
      </c>
      <c r="R28" s="261" t="str">
        <f t="shared" ca="1" si="17"/>
        <v/>
      </c>
      <c r="S28" s="261" t="str">
        <f t="shared" ca="1" si="18"/>
        <v/>
      </c>
      <c r="T28" s="421" t="str">
        <f t="shared" si="19"/>
        <v/>
      </c>
      <c r="U28" s="418" t="str">
        <f t="shared" si="27"/>
        <v/>
      </c>
      <c r="V28" s="414" t="str">
        <f t="shared" si="25"/>
        <v/>
      </c>
      <c r="W28" s="414" t="str">
        <f t="shared" si="26"/>
        <v/>
      </c>
      <c r="X28" s="422" t="str">
        <f t="shared" si="14"/>
        <v/>
      </c>
      <c r="Z28" s="348" t="s">
        <v>873</v>
      </c>
      <c r="AA28" s="350">
        <f t="shared" si="21"/>
        <v>100000</v>
      </c>
      <c r="AB28" s="350">
        <f t="shared" si="4"/>
        <v>1000</v>
      </c>
      <c r="AC28" s="350">
        <f t="shared" si="22"/>
        <v>100</v>
      </c>
      <c r="AD28" s="350">
        <v>0.1</v>
      </c>
      <c r="AE28" s="350">
        <f t="shared" si="23"/>
        <v>100000</v>
      </c>
      <c r="AF28" s="350">
        <f t="shared" si="5"/>
        <v>1000</v>
      </c>
      <c r="AG28" s="350">
        <f t="shared" si="24"/>
        <v>100</v>
      </c>
      <c r="AH28" s="350">
        <v>0.1</v>
      </c>
    </row>
    <row r="29" spans="2:34" s="247" customFormat="1" ht="15" customHeight="1">
      <c r="B29" s="255" t="b">
        <f>IF(Pressure_1_R1!U24="",FALSE,TRUE)</f>
        <v>0</v>
      </c>
      <c r="C29" s="256">
        <v>21</v>
      </c>
      <c r="D29" s="257" t="str">
        <f>IF($B29=FALSE,"",표준압력!G42)</f>
        <v/>
      </c>
      <c r="E29" s="257" t="str">
        <f>IF($B29=FALSE,"",표준압력!H42)</f>
        <v/>
      </c>
      <c r="F29" s="257" t="str">
        <f>IF($B29=FALSE,"",Pressure_1_R1!U24)</f>
        <v/>
      </c>
      <c r="G29" s="258" t="str">
        <f>IF($B29=FALSE,"",Pressure_1_R1!V24)</f>
        <v/>
      </c>
      <c r="H29" s="258" t="str">
        <f>IF($B29=FALSE,"",Pressure_1_R1!W24)</f>
        <v/>
      </c>
      <c r="I29" s="264" t="b">
        <f t="shared" si="15"/>
        <v>0</v>
      </c>
      <c r="J29" s="259" t="str">
        <f t="shared" si="6"/>
        <v/>
      </c>
      <c r="K29" s="260" t="str">
        <f t="shared" si="7"/>
        <v/>
      </c>
      <c r="L29" s="260" t="str">
        <f t="shared" si="7"/>
        <v/>
      </c>
      <c r="M29" s="250"/>
      <c r="N29" s="261" t="b">
        <f t="shared" si="8"/>
        <v>0</v>
      </c>
      <c r="O29" s="416" t="s">
        <v>523</v>
      </c>
      <c r="P29" s="420">
        <v>6</v>
      </c>
      <c r="Q29" s="417" t="str">
        <f t="shared" ca="1" si="16"/>
        <v/>
      </c>
      <c r="R29" s="261" t="str">
        <f t="shared" ca="1" si="17"/>
        <v/>
      </c>
      <c r="S29" s="261" t="str">
        <f t="shared" ca="1" si="18"/>
        <v/>
      </c>
      <c r="T29" s="421" t="str">
        <f t="shared" si="19"/>
        <v/>
      </c>
      <c r="U29" s="418" t="str">
        <f t="shared" si="27"/>
        <v/>
      </c>
      <c r="V29" s="414" t="str">
        <f t="shared" si="25"/>
        <v/>
      </c>
      <c r="W29" s="414" t="str">
        <f t="shared" si="26"/>
        <v/>
      </c>
      <c r="X29" s="422" t="str">
        <f t="shared" si="14"/>
        <v/>
      </c>
      <c r="Z29" s="348" t="s">
        <v>874</v>
      </c>
      <c r="AA29" s="350">
        <f t="shared" si="21"/>
        <v>6894.7569999999996</v>
      </c>
      <c r="AB29" s="350">
        <f t="shared" si="4"/>
        <v>68.947569999999999</v>
      </c>
      <c r="AC29" s="350">
        <f t="shared" si="22"/>
        <v>6.8947569999999994</v>
      </c>
      <c r="AD29" s="350">
        <v>6.8947569999999996E-3</v>
      </c>
      <c r="AE29" s="350">
        <f t="shared" si="23"/>
        <v>6894.7569999999996</v>
      </c>
      <c r="AF29" s="350">
        <f t="shared" si="5"/>
        <v>68.947569999999999</v>
      </c>
      <c r="AG29" s="350">
        <f t="shared" si="24"/>
        <v>6.8947569999999994</v>
      </c>
      <c r="AH29" s="350">
        <v>6.8947569999999996E-3</v>
      </c>
    </row>
    <row r="30" spans="2:34" s="247" customFormat="1" ht="15" customHeight="1">
      <c r="B30" s="255" t="b">
        <f>IF(Pressure_1_R1!U25="",FALSE,TRUE)</f>
        <v>0</v>
      </c>
      <c r="C30" s="256">
        <v>22</v>
      </c>
      <c r="D30" s="257" t="str">
        <f>IF($B30=FALSE,"",표준압력!G43)</f>
        <v/>
      </c>
      <c r="E30" s="257" t="str">
        <f>IF($B30=FALSE,"",표준압력!H43)</f>
        <v/>
      </c>
      <c r="F30" s="257" t="str">
        <f>IF($B30=FALSE,"",Pressure_1_R1!U25)</f>
        <v/>
      </c>
      <c r="G30" s="258" t="str">
        <f>IF($B30=FALSE,"",Pressure_1_R1!V25)</f>
        <v/>
      </c>
      <c r="H30" s="258" t="str">
        <f>IF($B30=FALSE,"",Pressure_1_R1!W25)</f>
        <v/>
      </c>
      <c r="I30" s="264" t="b">
        <f t="shared" si="15"/>
        <v>0</v>
      </c>
      <c r="J30" s="259" t="str">
        <f t="shared" si="6"/>
        <v/>
      </c>
      <c r="K30" s="260" t="str">
        <f t="shared" si="7"/>
        <v/>
      </c>
      <c r="L30" s="260" t="str">
        <f t="shared" si="7"/>
        <v/>
      </c>
      <c r="M30" s="250"/>
      <c r="N30" s="261" t="b">
        <f t="shared" si="8"/>
        <v>0</v>
      </c>
      <c r="O30" s="416" t="s">
        <v>523</v>
      </c>
      <c r="P30" s="420">
        <v>7</v>
      </c>
      <c r="Q30" s="417" t="str">
        <f t="shared" ca="1" si="16"/>
        <v/>
      </c>
      <c r="R30" s="261" t="str">
        <f t="shared" ca="1" si="17"/>
        <v/>
      </c>
      <c r="S30" s="261" t="str">
        <f t="shared" ca="1" si="18"/>
        <v/>
      </c>
      <c r="T30" s="421" t="str">
        <f t="shared" si="19"/>
        <v/>
      </c>
      <c r="U30" s="418" t="str">
        <f t="shared" si="27"/>
        <v/>
      </c>
      <c r="V30" s="414" t="str">
        <f t="shared" si="25"/>
        <v/>
      </c>
      <c r="W30" s="414" t="str">
        <f t="shared" si="26"/>
        <v/>
      </c>
      <c r="X30" s="422" t="str">
        <f t="shared" si="14"/>
        <v/>
      </c>
      <c r="Z30" s="348" t="s">
        <v>922</v>
      </c>
      <c r="AA30" s="350">
        <f t="shared" si="21"/>
        <v>98066.5</v>
      </c>
      <c r="AB30" s="350">
        <f t="shared" si="4"/>
        <v>980.66500000000008</v>
      </c>
      <c r="AC30" s="350">
        <f t="shared" si="22"/>
        <v>98.066500000000005</v>
      </c>
      <c r="AD30" s="350">
        <v>9.8066500000000001E-2</v>
      </c>
      <c r="AE30" s="350">
        <f t="shared" si="23"/>
        <v>98066.5</v>
      </c>
      <c r="AF30" s="350">
        <f t="shared" si="5"/>
        <v>980.66500000000008</v>
      </c>
      <c r="AG30" s="350">
        <f t="shared" si="24"/>
        <v>98.066500000000005</v>
      </c>
      <c r="AH30" s="350">
        <v>9.8066500000000001E-2</v>
      </c>
    </row>
    <row r="31" spans="2:34" s="247" customFormat="1" ht="15" customHeight="1">
      <c r="B31" s="255" t="b">
        <f>IF(Pressure_1_R1!U26="",FALSE,TRUE)</f>
        <v>0</v>
      </c>
      <c r="C31" s="256">
        <v>23</v>
      </c>
      <c r="D31" s="257" t="str">
        <f>IF($B31=FALSE,"",표준압력!G44)</f>
        <v/>
      </c>
      <c r="E31" s="257" t="str">
        <f>IF($B31=FALSE,"",표준압력!H44)</f>
        <v/>
      </c>
      <c r="F31" s="257" t="str">
        <f>IF($B31=FALSE,"",Pressure_1_R1!U26)</f>
        <v/>
      </c>
      <c r="G31" s="258" t="str">
        <f>IF($B31=FALSE,"",Pressure_1_R1!V26)</f>
        <v/>
      </c>
      <c r="H31" s="258" t="str">
        <f>IF($B31=FALSE,"",Pressure_1_R1!W26)</f>
        <v/>
      </c>
      <c r="I31" s="264" t="b">
        <f t="shared" si="15"/>
        <v>0</v>
      </c>
      <c r="J31" s="259" t="str">
        <f t="shared" si="6"/>
        <v/>
      </c>
      <c r="K31" s="260" t="str">
        <f t="shared" si="7"/>
        <v/>
      </c>
      <c r="L31" s="260" t="str">
        <f t="shared" si="7"/>
        <v/>
      </c>
      <c r="M31" s="250"/>
      <c r="N31" s="261" t="b">
        <f t="shared" si="8"/>
        <v>0</v>
      </c>
      <c r="O31" s="416" t="s">
        <v>523</v>
      </c>
      <c r="P31" s="420">
        <v>8</v>
      </c>
      <c r="Q31" s="417" t="str">
        <f t="shared" ca="1" si="16"/>
        <v/>
      </c>
      <c r="R31" s="261" t="str">
        <f t="shared" ca="1" si="17"/>
        <v/>
      </c>
      <c r="S31" s="261" t="str">
        <f t="shared" ca="1" si="18"/>
        <v/>
      </c>
      <c r="T31" s="421" t="str">
        <f t="shared" si="19"/>
        <v/>
      </c>
      <c r="U31" s="418" t="str">
        <f t="shared" si="27"/>
        <v/>
      </c>
      <c r="V31" s="414" t="str">
        <f t="shared" si="25"/>
        <v/>
      </c>
      <c r="W31" s="414" t="str">
        <f t="shared" si="26"/>
        <v/>
      </c>
      <c r="X31" s="422" t="str">
        <f t="shared" si="14"/>
        <v/>
      </c>
      <c r="Z31" s="348" t="s">
        <v>875</v>
      </c>
      <c r="AA31" s="350">
        <f>AC31*1000</f>
        <v>101325</v>
      </c>
      <c r="AB31" s="350">
        <f>AC31*10</f>
        <v>1013.25</v>
      </c>
      <c r="AC31" s="350">
        <f>AD31*1000</f>
        <v>101.325</v>
      </c>
      <c r="AD31" s="350">
        <v>0.101325</v>
      </c>
      <c r="AE31" s="350">
        <f>AG31*1000</f>
        <v>101325</v>
      </c>
      <c r="AF31" s="350">
        <f>AG31*10</f>
        <v>1013.25</v>
      </c>
      <c r="AG31" s="350">
        <f>AH31*1000</f>
        <v>101.325</v>
      </c>
      <c r="AH31" s="350">
        <v>0.101325</v>
      </c>
    </row>
    <row r="32" spans="2:34" s="247" customFormat="1" ht="15" customHeight="1">
      <c r="B32" s="255" t="b">
        <f>IF(Pressure_1_R1!U27="",FALSE,TRUE)</f>
        <v>0</v>
      </c>
      <c r="C32" s="256">
        <v>24</v>
      </c>
      <c r="D32" s="257" t="str">
        <f>IF($B32=FALSE,"",표준압력!G45)</f>
        <v/>
      </c>
      <c r="E32" s="257" t="str">
        <f>IF($B32=FALSE,"",표준압력!H45)</f>
        <v/>
      </c>
      <c r="F32" s="257" t="str">
        <f>IF($B32=FALSE,"",Pressure_1_R1!U27)</f>
        <v/>
      </c>
      <c r="G32" s="258" t="str">
        <f>IF($B32=FALSE,"",Pressure_1_R1!V27)</f>
        <v/>
      </c>
      <c r="H32" s="258" t="str">
        <f>IF($B32=FALSE,"",Pressure_1_R1!W27)</f>
        <v/>
      </c>
      <c r="I32" s="264" t="b">
        <f t="shared" si="15"/>
        <v>0</v>
      </c>
      <c r="J32" s="259" t="str">
        <f t="shared" si="6"/>
        <v/>
      </c>
      <c r="K32" s="260" t="str">
        <f t="shared" si="7"/>
        <v/>
      </c>
      <c r="L32" s="260" t="str">
        <f t="shared" si="7"/>
        <v/>
      </c>
      <c r="M32" s="250"/>
      <c r="N32" s="261" t="b">
        <f t="shared" si="8"/>
        <v>0</v>
      </c>
      <c r="O32" s="416" t="s">
        <v>523</v>
      </c>
      <c r="P32" s="420">
        <v>9</v>
      </c>
      <c r="Q32" s="417" t="str">
        <f t="shared" ca="1" si="16"/>
        <v/>
      </c>
      <c r="R32" s="261" t="str">
        <f t="shared" ca="1" si="17"/>
        <v/>
      </c>
      <c r="S32" s="261" t="str">
        <f t="shared" ca="1" si="18"/>
        <v/>
      </c>
      <c r="T32" s="421" t="str">
        <f t="shared" si="19"/>
        <v/>
      </c>
      <c r="U32" s="418" t="str">
        <f t="shared" si="27"/>
        <v/>
      </c>
      <c r="V32" s="414" t="str">
        <f t="shared" si="25"/>
        <v/>
      </c>
      <c r="W32" s="414" t="str">
        <f t="shared" si="26"/>
        <v/>
      </c>
      <c r="X32" s="422" t="str">
        <f t="shared" si="14"/>
        <v/>
      </c>
    </row>
    <row r="33" spans="2:24" s="247" customFormat="1" ht="15" customHeight="1">
      <c r="B33" s="255" t="b">
        <f>IF(Pressure_1_R1!U28="",FALSE,TRUE)</f>
        <v>0</v>
      </c>
      <c r="C33" s="256">
        <v>25</v>
      </c>
      <c r="D33" s="257" t="str">
        <f>IF($B33=FALSE,"",표준압력!G46)</f>
        <v/>
      </c>
      <c r="E33" s="257" t="str">
        <f>IF($B33=FALSE,"",표준압력!H46)</f>
        <v/>
      </c>
      <c r="F33" s="257" t="str">
        <f>IF($B33=FALSE,"",Pressure_1_R1!U28)</f>
        <v/>
      </c>
      <c r="G33" s="258" t="str">
        <f>IF($B33=FALSE,"",Pressure_1_R1!V28)</f>
        <v/>
      </c>
      <c r="H33" s="258" t="str">
        <f>IF($B33=FALSE,"",Pressure_1_R1!W28)</f>
        <v/>
      </c>
      <c r="I33" s="264" t="b">
        <f t="shared" si="15"/>
        <v>0</v>
      </c>
      <c r="J33" s="259" t="str">
        <f t="shared" si="6"/>
        <v/>
      </c>
      <c r="K33" s="260" t="str">
        <f t="shared" si="7"/>
        <v/>
      </c>
      <c r="L33" s="260" t="str">
        <f t="shared" si="7"/>
        <v/>
      </c>
      <c r="M33" s="250"/>
      <c r="N33" s="261" t="b">
        <f t="shared" si="8"/>
        <v>0</v>
      </c>
      <c r="O33" s="416" t="s">
        <v>523</v>
      </c>
      <c r="P33" s="420">
        <v>10</v>
      </c>
      <c r="Q33" s="417" t="str">
        <f t="shared" ca="1" si="16"/>
        <v/>
      </c>
      <c r="R33" s="261" t="str">
        <f t="shared" ca="1" si="17"/>
        <v/>
      </c>
      <c r="S33" s="261" t="str">
        <f t="shared" ca="1" si="18"/>
        <v/>
      </c>
      <c r="T33" s="421" t="str">
        <f t="shared" si="19"/>
        <v/>
      </c>
      <c r="U33" s="418" t="str">
        <f t="shared" si="27"/>
        <v/>
      </c>
      <c r="V33" s="414" t="str">
        <f t="shared" si="25"/>
        <v/>
      </c>
      <c r="W33" s="414" t="str">
        <f t="shared" si="26"/>
        <v/>
      </c>
      <c r="X33" s="422" t="str">
        <f t="shared" si="14"/>
        <v/>
      </c>
    </row>
    <row r="34" spans="2:24" s="247" customFormat="1" ht="15" customHeight="1">
      <c r="B34" s="255" t="b">
        <f>IF(Pressure_1_R1!U29="",FALSE,TRUE)</f>
        <v>0</v>
      </c>
      <c r="C34" s="256">
        <v>26</v>
      </c>
      <c r="D34" s="257" t="str">
        <f>IF($B34=FALSE,"",표준압력!G47)</f>
        <v/>
      </c>
      <c r="E34" s="257" t="str">
        <f>IF($B34=FALSE,"",표준압력!H47)</f>
        <v/>
      </c>
      <c r="F34" s="257" t="str">
        <f>IF($B34=FALSE,"",Pressure_1_R1!U29)</f>
        <v/>
      </c>
      <c r="G34" s="258" t="str">
        <f>IF($B34=FALSE,"",Pressure_1_R1!V29)</f>
        <v/>
      </c>
      <c r="H34" s="258" t="str">
        <f>IF($B34=FALSE,"",Pressure_1_R1!W29)</f>
        <v/>
      </c>
      <c r="I34" s="264" t="b">
        <f t="shared" si="15"/>
        <v>0</v>
      </c>
      <c r="J34" s="259" t="str">
        <f t="shared" si="6"/>
        <v/>
      </c>
      <c r="K34" s="260" t="str">
        <f t="shared" si="7"/>
        <v/>
      </c>
      <c r="L34" s="260" t="str">
        <f t="shared" si="7"/>
        <v/>
      </c>
      <c r="M34" s="250"/>
      <c r="N34" s="261" t="b">
        <f t="shared" si="8"/>
        <v>0</v>
      </c>
      <c r="O34" s="416" t="s">
        <v>523</v>
      </c>
      <c r="P34" s="420">
        <v>11</v>
      </c>
      <c r="Q34" s="417" t="str">
        <f t="shared" ca="1" si="16"/>
        <v/>
      </c>
      <c r="R34" s="261" t="str">
        <f t="shared" ca="1" si="17"/>
        <v/>
      </c>
      <c r="S34" s="261" t="str">
        <f t="shared" ca="1" si="18"/>
        <v/>
      </c>
      <c r="T34" s="421" t="str">
        <f t="shared" si="19"/>
        <v/>
      </c>
      <c r="U34" s="418" t="str">
        <f t="shared" si="27"/>
        <v/>
      </c>
      <c r="V34" s="414" t="str">
        <f t="shared" si="25"/>
        <v/>
      </c>
      <c r="W34" s="414" t="str">
        <f t="shared" si="26"/>
        <v/>
      </c>
      <c r="X34" s="422" t="str">
        <f t="shared" si="14"/>
        <v/>
      </c>
    </row>
    <row r="35" spans="2:24" s="247" customFormat="1" ht="15" customHeight="1">
      <c r="B35" s="255" t="b">
        <f>IF(Pressure_1_R1!U30="",FALSE,TRUE)</f>
        <v>0</v>
      </c>
      <c r="C35" s="256">
        <v>27</v>
      </c>
      <c r="D35" s="257" t="str">
        <f>IF($B35=FALSE,"",표준압력!G48)</f>
        <v/>
      </c>
      <c r="E35" s="257" t="str">
        <f>IF($B35=FALSE,"",표준압력!H48)</f>
        <v/>
      </c>
      <c r="F35" s="257" t="str">
        <f>IF($B35=FALSE,"",Pressure_1_R1!U30)</f>
        <v/>
      </c>
      <c r="G35" s="258" t="str">
        <f>IF($B35=FALSE,"",Pressure_1_R1!V30)</f>
        <v/>
      </c>
      <c r="H35" s="258" t="str">
        <f>IF($B35=FALSE,"",Pressure_1_R1!W30)</f>
        <v/>
      </c>
      <c r="I35" s="264" t="b">
        <f t="shared" si="15"/>
        <v>0</v>
      </c>
      <c r="J35" s="259" t="str">
        <f t="shared" si="6"/>
        <v/>
      </c>
      <c r="K35" s="260" t="str">
        <f t="shared" si="7"/>
        <v/>
      </c>
      <c r="L35" s="260" t="str">
        <f t="shared" si="7"/>
        <v/>
      </c>
      <c r="M35" s="250"/>
      <c r="N35" s="261" t="b">
        <f t="shared" si="8"/>
        <v>0</v>
      </c>
      <c r="O35" s="416" t="s">
        <v>523</v>
      </c>
      <c r="P35" s="420">
        <v>12</v>
      </c>
      <c r="Q35" s="417" t="str">
        <f t="shared" ca="1" si="16"/>
        <v/>
      </c>
      <c r="R35" s="261" t="str">
        <f t="shared" ca="1" si="17"/>
        <v/>
      </c>
      <c r="S35" s="261" t="str">
        <f t="shared" ca="1" si="18"/>
        <v/>
      </c>
      <c r="T35" s="421" t="str">
        <f t="shared" si="19"/>
        <v/>
      </c>
      <c r="U35" s="418" t="str">
        <f t="shared" si="27"/>
        <v/>
      </c>
      <c r="V35" s="414" t="str">
        <f t="shared" si="25"/>
        <v/>
      </c>
      <c r="W35" s="414" t="str">
        <f t="shared" si="26"/>
        <v/>
      </c>
      <c r="X35" s="422" t="str">
        <f t="shared" si="14"/>
        <v/>
      </c>
    </row>
    <row r="36" spans="2:24" s="247" customFormat="1" ht="15" customHeight="1">
      <c r="B36" s="255" t="b">
        <f>IF(Pressure_1_R1!U31="",FALSE,TRUE)</f>
        <v>0</v>
      </c>
      <c r="C36" s="256">
        <v>28</v>
      </c>
      <c r="D36" s="257" t="str">
        <f>IF($B36=FALSE,"",표준압력!G49)</f>
        <v/>
      </c>
      <c r="E36" s="257" t="str">
        <f>IF($B36=FALSE,"",표준압력!H49)</f>
        <v/>
      </c>
      <c r="F36" s="257" t="str">
        <f>IF($B36=FALSE,"",Pressure_1_R1!U31)</f>
        <v/>
      </c>
      <c r="G36" s="258" t="str">
        <f>IF($B36=FALSE,"",Pressure_1_R1!V31)</f>
        <v/>
      </c>
      <c r="H36" s="258" t="str">
        <f>IF($B36=FALSE,"",Pressure_1_R1!W31)</f>
        <v/>
      </c>
      <c r="I36" s="264" t="b">
        <f t="shared" si="15"/>
        <v>0</v>
      </c>
      <c r="J36" s="259" t="str">
        <f t="shared" si="6"/>
        <v/>
      </c>
      <c r="K36" s="260" t="str">
        <f t="shared" si="7"/>
        <v/>
      </c>
      <c r="L36" s="260" t="str">
        <f t="shared" si="7"/>
        <v/>
      </c>
      <c r="M36" s="250"/>
      <c r="N36" s="261" t="b">
        <f t="shared" si="8"/>
        <v>0</v>
      </c>
      <c r="O36" s="416" t="s">
        <v>523</v>
      </c>
      <c r="P36" s="420">
        <v>13</v>
      </c>
      <c r="Q36" s="417" t="str">
        <f t="shared" ca="1" si="16"/>
        <v/>
      </c>
      <c r="R36" s="261" t="str">
        <f t="shared" ca="1" si="17"/>
        <v/>
      </c>
      <c r="S36" s="261" t="str">
        <f t="shared" ca="1" si="18"/>
        <v/>
      </c>
      <c r="T36" s="421" t="str">
        <f t="shared" si="19"/>
        <v/>
      </c>
      <c r="U36" s="418" t="str">
        <f t="shared" si="27"/>
        <v/>
      </c>
      <c r="V36" s="414" t="str">
        <f t="shared" si="25"/>
        <v/>
      </c>
      <c r="W36" s="414" t="str">
        <f t="shared" si="26"/>
        <v/>
      </c>
      <c r="X36" s="422" t="str">
        <f t="shared" si="14"/>
        <v/>
      </c>
    </row>
    <row r="37" spans="2:24" s="247" customFormat="1" ht="15" customHeight="1">
      <c r="B37" s="255" t="b">
        <f>IF(Pressure_1_R1!U32="",FALSE,TRUE)</f>
        <v>0</v>
      </c>
      <c r="C37" s="256">
        <v>29</v>
      </c>
      <c r="D37" s="257" t="str">
        <f>IF($B37=FALSE,"",표준압력!G50)</f>
        <v/>
      </c>
      <c r="E37" s="257" t="str">
        <f>IF($B37=FALSE,"",표준압력!H50)</f>
        <v/>
      </c>
      <c r="F37" s="257" t="str">
        <f>IF($B37=FALSE,"",Pressure_1_R1!U32)</f>
        <v/>
      </c>
      <c r="G37" s="258" t="str">
        <f>IF($B37=FALSE,"",Pressure_1_R1!V32)</f>
        <v/>
      </c>
      <c r="H37" s="258" t="str">
        <f>IF($B37=FALSE,"",Pressure_1_R1!W32)</f>
        <v/>
      </c>
      <c r="I37" s="264" t="b">
        <f t="shared" si="15"/>
        <v>0</v>
      </c>
      <c r="J37" s="259" t="str">
        <f t="shared" si="6"/>
        <v/>
      </c>
      <c r="K37" s="260" t="str">
        <f t="shared" si="7"/>
        <v/>
      </c>
      <c r="L37" s="260" t="str">
        <f t="shared" si="7"/>
        <v/>
      </c>
      <c r="M37" s="250"/>
      <c r="N37" s="261" t="b">
        <f t="shared" si="8"/>
        <v>0</v>
      </c>
      <c r="O37" s="416" t="s">
        <v>523</v>
      </c>
      <c r="P37" s="420">
        <v>14</v>
      </c>
      <c r="Q37" s="417" t="str">
        <f t="shared" ca="1" si="16"/>
        <v/>
      </c>
      <c r="R37" s="261" t="str">
        <f t="shared" ca="1" si="17"/>
        <v/>
      </c>
      <c r="S37" s="261" t="str">
        <f t="shared" ca="1" si="18"/>
        <v/>
      </c>
      <c r="T37" s="421" t="str">
        <f t="shared" si="19"/>
        <v/>
      </c>
      <c r="U37" s="418" t="str">
        <f t="shared" si="27"/>
        <v/>
      </c>
      <c r="V37" s="414" t="str">
        <f t="shared" si="25"/>
        <v/>
      </c>
      <c r="W37" s="414" t="str">
        <f t="shared" si="26"/>
        <v/>
      </c>
      <c r="X37" s="422" t="str">
        <f t="shared" si="14"/>
        <v/>
      </c>
    </row>
    <row r="38" spans="2:24" s="247" customFormat="1" ht="15" customHeight="1">
      <c r="B38" s="255" t="b">
        <f>IF(Pressure_1_R1!U33="",FALSE,TRUE)</f>
        <v>0</v>
      </c>
      <c r="C38" s="256">
        <v>30</v>
      </c>
      <c r="D38" s="257" t="str">
        <f>IF($B38=FALSE,"",표준압력!G51)</f>
        <v/>
      </c>
      <c r="E38" s="257" t="str">
        <f>IF($B38=FALSE,"",표준압력!H51)</f>
        <v/>
      </c>
      <c r="F38" s="257" t="str">
        <f>IF($B38=FALSE,"",Pressure_1_R1!U33)</f>
        <v/>
      </c>
      <c r="G38" s="258" t="str">
        <f>IF($B38=FALSE,"",Pressure_1_R1!V33)</f>
        <v/>
      </c>
      <c r="H38" s="258" t="str">
        <f>IF($B38=FALSE,"",Pressure_1_R1!W33)</f>
        <v/>
      </c>
      <c r="I38" s="264" t="b">
        <f t="shared" si="15"/>
        <v>0</v>
      </c>
      <c r="J38" s="259" t="str">
        <f t="shared" si="6"/>
        <v/>
      </c>
      <c r="K38" s="260" t="str">
        <f t="shared" si="7"/>
        <v/>
      </c>
      <c r="L38" s="260" t="str">
        <f t="shared" si="7"/>
        <v/>
      </c>
      <c r="M38" s="250"/>
      <c r="N38" s="261" t="b">
        <f t="shared" si="8"/>
        <v>0</v>
      </c>
      <c r="O38" s="416" t="s">
        <v>523</v>
      </c>
      <c r="P38" s="420">
        <v>15</v>
      </c>
      <c r="Q38" s="417" t="str">
        <f t="shared" ca="1" si="16"/>
        <v/>
      </c>
      <c r="R38" s="261" t="str">
        <f t="shared" ca="1" si="17"/>
        <v/>
      </c>
      <c r="S38" s="261" t="str">
        <f t="shared" ca="1" si="18"/>
        <v/>
      </c>
      <c r="T38" s="421" t="str">
        <f t="shared" si="19"/>
        <v/>
      </c>
      <c r="U38" s="418" t="str">
        <f t="shared" si="27"/>
        <v/>
      </c>
      <c r="V38" s="414" t="str">
        <f t="shared" si="25"/>
        <v/>
      </c>
      <c r="W38" s="414" t="str">
        <f t="shared" si="26"/>
        <v/>
      </c>
      <c r="X38" s="422" t="str">
        <f t="shared" si="14"/>
        <v/>
      </c>
    </row>
    <row r="39" spans="2:24" ht="15" customHeight="1">
      <c r="B39" s="246"/>
      <c r="C39" s="246"/>
      <c r="D39" s="246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</row>
    <row r="40" spans="2:24" ht="15" customHeight="1">
      <c r="B40" s="252" t="s">
        <v>565</v>
      </c>
      <c r="C40" s="246"/>
      <c r="D40" s="246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</row>
    <row r="41" spans="2:24" ht="15" customHeight="1">
      <c r="B41" s="749" t="s">
        <v>566</v>
      </c>
      <c r="C41" s="783" t="s">
        <v>567</v>
      </c>
      <c r="D41" s="783" t="s">
        <v>568</v>
      </c>
      <c r="E41" s="757" t="s">
        <v>569</v>
      </c>
      <c r="F41" s="757" t="s">
        <v>570</v>
      </c>
      <c r="G41" s="740" t="s">
        <v>753</v>
      </c>
      <c r="H41" s="740"/>
      <c r="I41" s="740"/>
      <c r="J41" s="740"/>
      <c r="K41" s="757" t="s">
        <v>524</v>
      </c>
      <c r="L41" s="745" t="s">
        <v>755</v>
      </c>
      <c r="M41" s="776"/>
      <c r="N41" s="776"/>
      <c r="O41" s="776"/>
      <c r="P41" s="746"/>
      <c r="Q41" s="757" t="s">
        <v>525</v>
      </c>
      <c r="R41" s="787" t="s">
        <v>571</v>
      </c>
      <c r="S41" s="788"/>
      <c r="T41" s="788"/>
      <c r="U41" s="788"/>
      <c r="V41" s="789"/>
      <c r="W41" s="757" t="s">
        <v>572</v>
      </c>
    </row>
    <row r="42" spans="2:24" ht="15" customHeight="1">
      <c r="B42" s="770"/>
      <c r="C42" s="784"/>
      <c r="D42" s="784"/>
      <c r="E42" s="786"/>
      <c r="F42" s="786"/>
      <c r="G42" s="377" t="s">
        <v>72</v>
      </c>
      <c r="H42" s="377" t="s">
        <v>573</v>
      </c>
      <c r="I42" s="377" t="s">
        <v>574</v>
      </c>
      <c r="J42" s="377" t="s">
        <v>216</v>
      </c>
      <c r="K42" s="786"/>
      <c r="L42" s="757" t="s">
        <v>570</v>
      </c>
      <c r="M42" s="757" t="s">
        <v>575</v>
      </c>
      <c r="N42" s="757" t="s">
        <v>576</v>
      </c>
      <c r="O42" s="757" t="s">
        <v>574</v>
      </c>
      <c r="P42" s="757" t="s">
        <v>577</v>
      </c>
      <c r="Q42" s="786"/>
      <c r="R42" s="749" t="s">
        <v>578</v>
      </c>
      <c r="S42" s="749" t="s">
        <v>579</v>
      </c>
      <c r="T42" s="749" t="s">
        <v>580</v>
      </c>
      <c r="U42" s="749" t="s">
        <v>756</v>
      </c>
      <c r="V42" s="749" t="s">
        <v>211</v>
      </c>
      <c r="W42" s="770"/>
    </row>
    <row r="43" spans="2:24" ht="15" customHeight="1">
      <c r="B43" s="770"/>
      <c r="C43" s="785"/>
      <c r="D43" s="785"/>
      <c r="E43" s="758"/>
      <c r="F43" s="758"/>
      <c r="G43" s="377" t="s">
        <v>212</v>
      </c>
      <c r="H43" s="377" t="s">
        <v>581</v>
      </c>
      <c r="I43" s="377" t="s">
        <v>155</v>
      </c>
      <c r="J43" s="377" t="s">
        <v>217</v>
      </c>
      <c r="K43" s="758"/>
      <c r="L43" s="758"/>
      <c r="M43" s="758"/>
      <c r="N43" s="758"/>
      <c r="O43" s="758"/>
      <c r="P43" s="758"/>
      <c r="Q43" s="758"/>
      <c r="R43" s="750"/>
      <c r="S43" s="750"/>
      <c r="T43" s="750"/>
      <c r="U43" s="750"/>
      <c r="V43" s="750"/>
      <c r="W43" s="770"/>
    </row>
    <row r="44" spans="2:24" ht="15" customHeight="1">
      <c r="B44" s="770"/>
      <c r="C44" s="381">
        <f>D8</f>
        <v>0</v>
      </c>
      <c r="D44" s="381">
        <f>E8</f>
        <v>0</v>
      </c>
      <c r="E44" s="379">
        <f>D44</f>
        <v>0</v>
      </c>
      <c r="F44" s="379">
        <f>E44</f>
        <v>0</v>
      </c>
      <c r="G44" s="379">
        <f t="shared" ref="G44:Q44" si="28">F44</f>
        <v>0</v>
      </c>
      <c r="H44" s="379">
        <f t="shared" si="28"/>
        <v>0</v>
      </c>
      <c r="I44" s="379">
        <f t="shared" si="28"/>
        <v>0</v>
      </c>
      <c r="J44" s="379">
        <f t="shared" si="28"/>
        <v>0</v>
      </c>
      <c r="K44" s="379">
        <f t="shared" si="28"/>
        <v>0</v>
      </c>
      <c r="L44" s="379">
        <f t="shared" si="28"/>
        <v>0</v>
      </c>
      <c r="M44" s="379">
        <f t="shared" si="28"/>
        <v>0</v>
      </c>
      <c r="N44" s="379">
        <f t="shared" si="28"/>
        <v>0</v>
      </c>
      <c r="O44" s="379">
        <f t="shared" si="28"/>
        <v>0</v>
      </c>
      <c r="P44" s="379">
        <f t="shared" si="28"/>
        <v>0</v>
      </c>
      <c r="Q44" s="379">
        <f t="shared" si="28"/>
        <v>0</v>
      </c>
      <c r="R44" s="379">
        <f>Q44</f>
        <v>0</v>
      </c>
      <c r="S44" s="379">
        <f>V44</f>
        <v>0</v>
      </c>
      <c r="T44" s="379">
        <f>S44</f>
        <v>0</v>
      </c>
      <c r="U44" s="379"/>
      <c r="V44" s="379">
        <f>R44</f>
        <v>0</v>
      </c>
      <c r="W44" s="750"/>
    </row>
    <row r="45" spans="2:24" ht="15" customHeight="1">
      <c r="B45" s="264">
        <f>C9</f>
        <v>1</v>
      </c>
      <c r="C45" s="264" t="str">
        <f t="shared" ref="C45:D59" si="29">IF($N9=FALSE,"",D9)</f>
        <v/>
      </c>
      <c r="D45" s="261" t="str">
        <f>IF($N9=FALSE,"",E9)</f>
        <v/>
      </c>
      <c r="E45" s="261" t="str">
        <f>IF($N9=FALSE,"",표준압력!U22)</f>
        <v/>
      </c>
      <c r="F45" s="261" t="str">
        <f>IF($N9=FALSE,"",Pressure_1_R1!L4*C$3)</f>
        <v/>
      </c>
      <c r="G45" s="261" t="str">
        <f>IF($N9=FALSE,"",ROUND(AVERAGE(T9,T24),M$64))</f>
        <v/>
      </c>
      <c r="H45" s="261" t="str">
        <f>IF($N9=FALSE,"",ROUND(D45,M$64)-G45)</f>
        <v/>
      </c>
      <c r="I45" s="261" t="str">
        <f t="shared" ref="I45:I59" si="30">IF($N9=FALSE,"",((Q24-Q9)+(R24-R9)+(S24-S9))/3)</f>
        <v/>
      </c>
      <c r="J45" s="261" t="str">
        <f t="shared" ref="J45:J59" si="31">IF($N9=FALSE,"",MAX(X9,X24))</f>
        <v/>
      </c>
      <c r="K45" s="261" t="str">
        <f>IF($N9=FALSE,"",E45/2)</f>
        <v/>
      </c>
      <c r="L45" s="261" t="str">
        <f t="shared" ref="L45:L59" si="32">IF($N9=FALSE,"",F45/2/SQRT(3))</f>
        <v/>
      </c>
      <c r="M45" s="261" t="str">
        <f t="shared" ref="M45:M59" si="33">IF($N9=FALSE,"",MAX(ABS(Q$24-Q$9),ABS(R$24-R$9),ABS(S$24-S$9))/2/SQRT(3))</f>
        <v/>
      </c>
      <c r="N45" s="261" t="str">
        <f t="shared" ref="N45:N59" si="34">IF($N9=FALSE,"",IF(J45=0,MAX(J$45:J$59),J45)/2/SQRT(3))</f>
        <v/>
      </c>
      <c r="O45" s="261" t="str">
        <f t="shared" ref="O45:O59" si="35">IF($N9=FALSE,"",I45/2/SQRT(3))</f>
        <v/>
      </c>
      <c r="P45" s="261" t="str">
        <f t="shared" ref="P45:P59" si="36">IF($N9=FALSE,"",SQRT(SUMSQ(L45:O45)))</f>
        <v/>
      </c>
      <c r="Q45" s="261" t="str">
        <f t="shared" ref="Q45:Q59" si="37">IF($N9=FALSE,"",SQRT(SUMSQ(K45,P45)))</f>
        <v/>
      </c>
      <c r="R45" s="261" t="str">
        <f t="shared" ref="R45:R59" si="38">IF($N9=FALSE,"",Q45*2)</f>
        <v/>
      </c>
      <c r="S45" s="249" t="str">
        <f>IF($N9=FALSE,"",Pressure_1_R1!G4*C45)</f>
        <v/>
      </c>
      <c r="T45" s="249" t="str">
        <f t="shared" ref="T45:T59" si="39">IF($N9=FALSE,"",MAX(R45:S45))</f>
        <v/>
      </c>
      <c r="U45" s="249" t="str">
        <f>IF($N9=FALSE,"",IF(((T45-ROUND(T45,M$64))/T45*100)&gt;=5,TRUE,FALSE))</f>
        <v/>
      </c>
      <c r="V45" s="249" t="str">
        <f>IF($N9=FALSE,"",IF(ROUND(T45,M$64)=0,ROUNDUP(T45,M$64),IF(U45=TRUE,ROUNDUP(T45,M$64),ROUND(T45,M$64))))</f>
        <v/>
      </c>
      <c r="W45" s="272" t="str">
        <f t="shared" ref="W45:W59" si="40">IF($N9=FALSE,"",IF(R45=T45,0,1))</f>
        <v/>
      </c>
    </row>
    <row r="46" spans="2:24" ht="15" customHeight="1">
      <c r="B46" s="264">
        <f>C10</f>
        <v>2</v>
      </c>
      <c r="C46" s="264" t="str">
        <f t="shared" si="29"/>
        <v/>
      </c>
      <c r="D46" s="261" t="str">
        <f t="shared" si="29"/>
        <v/>
      </c>
      <c r="E46" s="261" t="str">
        <f>IF($N10=FALSE,"",표준압력!U23)</f>
        <v/>
      </c>
      <c r="F46" s="261" t="str">
        <f>IF($N10=FALSE,"",Pressure_1_R1!L5*C$3)</f>
        <v/>
      </c>
      <c r="G46" s="261" t="str">
        <f t="shared" ref="G46:G59" si="41">IF($N10=FALSE,"",ROUND(AVERAGE(T10,T25),M$64))</f>
        <v/>
      </c>
      <c r="H46" s="261" t="str">
        <f t="shared" ref="H46:H59" si="42">IF($N10=FALSE,"",ROUND(D46,M$64)-G46)</f>
        <v/>
      </c>
      <c r="I46" s="261" t="str">
        <f t="shared" si="30"/>
        <v/>
      </c>
      <c r="J46" s="261" t="str">
        <f t="shared" si="31"/>
        <v/>
      </c>
      <c r="K46" s="261" t="str">
        <f t="shared" ref="K46:K59" si="43">IF($N10=FALSE,"",E46/2)</f>
        <v/>
      </c>
      <c r="L46" s="261" t="str">
        <f t="shared" si="32"/>
        <v/>
      </c>
      <c r="M46" s="261" t="str">
        <f t="shared" si="33"/>
        <v/>
      </c>
      <c r="N46" s="261" t="str">
        <f t="shared" si="34"/>
        <v/>
      </c>
      <c r="O46" s="261" t="str">
        <f t="shared" si="35"/>
        <v/>
      </c>
      <c r="P46" s="261" t="str">
        <f t="shared" si="36"/>
        <v/>
      </c>
      <c r="Q46" s="261" t="str">
        <f t="shared" si="37"/>
        <v/>
      </c>
      <c r="R46" s="261" t="str">
        <f t="shared" si="38"/>
        <v/>
      </c>
      <c r="S46" s="249" t="str">
        <f>IF($N10=FALSE,"",Pressure_1_R1!G5*C46)</f>
        <v/>
      </c>
      <c r="T46" s="249" t="str">
        <f t="shared" si="39"/>
        <v/>
      </c>
      <c r="U46" s="249" t="str">
        <f t="shared" ref="U46:U59" si="44">IF($N10=FALSE,"",IF(((T46-ROUND(T46,M$64))/T46*100)&gt;=5,TRUE,FALSE))</f>
        <v/>
      </c>
      <c r="V46" s="249" t="str">
        <f t="shared" ref="V46:V59" si="45">IF($N10=FALSE,"",IF(ROUND(T46,M$64)=0,ROUNDUP(T46,M$64),IF(U46=TRUE,ROUNDUP(T46,M$64),ROUND(T46,M$64))))</f>
        <v/>
      </c>
      <c r="W46" s="272" t="str">
        <f t="shared" si="40"/>
        <v/>
      </c>
    </row>
    <row r="47" spans="2:24" ht="15" customHeight="1">
      <c r="B47" s="264">
        <f t="shared" ref="B47:B59" si="46">C11</f>
        <v>3</v>
      </c>
      <c r="C47" s="264" t="str">
        <f t="shared" si="29"/>
        <v/>
      </c>
      <c r="D47" s="261" t="str">
        <f t="shared" si="29"/>
        <v/>
      </c>
      <c r="E47" s="261" t="str">
        <f>IF($N11=FALSE,"",표준압력!U24)</f>
        <v/>
      </c>
      <c r="F47" s="261" t="str">
        <f>IF($N11=FALSE,"",Pressure_1_R1!L6*C$3)</f>
        <v/>
      </c>
      <c r="G47" s="261" t="str">
        <f t="shared" si="41"/>
        <v/>
      </c>
      <c r="H47" s="261" t="str">
        <f t="shared" si="42"/>
        <v/>
      </c>
      <c r="I47" s="261" t="str">
        <f t="shared" si="30"/>
        <v/>
      </c>
      <c r="J47" s="261" t="str">
        <f t="shared" si="31"/>
        <v/>
      </c>
      <c r="K47" s="261" t="str">
        <f t="shared" si="43"/>
        <v/>
      </c>
      <c r="L47" s="261" t="str">
        <f t="shared" si="32"/>
        <v/>
      </c>
      <c r="M47" s="261" t="str">
        <f t="shared" si="33"/>
        <v/>
      </c>
      <c r="N47" s="261" t="str">
        <f t="shared" si="34"/>
        <v/>
      </c>
      <c r="O47" s="261" t="str">
        <f t="shared" si="35"/>
        <v/>
      </c>
      <c r="P47" s="261" t="str">
        <f t="shared" si="36"/>
        <v/>
      </c>
      <c r="Q47" s="261" t="str">
        <f t="shared" si="37"/>
        <v/>
      </c>
      <c r="R47" s="261" t="str">
        <f t="shared" si="38"/>
        <v/>
      </c>
      <c r="S47" s="249" t="str">
        <f>IF($N11=FALSE,"",Pressure_1_R1!G6*C47)</f>
        <v/>
      </c>
      <c r="T47" s="249" t="str">
        <f t="shared" si="39"/>
        <v/>
      </c>
      <c r="U47" s="249" t="str">
        <f t="shared" si="44"/>
        <v/>
      </c>
      <c r="V47" s="249" t="str">
        <f t="shared" si="45"/>
        <v/>
      </c>
      <c r="W47" s="272" t="str">
        <f t="shared" si="40"/>
        <v/>
      </c>
    </row>
    <row r="48" spans="2:24" ht="15" customHeight="1">
      <c r="B48" s="264">
        <f t="shared" si="46"/>
        <v>4</v>
      </c>
      <c r="C48" s="264" t="str">
        <f t="shared" si="29"/>
        <v/>
      </c>
      <c r="D48" s="261" t="str">
        <f t="shared" si="29"/>
        <v/>
      </c>
      <c r="E48" s="261" t="str">
        <f>IF($N12=FALSE,"",표준압력!U25)</f>
        <v/>
      </c>
      <c r="F48" s="261" t="str">
        <f>IF($N12=FALSE,"",Pressure_1_R1!L7*C$3)</f>
        <v/>
      </c>
      <c r="G48" s="261" t="str">
        <f t="shared" si="41"/>
        <v/>
      </c>
      <c r="H48" s="261" t="str">
        <f t="shared" si="42"/>
        <v/>
      </c>
      <c r="I48" s="261" t="str">
        <f t="shared" si="30"/>
        <v/>
      </c>
      <c r="J48" s="261" t="str">
        <f t="shared" si="31"/>
        <v/>
      </c>
      <c r="K48" s="261" t="str">
        <f t="shared" si="43"/>
        <v/>
      </c>
      <c r="L48" s="261" t="str">
        <f t="shared" si="32"/>
        <v/>
      </c>
      <c r="M48" s="261" t="str">
        <f t="shared" si="33"/>
        <v/>
      </c>
      <c r="N48" s="261" t="str">
        <f t="shared" si="34"/>
        <v/>
      </c>
      <c r="O48" s="261" t="str">
        <f t="shared" si="35"/>
        <v/>
      </c>
      <c r="P48" s="261" t="str">
        <f t="shared" si="36"/>
        <v/>
      </c>
      <c r="Q48" s="261" t="str">
        <f t="shared" si="37"/>
        <v/>
      </c>
      <c r="R48" s="261" t="str">
        <f t="shared" si="38"/>
        <v/>
      </c>
      <c r="S48" s="249" t="str">
        <f>IF($N12=FALSE,"",Pressure_1_R1!G7*C48)</f>
        <v/>
      </c>
      <c r="T48" s="249" t="str">
        <f t="shared" si="39"/>
        <v/>
      </c>
      <c r="U48" s="249" t="str">
        <f t="shared" si="44"/>
        <v/>
      </c>
      <c r="V48" s="249" t="str">
        <f t="shared" si="45"/>
        <v/>
      </c>
      <c r="W48" s="272" t="str">
        <f t="shared" si="40"/>
        <v/>
      </c>
    </row>
    <row r="49" spans="2:24" ht="15" customHeight="1">
      <c r="B49" s="264">
        <f t="shared" si="46"/>
        <v>5</v>
      </c>
      <c r="C49" s="264" t="str">
        <f t="shared" si="29"/>
        <v/>
      </c>
      <c r="D49" s="261" t="str">
        <f t="shared" si="29"/>
        <v/>
      </c>
      <c r="E49" s="261" t="str">
        <f>IF($N13=FALSE,"",표준압력!U26)</f>
        <v/>
      </c>
      <c r="F49" s="261" t="str">
        <f>IF($N13=FALSE,"",Pressure_1_R1!L8*C$3)</f>
        <v/>
      </c>
      <c r="G49" s="261" t="str">
        <f t="shared" si="41"/>
        <v/>
      </c>
      <c r="H49" s="261" t="str">
        <f t="shared" si="42"/>
        <v/>
      </c>
      <c r="I49" s="261" t="str">
        <f t="shared" si="30"/>
        <v/>
      </c>
      <c r="J49" s="261" t="str">
        <f t="shared" si="31"/>
        <v/>
      </c>
      <c r="K49" s="261" t="str">
        <f t="shared" si="43"/>
        <v/>
      </c>
      <c r="L49" s="261" t="str">
        <f t="shared" si="32"/>
        <v/>
      </c>
      <c r="M49" s="261" t="str">
        <f t="shared" si="33"/>
        <v/>
      </c>
      <c r="N49" s="261" t="str">
        <f t="shared" si="34"/>
        <v/>
      </c>
      <c r="O49" s="261" t="str">
        <f t="shared" si="35"/>
        <v/>
      </c>
      <c r="P49" s="261" t="str">
        <f t="shared" si="36"/>
        <v/>
      </c>
      <c r="Q49" s="261" t="str">
        <f t="shared" si="37"/>
        <v/>
      </c>
      <c r="R49" s="261" t="str">
        <f t="shared" si="38"/>
        <v/>
      </c>
      <c r="S49" s="249" t="str">
        <f>IF($N13=FALSE,"",Pressure_1_R1!G8*C49)</f>
        <v/>
      </c>
      <c r="T49" s="249" t="str">
        <f t="shared" si="39"/>
        <v/>
      </c>
      <c r="U49" s="249" t="str">
        <f t="shared" si="44"/>
        <v/>
      </c>
      <c r="V49" s="249" t="str">
        <f t="shared" si="45"/>
        <v/>
      </c>
      <c r="W49" s="272" t="str">
        <f t="shared" si="40"/>
        <v/>
      </c>
    </row>
    <row r="50" spans="2:24" ht="15" customHeight="1">
      <c r="B50" s="264">
        <f t="shared" si="46"/>
        <v>6</v>
      </c>
      <c r="C50" s="264" t="str">
        <f t="shared" si="29"/>
        <v/>
      </c>
      <c r="D50" s="261" t="str">
        <f t="shared" si="29"/>
        <v/>
      </c>
      <c r="E50" s="261" t="str">
        <f>IF($N14=FALSE,"",표준압력!U27)</f>
        <v/>
      </c>
      <c r="F50" s="261" t="str">
        <f>IF($N14=FALSE,"",Pressure_1_R1!L9*C$3)</f>
        <v/>
      </c>
      <c r="G50" s="261" t="str">
        <f t="shared" si="41"/>
        <v/>
      </c>
      <c r="H50" s="261" t="str">
        <f t="shared" si="42"/>
        <v/>
      </c>
      <c r="I50" s="261" t="str">
        <f t="shared" si="30"/>
        <v/>
      </c>
      <c r="J50" s="261" t="str">
        <f t="shared" si="31"/>
        <v/>
      </c>
      <c r="K50" s="261" t="str">
        <f t="shared" si="43"/>
        <v/>
      </c>
      <c r="L50" s="261" t="str">
        <f t="shared" si="32"/>
        <v/>
      </c>
      <c r="M50" s="261" t="str">
        <f t="shared" si="33"/>
        <v/>
      </c>
      <c r="N50" s="261" t="str">
        <f t="shared" si="34"/>
        <v/>
      </c>
      <c r="O50" s="261" t="str">
        <f t="shared" si="35"/>
        <v/>
      </c>
      <c r="P50" s="261" t="str">
        <f t="shared" si="36"/>
        <v/>
      </c>
      <c r="Q50" s="261" t="str">
        <f t="shared" si="37"/>
        <v/>
      </c>
      <c r="R50" s="261" t="str">
        <f t="shared" si="38"/>
        <v/>
      </c>
      <c r="S50" s="249" t="str">
        <f>IF($N14=FALSE,"",Pressure_1_R1!G9*C50)</f>
        <v/>
      </c>
      <c r="T50" s="249" t="str">
        <f t="shared" si="39"/>
        <v/>
      </c>
      <c r="U50" s="249" t="str">
        <f t="shared" si="44"/>
        <v/>
      </c>
      <c r="V50" s="249" t="str">
        <f t="shared" si="45"/>
        <v/>
      </c>
      <c r="W50" s="272" t="str">
        <f t="shared" si="40"/>
        <v/>
      </c>
    </row>
    <row r="51" spans="2:24" ht="15" customHeight="1">
      <c r="B51" s="264">
        <f t="shared" si="46"/>
        <v>7</v>
      </c>
      <c r="C51" s="264" t="str">
        <f t="shared" si="29"/>
        <v/>
      </c>
      <c r="D51" s="261" t="str">
        <f t="shared" si="29"/>
        <v/>
      </c>
      <c r="E51" s="261" t="str">
        <f>IF($N15=FALSE,"",표준압력!U28)</f>
        <v/>
      </c>
      <c r="F51" s="261" t="str">
        <f>IF($N15=FALSE,"",Pressure_1_R1!L10*C$3)</f>
        <v/>
      </c>
      <c r="G51" s="261" t="str">
        <f t="shared" si="41"/>
        <v/>
      </c>
      <c r="H51" s="261" t="str">
        <f t="shared" si="42"/>
        <v/>
      </c>
      <c r="I51" s="261" t="str">
        <f t="shared" si="30"/>
        <v/>
      </c>
      <c r="J51" s="261" t="str">
        <f t="shared" si="31"/>
        <v/>
      </c>
      <c r="K51" s="261" t="str">
        <f t="shared" si="43"/>
        <v/>
      </c>
      <c r="L51" s="261" t="str">
        <f t="shared" si="32"/>
        <v/>
      </c>
      <c r="M51" s="261" t="str">
        <f t="shared" si="33"/>
        <v/>
      </c>
      <c r="N51" s="261" t="str">
        <f t="shared" si="34"/>
        <v/>
      </c>
      <c r="O51" s="261" t="str">
        <f t="shared" si="35"/>
        <v/>
      </c>
      <c r="P51" s="261" t="str">
        <f t="shared" si="36"/>
        <v/>
      </c>
      <c r="Q51" s="261" t="str">
        <f t="shared" si="37"/>
        <v/>
      </c>
      <c r="R51" s="261" t="str">
        <f t="shared" si="38"/>
        <v/>
      </c>
      <c r="S51" s="249" t="str">
        <f>IF($N15=FALSE,"",Pressure_1_R1!G10*C51)</f>
        <v/>
      </c>
      <c r="T51" s="249" t="str">
        <f t="shared" si="39"/>
        <v/>
      </c>
      <c r="U51" s="249" t="str">
        <f t="shared" si="44"/>
        <v/>
      </c>
      <c r="V51" s="249" t="str">
        <f t="shared" si="45"/>
        <v/>
      </c>
      <c r="W51" s="272" t="str">
        <f t="shared" si="40"/>
        <v/>
      </c>
    </row>
    <row r="52" spans="2:24" ht="15" customHeight="1">
      <c r="B52" s="264">
        <f t="shared" si="46"/>
        <v>8</v>
      </c>
      <c r="C52" s="264" t="str">
        <f t="shared" si="29"/>
        <v/>
      </c>
      <c r="D52" s="261" t="str">
        <f t="shared" si="29"/>
        <v/>
      </c>
      <c r="E52" s="261" t="str">
        <f>IF($N16=FALSE,"",표준압력!U29)</f>
        <v/>
      </c>
      <c r="F52" s="261" t="str">
        <f>IF($N16=FALSE,"",Pressure_1_R1!L11*C$3)</f>
        <v/>
      </c>
      <c r="G52" s="261" t="str">
        <f t="shared" si="41"/>
        <v/>
      </c>
      <c r="H52" s="261" t="str">
        <f t="shared" si="42"/>
        <v/>
      </c>
      <c r="I52" s="261" t="str">
        <f t="shared" si="30"/>
        <v/>
      </c>
      <c r="J52" s="261" t="str">
        <f t="shared" si="31"/>
        <v/>
      </c>
      <c r="K52" s="261" t="str">
        <f t="shared" si="43"/>
        <v/>
      </c>
      <c r="L52" s="261" t="str">
        <f t="shared" si="32"/>
        <v/>
      </c>
      <c r="M52" s="261" t="str">
        <f t="shared" si="33"/>
        <v/>
      </c>
      <c r="N52" s="261" t="str">
        <f t="shared" si="34"/>
        <v/>
      </c>
      <c r="O52" s="261" t="str">
        <f t="shared" si="35"/>
        <v/>
      </c>
      <c r="P52" s="261" t="str">
        <f t="shared" si="36"/>
        <v/>
      </c>
      <c r="Q52" s="261" t="str">
        <f t="shared" si="37"/>
        <v/>
      </c>
      <c r="R52" s="261" t="str">
        <f t="shared" si="38"/>
        <v/>
      </c>
      <c r="S52" s="249" t="str">
        <f>IF($N16=FALSE,"",Pressure_1_R1!G11*C52)</f>
        <v/>
      </c>
      <c r="T52" s="249" t="str">
        <f t="shared" si="39"/>
        <v/>
      </c>
      <c r="U52" s="249" t="str">
        <f t="shared" si="44"/>
        <v/>
      </c>
      <c r="V52" s="249" t="str">
        <f t="shared" si="45"/>
        <v/>
      </c>
      <c r="W52" s="272" t="str">
        <f t="shared" si="40"/>
        <v/>
      </c>
    </row>
    <row r="53" spans="2:24" ht="15" customHeight="1">
      <c r="B53" s="264">
        <f t="shared" si="46"/>
        <v>9</v>
      </c>
      <c r="C53" s="264" t="str">
        <f t="shared" si="29"/>
        <v/>
      </c>
      <c r="D53" s="261" t="str">
        <f t="shared" si="29"/>
        <v/>
      </c>
      <c r="E53" s="261" t="str">
        <f>IF($N17=FALSE,"",표준압력!U30)</f>
        <v/>
      </c>
      <c r="F53" s="261" t="str">
        <f>IF($N17=FALSE,"",Pressure_1_R1!L12*C$3)</f>
        <v/>
      </c>
      <c r="G53" s="261" t="str">
        <f t="shared" si="41"/>
        <v/>
      </c>
      <c r="H53" s="261" t="str">
        <f>IF($N17=FALSE,"",ROUND(D53,M$64)-G53)</f>
        <v/>
      </c>
      <c r="I53" s="261" t="str">
        <f t="shared" si="30"/>
        <v/>
      </c>
      <c r="J53" s="261" t="str">
        <f t="shared" si="31"/>
        <v/>
      </c>
      <c r="K53" s="261" t="str">
        <f t="shared" si="43"/>
        <v/>
      </c>
      <c r="L53" s="261" t="str">
        <f t="shared" si="32"/>
        <v/>
      </c>
      <c r="M53" s="261" t="str">
        <f t="shared" si="33"/>
        <v/>
      </c>
      <c r="N53" s="261" t="str">
        <f t="shared" si="34"/>
        <v/>
      </c>
      <c r="O53" s="261" t="str">
        <f t="shared" si="35"/>
        <v/>
      </c>
      <c r="P53" s="261" t="str">
        <f t="shared" si="36"/>
        <v/>
      </c>
      <c r="Q53" s="261" t="str">
        <f t="shared" si="37"/>
        <v/>
      </c>
      <c r="R53" s="261" t="str">
        <f t="shared" si="38"/>
        <v/>
      </c>
      <c r="S53" s="249" t="str">
        <f>IF($N17=FALSE,"",Pressure_1_R1!G12*C53)</f>
        <v/>
      </c>
      <c r="T53" s="249" t="str">
        <f t="shared" si="39"/>
        <v/>
      </c>
      <c r="U53" s="249" t="str">
        <f t="shared" si="44"/>
        <v/>
      </c>
      <c r="V53" s="249" t="str">
        <f t="shared" si="45"/>
        <v/>
      </c>
      <c r="W53" s="272" t="str">
        <f t="shared" si="40"/>
        <v/>
      </c>
    </row>
    <row r="54" spans="2:24" ht="15" customHeight="1">
      <c r="B54" s="264">
        <f t="shared" si="46"/>
        <v>10</v>
      </c>
      <c r="C54" s="264" t="str">
        <f t="shared" si="29"/>
        <v/>
      </c>
      <c r="D54" s="261" t="str">
        <f t="shared" si="29"/>
        <v/>
      </c>
      <c r="E54" s="261" t="str">
        <f>IF($N18=FALSE,"",표준압력!U31)</f>
        <v/>
      </c>
      <c r="F54" s="261" t="str">
        <f>IF($N18=FALSE,"",Pressure_1_R1!L13*C$3)</f>
        <v/>
      </c>
      <c r="G54" s="261" t="str">
        <f t="shared" si="41"/>
        <v/>
      </c>
      <c r="H54" s="261" t="str">
        <f>IF($N18=FALSE,"",ROUND(D54,M$64)-G54)</f>
        <v/>
      </c>
      <c r="I54" s="261" t="str">
        <f t="shared" si="30"/>
        <v/>
      </c>
      <c r="J54" s="261" t="str">
        <f t="shared" si="31"/>
        <v/>
      </c>
      <c r="K54" s="261" t="str">
        <f t="shared" si="43"/>
        <v/>
      </c>
      <c r="L54" s="261" t="str">
        <f t="shared" si="32"/>
        <v/>
      </c>
      <c r="M54" s="261" t="str">
        <f t="shared" si="33"/>
        <v/>
      </c>
      <c r="N54" s="261" t="str">
        <f t="shared" si="34"/>
        <v/>
      </c>
      <c r="O54" s="261" t="str">
        <f t="shared" si="35"/>
        <v/>
      </c>
      <c r="P54" s="261" t="str">
        <f t="shared" si="36"/>
        <v/>
      </c>
      <c r="Q54" s="261" t="str">
        <f t="shared" si="37"/>
        <v/>
      </c>
      <c r="R54" s="261" t="str">
        <f t="shared" si="38"/>
        <v/>
      </c>
      <c r="S54" s="249" t="str">
        <f>IF($N18=FALSE,"",Pressure_1_R1!G13*C54)</f>
        <v/>
      </c>
      <c r="T54" s="249" t="str">
        <f t="shared" si="39"/>
        <v/>
      </c>
      <c r="U54" s="249" t="str">
        <f t="shared" si="44"/>
        <v/>
      </c>
      <c r="V54" s="249" t="str">
        <f t="shared" si="45"/>
        <v/>
      </c>
      <c r="W54" s="272" t="str">
        <f t="shared" si="40"/>
        <v/>
      </c>
    </row>
    <row r="55" spans="2:24" ht="15" customHeight="1">
      <c r="B55" s="264">
        <f t="shared" si="46"/>
        <v>11</v>
      </c>
      <c r="C55" s="264" t="str">
        <f t="shared" si="29"/>
        <v/>
      </c>
      <c r="D55" s="261" t="str">
        <f t="shared" si="29"/>
        <v/>
      </c>
      <c r="E55" s="261" t="str">
        <f>IF($N19=FALSE,"",표준압력!U32)</f>
        <v/>
      </c>
      <c r="F55" s="261" t="str">
        <f>IF($N19=FALSE,"",Pressure_1_R1!L14*C$3)</f>
        <v/>
      </c>
      <c r="G55" s="261" t="str">
        <f t="shared" si="41"/>
        <v/>
      </c>
      <c r="H55" s="261" t="str">
        <f>IF($N19=FALSE,"",ROUND(D55,M$64)-G55)</f>
        <v/>
      </c>
      <c r="I55" s="261" t="str">
        <f t="shared" si="30"/>
        <v/>
      </c>
      <c r="J55" s="261" t="str">
        <f t="shared" si="31"/>
        <v/>
      </c>
      <c r="K55" s="261" t="str">
        <f t="shared" si="43"/>
        <v/>
      </c>
      <c r="L55" s="261" t="str">
        <f t="shared" si="32"/>
        <v/>
      </c>
      <c r="M55" s="261" t="str">
        <f t="shared" si="33"/>
        <v/>
      </c>
      <c r="N55" s="261" t="str">
        <f t="shared" si="34"/>
        <v/>
      </c>
      <c r="O55" s="261" t="str">
        <f t="shared" si="35"/>
        <v/>
      </c>
      <c r="P55" s="261" t="str">
        <f t="shared" si="36"/>
        <v/>
      </c>
      <c r="Q55" s="261" t="str">
        <f t="shared" si="37"/>
        <v/>
      </c>
      <c r="R55" s="261" t="str">
        <f t="shared" si="38"/>
        <v/>
      </c>
      <c r="S55" s="249" t="str">
        <f>IF($N19=FALSE,"",Pressure_1_R1!G14*C55)</f>
        <v/>
      </c>
      <c r="T55" s="249" t="str">
        <f t="shared" si="39"/>
        <v/>
      </c>
      <c r="U55" s="249" t="str">
        <f t="shared" si="44"/>
        <v/>
      </c>
      <c r="V55" s="249" t="str">
        <f t="shared" si="45"/>
        <v/>
      </c>
      <c r="W55" s="272" t="str">
        <f t="shared" si="40"/>
        <v/>
      </c>
    </row>
    <row r="56" spans="2:24" ht="15" customHeight="1">
      <c r="B56" s="264">
        <f t="shared" si="46"/>
        <v>12</v>
      </c>
      <c r="C56" s="264" t="str">
        <f t="shared" si="29"/>
        <v/>
      </c>
      <c r="D56" s="261" t="str">
        <f t="shared" si="29"/>
        <v/>
      </c>
      <c r="E56" s="261" t="str">
        <f>IF($N20=FALSE,"",표준압력!U33)</f>
        <v/>
      </c>
      <c r="F56" s="261" t="str">
        <f>IF($N20=FALSE,"",Pressure_1_R1!L15*C$3)</f>
        <v/>
      </c>
      <c r="G56" s="261" t="str">
        <f t="shared" si="41"/>
        <v/>
      </c>
      <c r="H56" s="261" t="str">
        <f t="shared" si="42"/>
        <v/>
      </c>
      <c r="I56" s="261" t="str">
        <f t="shared" si="30"/>
        <v/>
      </c>
      <c r="J56" s="261" t="str">
        <f t="shared" si="31"/>
        <v/>
      </c>
      <c r="K56" s="261" t="str">
        <f t="shared" si="43"/>
        <v/>
      </c>
      <c r="L56" s="261" t="str">
        <f t="shared" si="32"/>
        <v/>
      </c>
      <c r="M56" s="261" t="str">
        <f t="shared" si="33"/>
        <v/>
      </c>
      <c r="N56" s="261" t="str">
        <f t="shared" si="34"/>
        <v/>
      </c>
      <c r="O56" s="261" t="str">
        <f t="shared" si="35"/>
        <v/>
      </c>
      <c r="P56" s="261" t="str">
        <f t="shared" si="36"/>
        <v/>
      </c>
      <c r="Q56" s="261" t="str">
        <f t="shared" si="37"/>
        <v/>
      </c>
      <c r="R56" s="261" t="str">
        <f t="shared" si="38"/>
        <v/>
      </c>
      <c r="S56" s="249" t="str">
        <f>IF($N20=FALSE,"",Pressure_1_R1!G15*C56)</f>
        <v/>
      </c>
      <c r="T56" s="249" t="str">
        <f t="shared" si="39"/>
        <v/>
      </c>
      <c r="U56" s="249" t="str">
        <f t="shared" si="44"/>
        <v/>
      </c>
      <c r="V56" s="249" t="str">
        <f t="shared" si="45"/>
        <v/>
      </c>
      <c r="W56" s="272" t="str">
        <f t="shared" si="40"/>
        <v/>
      </c>
    </row>
    <row r="57" spans="2:24" ht="15" customHeight="1">
      <c r="B57" s="264">
        <f t="shared" si="46"/>
        <v>13</v>
      </c>
      <c r="C57" s="264" t="str">
        <f t="shared" si="29"/>
        <v/>
      </c>
      <c r="D57" s="261" t="str">
        <f t="shared" si="29"/>
        <v/>
      </c>
      <c r="E57" s="261" t="str">
        <f>IF($N21=FALSE,"",표준압력!U34)</f>
        <v/>
      </c>
      <c r="F57" s="261" t="str">
        <f>IF($N21=FALSE,"",Pressure_1_R1!L16*C$3)</f>
        <v/>
      </c>
      <c r="G57" s="261" t="str">
        <f t="shared" si="41"/>
        <v/>
      </c>
      <c r="H57" s="261" t="str">
        <f t="shared" si="42"/>
        <v/>
      </c>
      <c r="I57" s="261" t="str">
        <f t="shared" si="30"/>
        <v/>
      </c>
      <c r="J57" s="261" t="str">
        <f t="shared" si="31"/>
        <v/>
      </c>
      <c r="K57" s="261" t="str">
        <f t="shared" si="43"/>
        <v/>
      </c>
      <c r="L57" s="261" t="str">
        <f t="shared" si="32"/>
        <v/>
      </c>
      <c r="M57" s="261" t="str">
        <f t="shared" si="33"/>
        <v/>
      </c>
      <c r="N57" s="261" t="str">
        <f t="shared" si="34"/>
        <v/>
      </c>
      <c r="O57" s="261" t="str">
        <f t="shared" si="35"/>
        <v/>
      </c>
      <c r="P57" s="261" t="str">
        <f t="shared" si="36"/>
        <v/>
      </c>
      <c r="Q57" s="261" t="str">
        <f t="shared" si="37"/>
        <v/>
      </c>
      <c r="R57" s="261" t="str">
        <f t="shared" si="38"/>
        <v/>
      </c>
      <c r="S57" s="249" t="str">
        <f>IF($N21=FALSE,"",Pressure_1_R1!G16*C57)</f>
        <v/>
      </c>
      <c r="T57" s="249" t="str">
        <f t="shared" si="39"/>
        <v/>
      </c>
      <c r="U57" s="249" t="str">
        <f t="shared" si="44"/>
        <v/>
      </c>
      <c r="V57" s="249" t="str">
        <f t="shared" si="45"/>
        <v/>
      </c>
      <c r="W57" s="272" t="str">
        <f t="shared" si="40"/>
        <v/>
      </c>
    </row>
    <row r="58" spans="2:24" ht="15" customHeight="1">
      <c r="B58" s="264">
        <f t="shared" si="46"/>
        <v>14</v>
      </c>
      <c r="C58" s="264" t="str">
        <f t="shared" si="29"/>
        <v/>
      </c>
      <c r="D58" s="261" t="str">
        <f t="shared" si="29"/>
        <v/>
      </c>
      <c r="E58" s="261" t="str">
        <f>IF($N22=FALSE,"",표준압력!U35)</f>
        <v/>
      </c>
      <c r="F58" s="261" t="str">
        <f>IF($N22=FALSE,"",Pressure_1_R1!L17*C$3)</f>
        <v/>
      </c>
      <c r="G58" s="261" t="str">
        <f t="shared" si="41"/>
        <v/>
      </c>
      <c r="H58" s="261" t="str">
        <f t="shared" si="42"/>
        <v/>
      </c>
      <c r="I58" s="261" t="str">
        <f t="shared" si="30"/>
        <v/>
      </c>
      <c r="J58" s="261" t="str">
        <f t="shared" si="31"/>
        <v/>
      </c>
      <c r="K58" s="261" t="str">
        <f t="shared" si="43"/>
        <v/>
      </c>
      <c r="L58" s="261" t="str">
        <f t="shared" si="32"/>
        <v/>
      </c>
      <c r="M58" s="261" t="str">
        <f t="shared" si="33"/>
        <v/>
      </c>
      <c r="N58" s="261" t="str">
        <f t="shared" si="34"/>
        <v/>
      </c>
      <c r="O58" s="261" t="str">
        <f t="shared" si="35"/>
        <v/>
      </c>
      <c r="P58" s="261" t="str">
        <f t="shared" si="36"/>
        <v/>
      </c>
      <c r="Q58" s="261" t="str">
        <f t="shared" si="37"/>
        <v/>
      </c>
      <c r="R58" s="261" t="str">
        <f t="shared" si="38"/>
        <v/>
      </c>
      <c r="S58" s="249" t="str">
        <f>IF($N22=FALSE,"",Pressure_1_R1!G17*C58)</f>
        <v/>
      </c>
      <c r="T58" s="249" t="str">
        <f t="shared" si="39"/>
        <v/>
      </c>
      <c r="U58" s="249" t="str">
        <f t="shared" si="44"/>
        <v/>
      </c>
      <c r="V58" s="249" t="str">
        <f t="shared" si="45"/>
        <v/>
      </c>
      <c r="W58" s="272" t="str">
        <f t="shared" si="40"/>
        <v/>
      </c>
    </row>
    <row r="59" spans="2:24" ht="15" customHeight="1" thickBot="1">
      <c r="B59" s="264">
        <f t="shared" si="46"/>
        <v>15</v>
      </c>
      <c r="C59" s="264" t="str">
        <f t="shared" si="29"/>
        <v/>
      </c>
      <c r="D59" s="261" t="str">
        <f t="shared" si="29"/>
        <v/>
      </c>
      <c r="E59" s="261" t="str">
        <f>IF($N23=FALSE,"",표준압력!U36)</f>
        <v/>
      </c>
      <c r="F59" s="261" t="str">
        <f>IF($N23=FALSE,"",Pressure_1_R1!L18*C$3)</f>
        <v/>
      </c>
      <c r="G59" s="261" t="str">
        <f t="shared" si="41"/>
        <v/>
      </c>
      <c r="H59" s="261" t="str">
        <f t="shared" si="42"/>
        <v/>
      </c>
      <c r="I59" s="261" t="str">
        <f t="shared" si="30"/>
        <v/>
      </c>
      <c r="J59" s="261" t="str">
        <f t="shared" si="31"/>
        <v/>
      </c>
      <c r="K59" s="261" t="str">
        <f t="shared" si="43"/>
        <v/>
      </c>
      <c r="L59" s="261" t="str">
        <f t="shared" si="32"/>
        <v/>
      </c>
      <c r="M59" s="261" t="str">
        <f t="shared" si="33"/>
        <v/>
      </c>
      <c r="N59" s="261" t="str">
        <f t="shared" si="34"/>
        <v/>
      </c>
      <c r="O59" s="261" t="str">
        <f t="shared" si="35"/>
        <v/>
      </c>
      <c r="P59" s="261" t="str">
        <f t="shared" si="36"/>
        <v/>
      </c>
      <c r="Q59" s="261" t="str">
        <f t="shared" si="37"/>
        <v/>
      </c>
      <c r="R59" s="261" t="str">
        <f t="shared" si="38"/>
        <v/>
      </c>
      <c r="S59" s="249" t="str">
        <f>IF($N23=FALSE,"",Pressure_1_R1!G18*C59)</f>
        <v/>
      </c>
      <c r="T59" s="249" t="str">
        <f t="shared" si="39"/>
        <v/>
      </c>
      <c r="U59" s="249" t="str">
        <f t="shared" si="44"/>
        <v/>
      </c>
      <c r="V59" s="249" t="str">
        <f t="shared" si="45"/>
        <v/>
      </c>
      <c r="W59" s="272" t="str">
        <f t="shared" si="40"/>
        <v/>
      </c>
    </row>
    <row r="60" spans="2:24" ht="15" customHeight="1" thickBot="1">
      <c r="R60" s="248"/>
      <c r="U60" s="263"/>
      <c r="V60" s="263"/>
      <c r="W60" s="273" t="str">
        <f>IF($N24=FALSE,"",IF(SUM(W45:W59)=0,"","초과"))</f>
        <v/>
      </c>
    </row>
    <row r="61" spans="2:24" ht="15" customHeight="1">
      <c r="B61" s="252" t="s">
        <v>582</v>
      </c>
      <c r="H61" s="252" t="s">
        <v>583</v>
      </c>
      <c r="U61" s="263"/>
      <c r="V61" s="263"/>
    </row>
    <row r="62" spans="2:24" ht="15" customHeight="1">
      <c r="B62" s="775" t="s">
        <v>584</v>
      </c>
      <c r="C62" s="740" t="s">
        <v>585</v>
      </c>
      <c r="D62" s="745" t="s">
        <v>753</v>
      </c>
      <c r="E62" s="776"/>
      <c r="F62" s="746"/>
      <c r="H62" s="777" t="s">
        <v>586</v>
      </c>
      <c r="I62" s="778"/>
      <c r="J62" s="779"/>
      <c r="K62" s="747" t="s">
        <v>655</v>
      </c>
      <c r="M62" s="267" t="s">
        <v>587</v>
      </c>
      <c r="N62" s="764" t="s">
        <v>588</v>
      </c>
      <c r="O62" s="765"/>
      <c r="P62" s="765"/>
      <c r="Q62" s="765"/>
      <c r="R62" s="766"/>
      <c r="T62" s="266" t="s">
        <v>589</v>
      </c>
      <c r="U62" s="266" t="s">
        <v>590</v>
      </c>
      <c r="V62" s="266" t="s">
        <v>591</v>
      </c>
      <c r="W62" s="266" t="s">
        <v>592</v>
      </c>
      <c r="X62" s="266" t="s">
        <v>593</v>
      </c>
    </row>
    <row r="63" spans="2:24" ht="15" customHeight="1">
      <c r="B63" s="775"/>
      <c r="C63" s="740"/>
      <c r="D63" s="377" t="s">
        <v>594</v>
      </c>
      <c r="E63" s="377" t="s">
        <v>595</v>
      </c>
      <c r="F63" s="377" t="s">
        <v>596</v>
      </c>
      <c r="H63" s="378" t="s">
        <v>597</v>
      </c>
      <c r="I63" s="378" t="s">
        <v>598</v>
      </c>
      <c r="J63" s="378" t="s">
        <v>599</v>
      </c>
      <c r="K63" s="748"/>
      <c r="M63" s="274" t="s">
        <v>600</v>
      </c>
      <c r="N63" s="275" t="s">
        <v>183</v>
      </c>
      <c r="O63" s="377" t="s">
        <v>157</v>
      </c>
      <c r="P63" s="377" t="s">
        <v>73</v>
      </c>
      <c r="Q63" s="377" t="s">
        <v>604</v>
      </c>
      <c r="R63" s="377" t="s">
        <v>102</v>
      </c>
      <c r="T63" s="268"/>
      <c r="U63" s="268" t="s">
        <v>145</v>
      </c>
      <c r="V63" s="266" t="s">
        <v>605</v>
      </c>
      <c r="W63" s="268"/>
      <c r="X63" s="268" t="s">
        <v>145</v>
      </c>
    </row>
    <row r="64" spans="2:24" ht="15" customHeight="1">
      <c r="B64" s="775"/>
      <c r="C64" s="383">
        <f>D44</f>
        <v>0</v>
      </c>
      <c r="D64" s="383">
        <f>G44</f>
        <v>0</v>
      </c>
      <c r="E64" s="383">
        <f>H44</f>
        <v>0</v>
      </c>
      <c r="F64" s="383">
        <f>V44</f>
        <v>0</v>
      </c>
      <c r="H64" s="378">
        <f>D64</f>
        <v>0</v>
      </c>
      <c r="I64" s="378">
        <f>H64</f>
        <v>0</v>
      </c>
      <c r="J64" s="378">
        <f>I64</f>
        <v>0</v>
      </c>
      <c r="K64" s="344" t="str">
        <f>IF(TYPE(MATCH("FAIL",K65:K79,0))=16,"","FAIL")</f>
        <v/>
      </c>
      <c r="M64" s="276">
        <f ca="1">IF(M$3=TRUE,MIN(M65:M79),IF(TYPE(MATCH(F3,AA6:AH6,0))=16,MIN(M65:M79),MIN(M65:M79,H3)))</f>
        <v>0</v>
      </c>
      <c r="N64" s="277">
        <f ca="1">OFFSET(U63,MATCH(M64,V64:V74,0),0)</f>
        <v>0</v>
      </c>
      <c r="O64" s="277">
        <f ca="1">N64</f>
        <v>0</v>
      </c>
      <c r="P64" s="277">
        <f ca="1">O64</f>
        <v>0</v>
      </c>
      <c r="Q64" s="277">
        <f ca="1">P64</f>
        <v>0</v>
      </c>
      <c r="R64" s="277" t="str">
        <f ca="1">OFFSET(U63,MATCH(M64+1,V64:V74,0),0)</f>
        <v>0.0</v>
      </c>
      <c r="T64" s="390">
        <v>1E-8</v>
      </c>
      <c r="U64" s="390" t="s">
        <v>955</v>
      </c>
      <c r="V64" s="390">
        <v>8</v>
      </c>
      <c r="W64" s="88">
        <v>0</v>
      </c>
      <c r="X64" s="88"/>
    </row>
    <row r="65" spans="2:24" ht="15" customHeight="1">
      <c r="B65" s="249">
        <f>B45</f>
        <v>1</v>
      </c>
      <c r="C65" s="269" t="str">
        <f>IF($N9=FALSE,"",TEXT(ROUND(D45,$M$64),N65))</f>
        <v/>
      </c>
      <c r="D65" s="269" t="str">
        <f>IF($N9=FALSE,"-",TEXT(G45,O65))</f>
        <v>-</v>
      </c>
      <c r="E65" s="269" t="str">
        <f>IF($N9=FALSE,"-",TEXT(ROUND(H45,$M$64),P65))</f>
        <v>-</v>
      </c>
      <c r="F65" s="269" t="str">
        <f t="shared" ref="F65:F79" si="47">IF($N9=FALSE,"",TEXT(+IF(M$3=TRUE,ROUND(V45,$M$64),ROUNDUP(V45,$M$64)),Q65))</f>
        <v/>
      </c>
      <c r="H65" s="278" t="str">
        <f>IF($N9=FALSE,"",ROUND(Pressure_1_R1!N4*$C$3,M$64+1))</f>
        <v/>
      </c>
      <c r="I65" s="278" t="str">
        <f>IF($N9=FALSE,"",ROUND(Pressure_1_R1!O4*$C$3,M$64+1))</f>
        <v/>
      </c>
      <c r="J65" s="278" t="str">
        <f>IF($N9=FALSE,"","± "&amp;TEXT((I65-H65)/2,R65))</f>
        <v/>
      </c>
      <c r="K65" s="279" t="str">
        <f>IF($N9=FALSE,"-",IF(AND(H65&lt;=G45,G45&lt;=I65),"PASS","FAIL"))</f>
        <v>-</v>
      </c>
      <c r="M65" s="264" t="str">
        <f t="shared" ref="M65:M79" ca="1" si="48">IF($N9=FALSE,"",OFFSET(V$63,COUNTIF(T$64:T$74,"&lt;="&amp;T45),0)+N$3)</f>
        <v/>
      </c>
      <c r="N65" s="264" t="str">
        <f t="shared" ref="N65:N79" ca="1" si="49">IF($N9=FALSE,"",SUBSTITUTE(OFFSET($X$63,COUNTIF($W$64:$W$73,"&lt;="&amp;ABS(C45)),0),0,"")&amp;N$64)</f>
        <v/>
      </c>
      <c r="O65" s="264" t="str">
        <f t="shared" ref="O65:P79" ca="1" si="50">IF($N9=FALSE,"",SUBSTITUTE(OFFSET($X$63,COUNTIF($W$64:$W$73,"&lt;="&amp;ABS(G45)),0),0,"")&amp;O$64)</f>
        <v/>
      </c>
      <c r="P65" s="264" t="str">
        <f t="shared" ca="1" si="50"/>
        <v/>
      </c>
      <c r="Q65" s="264" t="str">
        <f t="shared" ref="Q65:R79" si="51">IF($N9=FALSE,"",Q$64)</f>
        <v/>
      </c>
      <c r="R65" s="264" t="str">
        <f t="shared" si="51"/>
        <v/>
      </c>
      <c r="T65" s="390">
        <v>9.9999999999999995E-8</v>
      </c>
      <c r="U65" s="390" t="s">
        <v>963</v>
      </c>
      <c r="V65" s="390">
        <v>7</v>
      </c>
      <c r="W65" s="88">
        <v>1</v>
      </c>
      <c r="X65" s="88"/>
    </row>
    <row r="66" spans="2:24" ht="15" customHeight="1">
      <c r="B66" s="249">
        <f>B46</f>
        <v>2</v>
      </c>
      <c r="C66" s="269" t="str">
        <f t="shared" ref="C66:C79" si="52">IF($N10=FALSE,"",TEXT(ROUND(D46,$M$64),N66))</f>
        <v/>
      </c>
      <c r="D66" s="269" t="str">
        <f t="shared" ref="D66:D79" si="53">IF($N10=FALSE,"-",TEXT(G46,O66))</f>
        <v>-</v>
      </c>
      <c r="E66" s="269" t="str">
        <f t="shared" ref="E66:E79" si="54">IF($N10=FALSE,"-",TEXT(ROUND(H46,$M$64),P66))</f>
        <v>-</v>
      </c>
      <c r="F66" s="269" t="str">
        <f t="shared" si="47"/>
        <v/>
      </c>
      <c r="H66" s="278" t="str">
        <f>IF($N10=FALSE,"",ROUND(Pressure_1_R1!N5*$C$3,M$64+1))</f>
        <v/>
      </c>
      <c r="I66" s="278" t="str">
        <f>IF($N10=FALSE,"",ROUND(Pressure_1_R1!O5*$C$3,M$64+1))</f>
        <v/>
      </c>
      <c r="J66" s="278" t="str">
        <f t="shared" ref="J66:J79" si="55">IF($N10=FALSE,"","± "&amp;TEXT((I66-H66)/2,R66))</f>
        <v/>
      </c>
      <c r="K66" s="279" t="str">
        <f t="shared" ref="K66:K79" si="56">IF($N10=FALSE,"-",IF(AND(H66&lt;=G46,G46&lt;=I66),"PASS","FAIL"))</f>
        <v>-</v>
      </c>
      <c r="M66" s="264" t="str">
        <f t="shared" ca="1" si="48"/>
        <v/>
      </c>
      <c r="N66" s="264" t="str">
        <f t="shared" ca="1" si="49"/>
        <v/>
      </c>
      <c r="O66" s="264" t="str">
        <f t="shared" ca="1" si="50"/>
        <v/>
      </c>
      <c r="P66" s="264" t="str">
        <f t="shared" ca="1" si="50"/>
        <v/>
      </c>
      <c r="Q66" s="264" t="str">
        <f t="shared" si="51"/>
        <v/>
      </c>
      <c r="R66" s="264" t="str">
        <f t="shared" si="51"/>
        <v/>
      </c>
      <c r="T66" s="390">
        <v>9.9999999999999995E-7</v>
      </c>
      <c r="U66" s="390" t="s">
        <v>964</v>
      </c>
      <c r="V66" s="390">
        <v>6</v>
      </c>
      <c r="W66" s="88">
        <v>10</v>
      </c>
      <c r="X66" s="88" t="s">
        <v>146</v>
      </c>
    </row>
    <row r="67" spans="2:24" ht="15" customHeight="1">
      <c r="B67" s="249">
        <f t="shared" ref="B67:B79" si="57">B47</f>
        <v>3</v>
      </c>
      <c r="C67" s="269" t="str">
        <f t="shared" si="52"/>
        <v/>
      </c>
      <c r="D67" s="269" t="str">
        <f t="shared" si="53"/>
        <v>-</v>
      </c>
      <c r="E67" s="269" t="str">
        <f t="shared" si="54"/>
        <v>-</v>
      </c>
      <c r="F67" s="269" t="str">
        <f t="shared" si="47"/>
        <v/>
      </c>
      <c r="H67" s="278" t="str">
        <f>IF($N11=FALSE,"",ROUND(Pressure_1_R1!N6*$C$3,M$64+1))</f>
        <v/>
      </c>
      <c r="I67" s="278" t="str">
        <f>IF($N11=FALSE,"",ROUND(Pressure_1_R1!O6*$C$3,M$64+1))</f>
        <v/>
      </c>
      <c r="J67" s="278" t="str">
        <f t="shared" si="55"/>
        <v/>
      </c>
      <c r="K67" s="279" t="str">
        <f t="shared" si="56"/>
        <v>-</v>
      </c>
      <c r="M67" s="264" t="str">
        <f t="shared" ca="1" si="48"/>
        <v/>
      </c>
      <c r="N67" s="264" t="str">
        <f t="shared" ca="1" si="49"/>
        <v/>
      </c>
      <c r="O67" s="264" t="str">
        <f t="shared" ca="1" si="50"/>
        <v/>
      </c>
      <c r="P67" s="264" t="str">
        <f t="shared" ca="1" si="50"/>
        <v/>
      </c>
      <c r="Q67" s="264" t="str">
        <f t="shared" si="51"/>
        <v/>
      </c>
      <c r="R67" s="264" t="str">
        <f t="shared" si="51"/>
        <v/>
      </c>
      <c r="T67" s="390">
        <v>1.0000000000000001E-5</v>
      </c>
      <c r="U67" s="390" t="s">
        <v>706</v>
      </c>
      <c r="V67" s="390">
        <v>5</v>
      </c>
      <c r="W67" s="88">
        <v>100</v>
      </c>
      <c r="X67" s="88" t="s">
        <v>147</v>
      </c>
    </row>
    <row r="68" spans="2:24" ht="15" customHeight="1">
      <c r="B68" s="249">
        <f t="shared" si="57"/>
        <v>4</v>
      </c>
      <c r="C68" s="269" t="str">
        <f t="shared" si="52"/>
        <v/>
      </c>
      <c r="D68" s="269" t="str">
        <f t="shared" si="53"/>
        <v>-</v>
      </c>
      <c r="E68" s="269" t="str">
        <f t="shared" si="54"/>
        <v>-</v>
      </c>
      <c r="F68" s="269" t="str">
        <f t="shared" si="47"/>
        <v/>
      </c>
      <c r="H68" s="278" t="str">
        <f>IF($N12=FALSE,"",ROUND(Pressure_1_R1!N7*$C$3,M$64+1))</f>
        <v/>
      </c>
      <c r="I68" s="278" t="str">
        <f>IF($N12=FALSE,"",ROUND(Pressure_1_R1!O7*$C$3,M$64+1))</f>
        <v/>
      </c>
      <c r="J68" s="278" t="str">
        <f t="shared" si="55"/>
        <v/>
      </c>
      <c r="K68" s="279" t="str">
        <f t="shared" si="56"/>
        <v>-</v>
      </c>
      <c r="M68" s="264" t="str">
        <f t="shared" ca="1" si="48"/>
        <v/>
      </c>
      <c r="N68" s="264" t="str">
        <f t="shared" ca="1" si="49"/>
        <v/>
      </c>
      <c r="O68" s="264" t="str">
        <f t="shared" ca="1" si="50"/>
        <v/>
      </c>
      <c r="P68" s="264" t="str">
        <f t="shared" ca="1" si="50"/>
        <v/>
      </c>
      <c r="Q68" s="264" t="str">
        <f t="shared" si="51"/>
        <v/>
      </c>
      <c r="R68" s="264" t="str">
        <f t="shared" si="51"/>
        <v/>
      </c>
      <c r="T68" s="390">
        <v>1E-4</v>
      </c>
      <c r="U68" s="390" t="s">
        <v>965</v>
      </c>
      <c r="V68" s="390">
        <v>4</v>
      </c>
      <c r="W68" s="88">
        <v>1000</v>
      </c>
      <c r="X68" s="88" t="s">
        <v>148</v>
      </c>
    </row>
    <row r="69" spans="2:24" ht="15" customHeight="1">
      <c r="B69" s="249">
        <f t="shared" si="57"/>
        <v>5</v>
      </c>
      <c r="C69" s="269" t="str">
        <f>IF($N13=FALSE,"",TEXT(ROUND(D49,$M$64),N69))</f>
        <v/>
      </c>
      <c r="D69" s="269" t="str">
        <f t="shared" si="53"/>
        <v>-</v>
      </c>
      <c r="E69" s="269" t="str">
        <f t="shared" si="54"/>
        <v>-</v>
      </c>
      <c r="F69" s="269" t="str">
        <f t="shared" si="47"/>
        <v/>
      </c>
      <c r="H69" s="278" t="str">
        <f>IF($N13=FALSE,"",ROUND(Pressure_1_R1!N8*$C$3,M$64+1))</f>
        <v/>
      </c>
      <c r="I69" s="278" t="str">
        <f>IF($N13=FALSE,"",ROUND(Pressure_1_R1!O8*$C$3,M$64+1))</f>
        <v/>
      </c>
      <c r="J69" s="278" t="str">
        <f t="shared" si="55"/>
        <v/>
      </c>
      <c r="K69" s="279" t="str">
        <f t="shared" si="56"/>
        <v>-</v>
      </c>
      <c r="M69" s="264" t="str">
        <f t="shared" ca="1" si="48"/>
        <v/>
      </c>
      <c r="N69" s="264" t="str">
        <f t="shared" ca="1" si="49"/>
        <v/>
      </c>
      <c r="O69" s="264" t="str">
        <f t="shared" ca="1" si="50"/>
        <v/>
      </c>
      <c r="P69" s="264" t="str">
        <f t="shared" ca="1" si="50"/>
        <v/>
      </c>
      <c r="Q69" s="264" t="str">
        <f t="shared" si="51"/>
        <v/>
      </c>
      <c r="R69" s="264" t="str">
        <f t="shared" si="51"/>
        <v/>
      </c>
      <c r="T69" s="390">
        <v>1E-3</v>
      </c>
      <c r="U69" s="391" t="s">
        <v>966</v>
      </c>
      <c r="V69" s="390">
        <v>3</v>
      </c>
      <c r="W69" s="88">
        <v>10000</v>
      </c>
      <c r="X69" s="88" t="s">
        <v>149</v>
      </c>
    </row>
    <row r="70" spans="2:24" ht="15" customHeight="1">
      <c r="B70" s="249">
        <f t="shared" si="57"/>
        <v>6</v>
      </c>
      <c r="C70" s="269" t="str">
        <f>IF($N14=FALSE,"",TEXT(ROUND(D50,$M$64),N70))</f>
        <v/>
      </c>
      <c r="D70" s="269" t="str">
        <f t="shared" si="53"/>
        <v>-</v>
      </c>
      <c r="E70" s="269" t="str">
        <f t="shared" si="54"/>
        <v>-</v>
      </c>
      <c r="F70" s="269" t="str">
        <f t="shared" si="47"/>
        <v/>
      </c>
      <c r="H70" s="278" t="str">
        <f>IF($N14=FALSE,"",ROUND(Pressure_1_R1!N9*$C$3,M$64+1))</f>
        <v/>
      </c>
      <c r="I70" s="278" t="str">
        <f>IF($N14=FALSE,"",ROUND(Pressure_1_R1!O9*$C$3,M$64+1))</f>
        <v/>
      </c>
      <c r="J70" s="278" t="str">
        <f t="shared" si="55"/>
        <v/>
      </c>
      <c r="K70" s="279" t="str">
        <f t="shared" si="56"/>
        <v>-</v>
      </c>
      <c r="M70" s="264" t="str">
        <f t="shared" ca="1" si="48"/>
        <v/>
      </c>
      <c r="N70" s="264" t="str">
        <f t="shared" ca="1" si="49"/>
        <v/>
      </c>
      <c r="O70" s="264" t="str">
        <f t="shared" ca="1" si="50"/>
        <v/>
      </c>
      <c r="P70" s="264" t="str">
        <f t="shared" ca="1" si="50"/>
        <v/>
      </c>
      <c r="Q70" s="264" t="str">
        <f t="shared" si="51"/>
        <v/>
      </c>
      <c r="R70" s="264" t="str">
        <f t="shared" si="51"/>
        <v/>
      </c>
      <c r="T70" s="390">
        <v>0.01</v>
      </c>
      <c r="U70" s="391" t="s">
        <v>960</v>
      </c>
      <c r="V70" s="390">
        <v>2</v>
      </c>
      <c r="W70" s="88">
        <v>100000</v>
      </c>
      <c r="X70" s="88" t="s">
        <v>150</v>
      </c>
    </row>
    <row r="71" spans="2:24" ht="15" customHeight="1">
      <c r="B71" s="249">
        <f t="shared" si="57"/>
        <v>7</v>
      </c>
      <c r="C71" s="269" t="str">
        <f>IF($N15=FALSE,"",TEXT(ROUND(D51,$M$64),N71))</f>
        <v/>
      </c>
      <c r="D71" s="269" t="str">
        <f t="shared" si="53"/>
        <v>-</v>
      </c>
      <c r="E71" s="269" t="str">
        <f t="shared" si="54"/>
        <v>-</v>
      </c>
      <c r="F71" s="269" t="str">
        <f t="shared" si="47"/>
        <v/>
      </c>
      <c r="H71" s="278" t="str">
        <f>IF($N15=FALSE,"",ROUND(Pressure_1_R1!N10*$C$3,M$64+1))</f>
        <v/>
      </c>
      <c r="I71" s="278" t="str">
        <f>IF($N15=FALSE,"",ROUND(Pressure_1_R1!O10*$C$3,M$64+1))</f>
        <v/>
      </c>
      <c r="J71" s="278" t="str">
        <f t="shared" si="55"/>
        <v/>
      </c>
      <c r="K71" s="279" t="str">
        <f t="shared" si="56"/>
        <v>-</v>
      </c>
      <c r="M71" s="264" t="str">
        <f t="shared" ca="1" si="48"/>
        <v/>
      </c>
      <c r="N71" s="264" t="str">
        <f t="shared" ca="1" si="49"/>
        <v/>
      </c>
      <c r="O71" s="264" t="str">
        <f t="shared" ca="1" si="50"/>
        <v/>
      </c>
      <c r="P71" s="264" t="str">
        <f t="shared" ca="1" si="50"/>
        <v/>
      </c>
      <c r="Q71" s="264" t="str">
        <f t="shared" si="51"/>
        <v/>
      </c>
      <c r="R71" s="264" t="str">
        <f t="shared" si="51"/>
        <v/>
      </c>
      <c r="T71" s="390">
        <v>0.1</v>
      </c>
      <c r="U71" s="391" t="s">
        <v>967</v>
      </c>
      <c r="V71" s="390">
        <v>1</v>
      </c>
      <c r="W71" s="88">
        <v>1000000</v>
      </c>
      <c r="X71" s="88" t="s">
        <v>151</v>
      </c>
    </row>
    <row r="72" spans="2:24" ht="15" customHeight="1">
      <c r="B72" s="249">
        <f t="shared" si="57"/>
        <v>8</v>
      </c>
      <c r="C72" s="269" t="str">
        <f>IF($N16=FALSE,"",TEXT(ROUND(D52,$M$64),N72))</f>
        <v/>
      </c>
      <c r="D72" s="269" t="str">
        <f t="shared" si="53"/>
        <v>-</v>
      </c>
      <c r="E72" s="269" t="str">
        <f t="shared" si="54"/>
        <v>-</v>
      </c>
      <c r="F72" s="269" t="str">
        <f t="shared" si="47"/>
        <v/>
      </c>
      <c r="H72" s="278" t="str">
        <f>IF($N16=FALSE,"",ROUND(Pressure_1_R1!N11*$C$3,M$64+1))</f>
        <v/>
      </c>
      <c r="I72" s="278" t="str">
        <f>IF($N16=FALSE,"",ROUND(Pressure_1_R1!O11*$C$3,M$64+1))</f>
        <v/>
      </c>
      <c r="J72" s="278" t="str">
        <f t="shared" si="55"/>
        <v/>
      </c>
      <c r="K72" s="279" t="str">
        <f t="shared" si="56"/>
        <v>-</v>
      </c>
      <c r="M72" s="264" t="str">
        <f t="shared" ca="1" si="48"/>
        <v/>
      </c>
      <c r="N72" s="264" t="str">
        <f t="shared" ca="1" si="49"/>
        <v/>
      </c>
      <c r="O72" s="264" t="str">
        <f t="shared" ca="1" si="50"/>
        <v/>
      </c>
      <c r="P72" s="264" t="str">
        <f t="shared" ca="1" si="50"/>
        <v/>
      </c>
      <c r="Q72" s="264" t="str">
        <f t="shared" si="51"/>
        <v/>
      </c>
      <c r="R72" s="264" t="str">
        <f t="shared" si="51"/>
        <v/>
      </c>
      <c r="T72" s="390">
        <v>1</v>
      </c>
      <c r="U72" s="390">
        <v>0</v>
      </c>
      <c r="V72" s="390">
        <v>0</v>
      </c>
      <c r="W72" s="88">
        <v>10000000</v>
      </c>
      <c r="X72" s="88" t="s">
        <v>152</v>
      </c>
    </row>
    <row r="73" spans="2:24" ht="15" customHeight="1">
      <c r="B73" s="249">
        <f t="shared" si="57"/>
        <v>9</v>
      </c>
      <c r="C73" s="269" t="str">
        <f t="shared" si="52"/>
        <v/>
      </c>
      <c r="D73" s="269" t="str">
        <f t="shared" si="53"/>
        <v>-</v>
      </c>
      <c r="E73" s="269" t="str">
        <f t="shared" si="54"/>
        <v>-</v>
      </c>
      <c r="F73" s="269" t="str">
        <f t="shared" si="47"/>
        <v/>
      </c>
      <c r="H73" s="278" t="str">
        <f>IF($N17=FALSE,"",ROUND(Pressure_1_R1!N12*$C$3,M$64+1))</f>
        <v/>
      </c>
      <c r="I73" s="278" t="str">
        <f>IF($N17=FALSE,"",ROUND(Pressure_1_R1!O12*$C$3,M$64+1))</f>
        <v/>
      </c>
      <c r="J73" s="278" t="str">
        <f t="shared" si="55"/>
        <v/>
      </c>
      <c r="K73" s="279" t="str">
        <f t="shared" si="56"/>
        <v>-</v>
      </c>
      <c r="M73" s="264" t="str">
        <f t="shared" ca="1" si="48"/>
        <v/>
      </c>
      <c r="N73" s="264" t="str">
        <f t="shared" ca="1" si="49"/>
        <v/>
      </c>
      <c r="O73" s="264" t="str">
        <f t="shared" ca="1" si="50"/>
        <v/>
      </c>
      <c r="P73" s="264" t="str">
        <f t="shared" ca="1" si="50"/>
        <v/>
      </c>
      <c r="Q73" s="264" t="str">
        <f t="shared" si="51"/>
        <v/>
      </c>
      <c r="R73" s="264" t="str">
        <f t="shared" si="51"/>
        <v/>
      </c>
      <c r="T73" s="390">
        <v>10</v>
      </c>
      <c r="U73" s="390">
        <v>0</v>
      </c>
      <c r="V73" s="390">
        <v>-1</v>
      </c>
      <c r="W73" s="88"/>
      <c r="X73" s="88"/>
    </row>
    <row r="74" spans="2:24" ht="15" customHeight="1">
      <c r="B74" s="249">
        <f t="shared" si="57"/>
        <v>10</v>
      </c>
      <c r="C74" s="269" t="str">
        <f t="shared" si="52"/>
        <v/>
      </c>
      <c r="D74" s="269" t="str">
        <f t="shared" si="53"/>
        <v>-</v>
      </c>
      <c r="E74" s="269" t="str">
        <f t="shared" si="54"/>
        <v>-</v>
      </c>
      <c r="F74" s="269" t="str">
        <f t="shared" si="47"/>
        <v/>
      </c>
      <c r="H74" s="278" t="str">
        <f>IF($N18=FALSE,"",ROUND(Pressure_1_R1!N13*$C$3,M$64+1))</f>
        <v/>
      </c>
      <c r="I74" s="278" t="str">
        <f>IF($N18=FALSE,"",ROUND(Pressure_1_R1!O13*$C$3,M$64+1))</f>
        <v/>
      </c>
      <c r="J74" s="278" t="str">
        <f t="shared" si="55"/>
        <v/>
      </c>
      <c r="K74" s="279" t="str">
        <f t="shared" si="56"/>
        <v>-</v>
      </c>
      <c r="M74" s="264" t="str">
        <f t="shared" ca="1" si="48"/>
        <v/>
      </c>
      <c r="N74" s="264" t="str">
        <f t="shared" ca="1" si="49"/>
        <v/>
      </c>
      <c r="O74" s="264" t="str">
        <f t="shared" ca="1" si="50"/>
        <v/>
      </c>
      <c r="P74" s="264" t="str">
        <f t="shared" ca="1" si="50"/>
        <v/>
      </c>
      <c r="Q74" s="264" t="str">
        <f t="shared" si="51"/>
        <v/>
      </c>
      <c r="R74" s="264" t="str">
        <f t="shared" si="51"/>
        <v/>
      </c>
      <c r="T74" s="390">
        <v>100</v>
      </c>
      <c r="U74" s="390">
        <v>0</v>
      </c>
      <c r="V74" s="390">
        <v>-2</v>
      </c>
    </row>
    <row r="75" spans="2:24" ht="15" customHeight="1">
      <c r="B75" s="249">
        <f t="shared" si="57"/>
        <v>11</v>
      </c>
      <c r="C75" s="269" t="str">
        <f t="shared" si="52"/>
        <v/>
      </c>
      <c r="D75" s="269" t="str">
        <f t="shared" si="53"/>
        <v>-</v>
      </c>
      <c r="E75" s="269" t="str">
        <f t="shared" si="54"/>
        <v>-</v>
      </c>
      <c r="F75" s="269" t="str">
        <f t="shared" si="47"/>
        <v/>
      </c>
      <c r="H75" s="278" t="str">
        <f>IF($N19=FALSE,"",ROUND(Pressure_1_R1!N14*$C$3,M$64+1))</f>
        <v/>
      </c>
      <c r="I75" s="278" t="str">
        <f>IF($N19=FALSE,"",ROUND(Pressure_1_R1!O14*$C$3,M$64+1))</f>
        <v/>
      </c>
      <c r="J75" s="278" t="str">
        <f t="shared" si="55"/>
        <v/>
      </c>
      <c r="K75" s="279" t="str">
        <f t="shared" si="56"/>
        <v>-</v>
      </c>
      <c r="M75" s="264" t="str">
        <f t="shared" ca="1" si="48"/>
        <v/>
      </c>
      <c r="N75" s="264" t="str">
        <f t="shared" ca="1" si="49"/>
        <v/>
      </c>
      <c r="O75" s="264" t="str">
        <f t="shared" ca="1" si="50"/>
        <v/>
      </c>
      <c r="P75" s="264" t="str">
        <f t="shared" ca="1" si="50"/>
        <v/>
      </c>
      <c r="Q75" s="264" t="str">
        <f t="shared" si="51"/>
        <v/>
      </c>
      <c r="R75" s="264" t="str">
        <f t="shared" si="51"/>
        <v/>
      </c>
    </row>
    <row r="76" spans="2:24" ht="15" customHeight="1">
      <c r="B76" s="249">
        <f t="shared" si="57"/>
        <v>12</v>
      </c>
      <c r="C76" s="269" t="str">
        <f t="shared" si="52"/>
        <v/>
      </c>
      <c r="D76" s="269" t="str">
        <f t="shared" si="53"/>
        <v>-</v>
      </c>
      <c r="E76" s="269" t="str">
        <f t="shared" si="54"/>
        <v>-</v>
      </c>
      <c r="F76" s="269" t="str">
        <f t="shared" si="47"/>
        <v/>
      </c>
      <c r="H76" s="278" t="str">
        <f>IF($N20=FALSE,"",ROUND(Pressure_1_R1!N15*$C$3,M$64+1))</f>
        <v/>
      </c>
      <c r="I76" s="278" t="str">
        <f>IF($N20=FALSE,"",ROUND(Pressure_1_R1!O15*$C$3,M$64+1))</f>
        <v/>
      </c>
      <c r="J76" s="278" t="str">
        <f t="shared" si="55"/>
        <v/>
      </c>
      <c r="K76" s="279" t="str">
        <f t="shared" si="56"/>
        <v>-</v>
      </c>
      <c r="M76" s="264" t="str">
        <f t="shared" ca="1" si="48"/>
        <v/>
      </c>
      <c r="N76" s="264" t="str">
        <f t="shared" ca="1" si="49"/>
        <v/>
      </c>
      <c r="O76" s="264" t="str">
        <f t="shared" ca="1" si="50"/>
        <v/>
      </c>
      <c r="P76" s="264" t="str">
        <f t="shared" ca="1" si="50"/>
        <v/>
      </c>
      <c r="Q76" s="264" t="str">
        <f t="shared" si="51"/>
        <v/>
      </c>
      <c r="R76" s="264" t="str">
        <f t="shared" si="51"/>
        <v/>
      </c>
      <c r="T76" s="252" t="s">
        <v>606</v>
      </c>
      <c r="U76" s="263"/>
    </row>
    <row r="77" spans="2:24" ht="15" customHeight="1">
      <c r="B77" s="249">
        <f t="shared" si="57"/>
        <v>13</v>
      </c>
      <c r="C77" s="269" t="str">
        <f t="shared" si="52"/>
        <v/>
      </c>
      <c r="D77" s="269" t="str">
        <f t="shared" si="53"/>
        <v>-</v>
      </c>
      <c r="E77" s="269" t="str">
        <f t="shared" si="54"/>
        <v>-</v>
      </c>
      <c r="F77" s="269" t="str">
        <f t="shared" si="47"/>
        <v/>
      </c>
      <c r="H77" s="278" t="str">
        <f>IF($N21=FALSE,"",ROUND(Pressure_1_R1!N16*$C$3,M$64+1))</f>
        <v/>
      </c>
      <c r="I77" s="278" t="str">
        <f>IF($N21=FALSE,"",ROUND(Pressure_1_R1!O16*$C$3,M$64+1))</f>
        <v/>
      </c>
      <c r="J77" s="278" t="str">
        <f t="shared" si="55"/>
        <v/>
      </c>
      <c r="K77" s="279" t="str">
        <f t="shared" si="56"/>
        <v>-</v>
      </c>
      <c r="M77" s="264" t="str">
        <f t="shared" ca="1" si="48"/>
        <v/>
      </c>
      <c r="N77" s="264" t="str">
        <f t="shared" ca="1" si="49"/>
        <v/>
      </c>
      <c r="O77" s="264" t="str">
        <f t="shared" ca="1" si="50"/>
        <v/>
      </c>
      <c r="P77" s="264" t="str">
        <f t="shared" ca="1" si="50"/>
        <v/>
      </c>
      <c r="Q77" s="264" t="str">
        <f t="shared" si="51"/>
        <v/>
      </c>
      <c r="R77" s="264" t="str">
        <f t="shared" si="51"/>
        <v/>
      </c>
      <c r="T77" s="762" t="s">
        <v>607</v>
      </c>
      <c r="U77" s="763"/>
    </row>
    <row r="78" spans="2:24" ht="15" customHeight="1">
      <c r="B78" s="249">
        <f t="shared" si="57"/>
        <v>14</v>
      </c>
      <c r="C78" s="269" t="str">
        <f t="shared" si="52"/>
        <v/>
      </c>
      <c r="D78" s="269" t="str">
        <f t="shared" si="53"/>
        <v>-</v>
      </c>
      <c r="E78" s="269" t="str">
        <f t="shared" si="54"/>
        <v>-</v>
      </c>
      <c r="F78" s="269" t="str">
        <f t="shared" si="47"/>
        <v/>
      </c>
      <c r="H78" s="278" t="str">
        <f>IF($N22=FALSE,"",ROUND(Pressure_1_R1!N17*$C$3,M$64+1))</f>
        <v/>
      </c>
      <c r="I78" s="278" t="str">
        <f>IF($N22=FALSE,"",ROUND(Pressure_1_R1!O17*$C$3,M$64+1))</f>
        <v/>
      </c>
      <c r="J78" s="278" t="str">
        <f t="shared" si="55"/>
        <v/>
      </c>
      <c r="K78" s="279" t="str">
        <f t="shared" si="56"/>
        <v>-</v>
      </c>
      <c r="M78" s="264" t="str">
        <f t="shared" ca="1" si="48"/>
        <v/>
      </c>
      <c r="N78" s="264" t="str">
        <f t="shared" ca="1" si="49"/>
        <v/>
      </c>
      <c r="O78" s="264" t="str">
        <f t="shared" ca="1" si="50"/>
        <v/>
      </c>
      <c r="P78" s="264" t="str">
        <f t="shared" ca="1" si="50"/>
        <v/>
      </c>
      <c r="Q78" s="264" t="str">
        <f t="shared" si="51"/>
        <v/>
      </c>
      <c r="R78" s="264" t="str">
        <f t="shared" si="51"/>
        <v/>
      </c>
      <c r="T78" s="270" t="s">
        <v>608</v>
      </c>
      <c r="U78" s="271" t="e">
        <f>SLOPE(D45:D59,G45:G59)</f>
        <v>#DIV/0!</v>
      </c>
    </row>
    <row r="79" spans="2:24" ht="15" customHeight="1">
      <c r="B79" s="249">
        <f t="shared" si="57"/>
        <v>15</v>
      </c>
      <c r="C79" s="269" t="str">
        <f t="shared" si="52"/>
        <v/>
      </c>
      <c r="D79" s="269" t="str">
        <f t="shared" si="53"/>
        <v>-</v>
      </c>
      <c r="E79" s="269" t="str">
        <f t="shared" si="54"/>
        <v>-</v>
      </c>
      <c r="F79" s="269" t="str">
        <f t="shared" si="47"/>
        <v/>
      </c>
      <c r="H79" s="278" t="str">
        <f>IF($N23=FALSE,"",ROUND(Pressure_1_R1!N18*$C$3,M$64+1))</f>
        <v/>
      </c>
      <c r="I79" s="278" t="str">
        <f>IF($N23=FALSE,"",ROUND(Pressure_1_R1!O18*$C$3,M$64+1))</f>
        <v/>
      </c>
      <c r="J79" s="278" t="str">
        <f t="shared" si="55"/>
        <v/>
      </c>
      <c r="K79" s="279" t="str">
        <f t="shared" si="56"/>
        <v>-</v>
      </c>
      <c r="M79" s="264" t="str">
        <f t="shared" ca="1" si="48"/>
        <v/>
      </c>
      <c r="N79" s="264" t="str">
        <f t="shared" ca="1" si="49"/>
        <v/>
      </c>
      <c r="O79" s="264" t="str">
        <f t="shared" ca="1" si="50"/>
        <v/>
      </c>
      <c r="P79" s="264" t="str">
        <f t="shared" ca="1" si="50"/>
        <v/>
      </c>
      <c r="Q79" s="264" t="str">
        <f t="shared" si="51"/>
        <v/>
      </c>
      <c r="R79" s="264" t="str">
        <f t="shared" si="51"/>
        <v/>
      </c>
      <c r="S79" s="248"/>
      <c r="T79" s="270" t="s">
        <v>609</v>
      </c>
      <c r="U79" s="271" t="e">
        <f>INTERCEPT(D45:D59,G45:G59)</f>
        <v>#DIV/0!</v>
      </c>
    </row>
    <row r="80" spans="2:24" ht="15" customHeight="1">
      <c r="B80" s="248"/>
      <c r="C80" s="248"/>
      <c r="D80" s="248"/>
      <c r="E80" s="248"/>
      <c r="T80" s="248"/>
    </row>
    <row r="81" spans="1:34" ht="15" customHeight="1">
      <c r="B81" s="248"/>
      <c r="C81" s="248"/>
      <c r="D81" s="248"/>
      <c r="E81" s="248"/>
      <c r="F81" s="265"/>
      <c r="T81" s="248"/>
    </row>
    <row r="82" spans="1:34" ht="15" customHeight="1">
      <c r="B82" s="248"/>
      <c r="C82" s="248"/>
      <c r="D82" s="248"/>
      <c r="E82" s="248"/>
      <c r="H82" s="265"/>
      <c r="I82" s="265"/>
      <c r="J82" s="265"/>
      <c r="K82" s="265"/>
      <c r="L82" s="265"/>
      <c r="M82" s="265"/>
      <c r="N82" s="265"/>
    </row>
    <row r="83" spans="1:34" ht="15" customHeight="1">
      <c r="A83" s="245" t="s">
        <v>610</v>
      </c>
      <c r="B83" s="246"/>
      <c r="C83" s="246"/>
      <c r="D83" s="246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</row>
    <row r="84" spans="1:34" ht="15" customHeight="1">
      <c r="B84" s="377" t="s">
        <v>611</v>
      </c>
      <c r="C84" s="383" t="s">
        <v>612</v>
      </c>
      <c r="D84" s="388" t="s">
        <v>96</v>
      </c>
      <c r="E84" s="383" t="s">
        <v>613</v>
      </c>
      <c r="F84" s="386" t="s">
        <v>948</v>
      </c>
      <c r="G84" s="349">
        <f>E90</f>
        <v>0</v>
      </c>
      <c r="H84" s="349" t="s">
        <v>990</v>
      </c>
      <c r="I84" s="383" t="s">
        <v>614</v>
      </c>
      <c r="J84" s="383" t="s">
        <v>615</v>
      </c>
      <c r="K84" s="247"/>
      <c r="L84" s="247"/>
      <c r="M84" s="247"/>
      <c r="N84" s="247"/>
      <c r="O84" s="247"/>
      <c r="P84" s="247"/>
      <c r="Q84" s="247"/>
      <c r="R84" s="247"/>
      <c r="S84" s="248"/>
      <c r="T84" s="248"/>
    </row>
    <row r="85" spans="1:34" ht="15" customHeight="1">
      <c r="B85" s="249">
        <f>COUNTIF(B91:B120,TRUE)/2</f>
        <v>0</v>
      </c>
      <c r="C85" s="254" t="e">
        <f ca="1">OFFSET(Z88,MATCH(F90,Z89:Z113,0),MATCH(E90,AA88:AH88,0))</f>
        <v>#N/A</v>
      </c>
      <c r="D85" s="254">
        <f>Pressure_1_R2!K4</f>
        <v>0</v>
      </c>
      <c r="E85" s="254">
        <f>Pressure_1_R2!L4</f>
        <v>0</v>
      </c>
      <c r="F85" s="254">
        <f>Pressure_1_R2!M$4</f>
        <v>0</v>
      </c>
      <c r="G85" s="350" t="e">
        <f ca="1">E85*C85</f>
        <v>#N/A</v>
      </c>
      <c r="H85" s="350" t="str">
        <f ca="1">OFFSET(V145,COUNTIF(T146:T156,"&lt;="&amp;G85),0)</f>
        <v>자리수</v>
      </c>
      <c r="I85" s="254" t="e">
        <f ca="1">OFFSET(U145,MATCH(H85,V146:V156,0),0)</f>
        <v>#N/A</v>
      </c>
      <c r="J85" s="254">
        <f>Pressure_1_R2!J$4</f>
        <v>0</v>
      </c>
      <c r="K85" s="247"/>
      <c r="L85" s="247"/>
      <c r="M85" s="247"/>
      <c r="N85" s="247"/>
      <c r="O85" s="247"/>
      <c r="P85" s="247"/>
      <c r="Q85" s="247"/>
      <c r="R85" s="247"/>
      <c r="S85" s="248"/>
      <c r="T85" s="248"/>
    </row>
    <row r="86" spans="1:34" ht="15" customHeight="1">
      <c r="B86" s="246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8"/>
      <c r="S86" s="248"/>
      <c r="T86" s="248"/>
    </row>
    <row r="87" spans="1:34" s="253" customFormat="1" ht="15" customHeight="1">
      <c r="B87" s="252" t="s">
        <v>616</v>
      </c>
      <c r="C87" s="250"/>
      <c r="D87" s="250"/>
      <c r="E87" s="251"/>
      <c r="F87" s="250"/>
      <c r="G87" s="246"/>
      <c r="H87" s="250"/>
      <c r="I87" s="250"/>
      <c r="J87" s="250"/>
      <c r="K87" s="250"/>
      <c r="L87" s="250"/>
      <c r="M87" s="250"/>
      <c r="N87" s="252" t="s">
        <v>617</v>
      </c>
    </row>
    <row r="88" spans="1:34" s="247" customFormat="1" ht="15" customHeight="1">
      <c r="B88" s="771" t="s">
        <v>618</v>
      </c>
      <c r="C88" s="771" t="s">
        <v>619</v>
      </c>
      <c r="D88" s="780" t="s">
        <v>601</v>
      </c>
      <c r="E88" s="782" t="s">
        <v>378</v>
      </c>
      <c r="F88" s="771" t="s">
        <v>744</v>
      </c>
      <c r="G88" s="771"/>
      <c r="H88" s="771"/>
      <c r="I88" s="771" t="s">
        <v>620</v>
      </c>
      <c r="J88" s="772" t="s">
        <v>746</v>
      </c>
      <c r="K88" s="773"/>
      <c r="L88" s="774"/>
      <c r="M88" s="250"/>
      <c r="N88" s="771" t="s">
        <v>618</v>
      </c>
      <c r="O88" s="771" t="s">
        <v>621</v>
      </c>
      <c r="P88" s="771" t="s">
        <v>622</v>
      </c>
      <c r="Q88" s="772" t="s">
        <v>748</v>
      </c>
      <c r="R88" s="773"/>
      <c r="S88" s="773"/>
      <c r="T88" s="774"/>
      <c r="U88" s="772" t="s">
        <v>750</v>
      </c>
      <c r="V88" s="773"/>
      <c r="W88" s="773"/>
      <c r="X88" s="774"/>
      <c r="Z88" s="349" t="s">
        <v>853</v>
      </c>
      <c r="AA88" s="348" t="s">
        <v>854</v>
      </c>
      <c r="AB88" s="348" t="s">
        <v>876</v>
      </c>
      <c r="AC88" s="348" t="s">
        <v>877</v>
      </c>
      <c r="AD88" s="348" t="s">
        <v>848</v>
      </c>
      <c r="AE88" s="348" t="s">
        <v>849</v>
      </c>
      <c r="AF88" s="348" t="s">
        <v>878</v>
      </c>
      <c r="AG88" s="348" t="s">
        <v>879</v>
      </c>
      <c r="AH88" s="348" t="s">
        <v>880</v>
      </c>
    </row>
    <row r="89" spans="1:34" s="247" customFormat="1" ht="15" customHeight="1">
      <c r="B89" s="771"/>
      <c r="C89" s="771"/>
      <c r="D89" s="781"/>
      <c r="E89" s="782"/>
      <c r="F89" s="382" t="s">
        <v>623</v>
      </c>
      <c r="G89" s="382" t="s">
        <v>624</v>
      </c>
      <c r="H89" s="382" t="s">
        <v>0</v>
      </c>
      <c r="I89" s="771"/>
      <c r="J89" s="384" t="s">
        <v>625</v>
      </c>
      <c r="K89" s="384" t="s">
        <v>624</v>
      </c>
      <c r="L89" s="384" t="s">
        <v>626</v>
      </c>
      <c r="M89" s="250"/>
      <c r="N89" s="771"/>
      <c r="O89" s="771"/>
      <c r="P89" s="771"/>
      <c r="Q89" s="384" t="s">
        <v>623</v>
      </c>
      <c r="R89" s="384" t="s">
        <v>624</v>
      </c>
      <c r="S89" s="384" t="s">
        <v>627</v>
      </c>
      <c r="T89" s="384" t="s">
        <v>561</v>
      </c>
      <c r="U89" s="384" t="s">
        <v>628</v>
      </c>
      <c r="V89" s="384" t="s">
        <v>624</v>
      </c>
      <c r="W89" s="384" t="s">
        <v>627</v>
      </c>
      <c r="X89" s="384" t="s">
        <v>629</v>
      </c>
      <c r="Z89" s="348" t="s">
        <v>188</v>
      </c>
      <c r="AA89" s="350">
        <f t="shared" ref="AA89:AA103" si="58">AC89*1000</f>
        <v>1</v>
      </c>
      <c r="AB89" s="350">
        <f>AC89*10</f>
        <v>0.01</v>
      </c>
      <c r="AC89" s="350">
        <f t="shared" ref="AC89:AC103" si="59">AD89*1000</f>
        <v>1E-3</v>
      </c>
      <c r="AD89" s="350">
        <v>9.9999999999999995E-7</v>
      </c>
      <c r="AE89" s="350">
        <f t="shared" ref="AE89:AE103" si="60">AG89*1000</f>
        <v>1</v>
      </c>
      <c r="AF89" s="350">
        <f>AG89*10</f>
        <v>0.01</v>
      </c>
      <c r="AG89" s="350">
        <f t="shared" ref="AG89:AG103" si="61">AH89*1000</f>
        <v>1E-3</v>
      </c>
      <c r="AH89" s="350">
        <v>9.9999999999999995E-7</v>
      </c>
    </row>
    <row r="90" spans="1:34" s="247" customFormat="1" ht="15" customHeight="1">
      <c r="B90" s="771"/>
      <c r="C90" s="771"/>
      <c r="D90" s="384">
        <f>E90</f>
        <v>0</v>
      </c>
      <c r="E90" s="384">
        <f>표준압력!I85</f>
        <v>0</v>
      </c>
      <c r="F90" s="387">
        <f>F85</f>
        <v>0</v>
      </c>
      <c r="G90" s="384">
        <f>F90</f>
        <v>0</v>
      </c>
      <c r="H90" s="384">
        <f>G90</f>
        <v>0</v>
      </c>
      <c r="I90" s="771"/>
      <c r="J90" s="382">
        <f>$E90</f>
        <v>0</v>
      </c>
      <c r="K90" s="382">
        <f>$E90</f>
        <v>0</v>
      </c>
      <c r="L90" s="382">
        <f>$E90</f>
        <v>0</v>
      </c>
      <c r="M90" s="250"/>
      <c r="N90" s="771"/>
      <c r="O90" s="771"/>
      <c r="P90" s="771"/>
      <c r="Q90" s="382">
        <f>J90</f>
        <v>0</v>
      </c>
      <c r="R90" s="382">
        <f>K90</f>
        <v>0</v>
      </c>
      <c r="S90" s="382">
        <f>L90</f>
        <v>0</v>
      </c>
      <c r="T90" s="382">
        <f>S90</f>
        <v>0</v>
      </c>
      <c r="U90" s="382">
        <f>Q90</f>
        <v>0</v>
      </c>
      <c r="V90" s="382">
        <f>R90</f>
        <v>0</v>
      </c>
      <c r="W90" s="382">
        <f>S90</f>
        <v>0</v>
      </c>
      <c r="X90" s="382">
        <f>T90</f>
        <v>0</v>
      </c>
      <c r="Z90" s="348" t="s">
        <v>855</v>
      </c>
      <c r="AA90" s="350">
        <f t="shared" si="58"/>
        <v>100</v>
      </c>
      <c r="AB90" s="350">
        <f t="shared" ref="AB90:AB112" si="62">AC90*10</f>
        <v>1</v>
      </c>
      <c r="AC90" s="350">
        <f t="shared" si="59"/>
        <v>0.1</v>
      </c>
      <c r="AD90" s="350">
        <v>1E-4</v>
      </c>
      <c r="AE90" s="350">
        <f t="shared" si="60"/>
        <v>100</v>
      </c>
      <c r="AF90" s="350">
        <f t="shared" ref="AF90:AF112" si="63">AG90*10</f>
        <v>1</v>
      </c>
      <c r="AG90" s="350">
        <f t="shared" si="61"/>
        <v>0.1</v>
      </c>
      <c r="AH90" s="350">
        <v>1E-4</v>
      </c>
    </row>
    <row r="91" spans="1:34" s="247" customFormat="1" ht="15" customHeight="1">
      <c r="B91" s="255" t="b">
        <f>IF(Pressure_1_R2!U4="",FALSE,TRUE)</f>
        <v>0</v>
      </c>
      <c r="C91" s="256">
        <v>1</v>
      </c>
      <c r="D91" s="257" t="str">
        <f>IF($B91=FALSE,"",표준압력!G85)</f>
        <v/>
      </c>
      <c r="E91" s="257" t="str">
        <f>IF($B91=FALSE,"",표준압력!H85)</f>
        <v/>
      </c>
      <c r="F91" s="257" t="str">
        <f>IF($B91=FALSE,"",Pressure_1_R2!U4)</f>
        <v/>
      </c>
      <c r="G91" s="258" t="str">
        <f>IF($B91=FALSE,"",Pressure_1_R2!V4)</f>
        <v/>
      </c>
      <c r="H91" s="258" t="str">
        <f>IF($B91=FALSE,"",Pressure_1_R2!W4)</f>
        <v/>
      </c>
      <c r="I91" s="264" t="b">
        <f t="shared" ref="I91:I120" si="64">TYPE(G91)=1</f>
        <v>0</v>
      </c>
      <c r="J91" s="259" t="str">
        <f t="shared" ref="J91:J120" si="65">IF($B91=FALSE,"",F91*$C$85)</f>
        <v/>
      </c>
      <c r="K91" s="260" t="str">
        <f t="shared" ref="K91:L120" si="66">IF($B91=FALSE,"",IF(G91="ⅹ",J91,G91*$C$85))</f>
        <v/>
      </c>
      <c r="L91" s="260" t="str">
        <f t="shared" si="66"/>
        <v/>
      </c>
      <c r="M91" s="250"/>
      <c r="N91" s="261" t="b">
        <f t="shared" ref="N91:N120" si="67">IF($P91&gt;$B$85,FALSE,TRUE)</f>
        <v>0</v>
      </c>
      <c r="O91" s="415" t="s">
        <v>564</v>
      </c>
      <c r="P91" s="419">
        <v>1</v>
      </c>
      <c r="Q91" s="417" t="str">
        <f t="shared" ref="Q91:Q105" ca="1" si="68">IF($N91=FALSE,"",IF($O91="가압",J91,OFFSET(J$90,$B$85*2-($P91-1),0)))</f>
        <v/>
      </c>
      <c r="R91" s="417" t="str">
        <f t="shared" ref="R91:R120" ca="1" si="69">IF($N91=FALSE,"",IF($O91="가압",K91,OFFSET(K$90,$B$85*2-($P91-1),0)))</f>
        <v/>
      </c>
      <c r="S91" s="417" t="str">
        <f t="shared" ref="S91:S120" ca="1" si="70">IF($N91=FALSE,"",IF($O91="가압",L91,OFFSET(L$90,$B$85*2-($P91-1),0)))</f>
        <v/>
      </c>
      <c r="T91" s="421" t="str">
        <f t="shared" ref="T91:T120" si="71">IF($N91=FALSE,"",AVERAGE(Q91:S91))</f>
        <v/>
      </c>
      <c r="U91" s="417" t="str">
        <f>IF($N91=FALSE,"",Q91-Q$91)</f>
        <v/>
      </c>
      <c r="V91" s="417" t="str">
        <f t="shared" ref="V91:V105" si="72">IF($N91=FALSE,"",R91-R$91)</f>
        <v/>
      </c>
      <c r="W91" s="417" t="str">
        <f t="shared" ref="W91:W105" si="73">IF($N91=FALSE,"",S91-S$91)</f>
        <v/>
      </c>
      <c r="X91" s="422" t="str">
        <f t="shared" ref="X91:X120" si="74">IF($N91=FALSE,"",MAX(U91:W91)-MIN(U91:W91))</f>
        <v/>
      </c>
      <c r="Z91" s="348" t="s">
        <v>847</v>
      </c>
      <c r="AA91" s="350">
        <f t="shared" si="58"/>
        <v>1000</v>
      </c>
      <c r="AB91" s="350">
        <f t="shared" si="62"/>
        <v>10</v>
      </c>
      <c r="AC91" s="350">
        <f t="shared" si="59"/>
        <v>1</v>
      </c>
      <c r="AD91" s="350">
        <v>1E-3</v>
      </c>
      <c r="AE91" s="350">
        <f t="shared" si="60"/>
        <v>1000</v>
      </c>
      <c r="AF91" s="350">
        <f t="shared" si="63"/>
        <v>10</v>
      </c>
      <c r="AG91" s="350">
        <f t="shared" si="61"/>
        <v>1</v>
      </c>
      <c r="AH91" s="350">
        <v>1E-3</v>
      </c>
    </row>
    <row r="92" spans="1:34" s="247" customFormat="1" ht="15" customHeight="1">
      <c r="B92" s="255" t="b">
        <f>IF(Pressure_1_R2!U5="",FALSE,TRUE)</f>
        <v>0</v>
      </c>
      <c r="C92" s="256">
        <v>2</v>
      </c>
      <c r="D92" s="257" t="str">
        <f>IF($B92=FALSE,"",표준압력!G86)</f>
        <v/>
      </c>
      <c r="E92" s="257" t="str">
        <f>IF($B92=FALSE,"",표준압력!H86)</f>
        <v/>
      </c>
      <c r="F92" s="257" t="str">
        <f>IF($B92=FALSE,"",Pressure_1_R2!U5)</f>
        <v/>
      </c>
      <c r="G92" s="258" t="str">
        <f>IF($B92=FALSE,"",Pressure_1_R2!V5)</f>
        <v/>
      </c>
      <c r="H92" s="258" t="str">
        <f>IF($B92=FALSE,"",Pressure_1_R2!W5)</f>
        <v/>
      </c>
      <c r="I92" s="264" t="b">
        <f t="shared" si="64"/>
        <v>0</v>
      </c>
      <c r="J92" s="259" t="str">
        <f t="shared" si="65"/>
        <v/>
      </c>
      <c r="K92" s="260" t="str">
        <f t="shared" si="66"/>
        <v/>
      </c>
      <c r="L92" s="260" t="str">
        <f t="shared" si="66"/>
        <v/>
      </c>
      <c r="M92" s="250"/>
      <c r="N92" s="261" t="b">
        <f t="shared" si="67"/>
        <v>0</v>
      </c>
      <c r="O92" s="415" t="s">
        <v>564</v>
      </c>
      <c r="P92" s="419">
        <v>2</v>
      </c>
      <c r="Q92" s="417" t="str">
        <f t="shared" ca="1" si="68"/>
        <v/>
      </c>
      <c r="R92" s="417" t="str">
        <f t="shared" ca="1" si="69"/>
        <v/>
      </c>
      <c r="S92" s="417" t="str">
        <f t="shared" ca="1" si="70"/>
        <v/>
      </c>
      <c r="T92" s="421" t="str">
        <f t="shared" si="71"/>
        <v/>
      </c>
      <c r="U92" s="417" t="str">
        <f t="shared" ref="U92:U105" si="75">IF($N92=FALSE,"",Q92-Q$91)</f>
        <v/>
      </c>
      <c r="V92" s="417" t="str">
        <f t="shared" si="72"/>
        <v/>
      </c>
      <c r="W92" s="417" t="str">
        <f t="shared" si="73"/>
        <v/>
      </c>
      <c r="X92" s="422" t="str">
        <f t="shared" si="74"/>
        <v/>
      </c>
      <c r="Z92" s="348" t="s">
        <v>848</v>
      </c>
      <c r="AA92" s="350">
        <f t="shared" si="58"/>
        <v>1000000</v>
      </c>
      <c r="AB92" s="350">
        <f t="shared" si="62"/>
        <v>10000</v>
      </c>
      <c r="AC92" s="350">
        <f t="shared" si="59"/>
        <v>1000</v>
      </c>
      <c r="AD92" s="350">
        <v>1</v>
      </c>
      <c r="AE92" s="350">
        <f t="shared" si="60"/>
        <v>1000000</v>
      </c>
      <c r="AF92" s="350">
        <f t="shared" si="63"/>
        <v>10000</v>
      </c>
      <c r="AG92" s="350">
        <f t="shared" si="61"/>
        <v>1000</v>
      </c>
      <c r="AH92" s="350">
        <v>1</v>
      </c>
    </row>
    <row r="93" spans="1:34" s="247" customFormat="1" ht="15" customHeight="1">
      <c r="B93" s="255" t="b">
        <f>IF(Pressure_1_R2!U6="",FALSE,TRUE)</f>
        <v>0</v>
      </c>
      <c r="C93" s="256">
        <v>3</v>
      </c>
      <c r="D93" s="257" t="str">
        <f>IF($B93=FALSE,"",표준압력!G87)</f>
        <v/>
      </c>
      <c r="E93" s="257" t="str">
        <f>IF($B93=FALSE,"",표준압력!H87)</f>
        <v/>
      </c>
      <c r="F93" s="257" t="str">
        <f>IF($B93=FALSE,"",Pressure_1_R2!U6)</f>
        <v/>
      </c>
      <c r="G93" s="258" t="str">
        <f>IF($B93=FALSE,"",Pressure_1_R2!V6)</f>
        <v/>
      </c>
      <c r="H93" s="258" t="str">
        <f>IF($B93=FALSE,"",Pressure_1_R2!W6)</f>
        <v/>
      </c>
      <c r="I93" s="264" t="b">
        <f t="shared" si="64"/>
        <v>0</v>
      </c>
      <c r="J93" s="259" t="str">
        <f t="shared" si="65"/>
        <v/>
      </c>
      <c r="K93" s="260" t="str">
        <f t="shared" si="66"/>
        <v/>
      </c>
      <c r="L93" s="260" t="str">
        <f t="shared" si="66"/>
        <v/>
      </c>
      <c r="M93" s="250"/>
      <c r="N93" s="261" t="b">
        <f t="shared" si="67"/>
        <v>0</v>
      </c>
      <c r="O93" s="415" t="s">
        <v>564</v>
      </c>
      <c r="P93" s="419">
        <v>3</v>
      </c>
      <c r="Q93" s="417" t="str">
        <f t="shared" ca="1" si="68"/>
        <v/>
      </c>
      <c r="R93" s="417" t="str">
        <f t="shared" ca="1" si="69"/>
        <v/>
      </c>
      <c r="S93" s="417" t="str">
        <f t="shared" ca="1" si="70"/>
        <v/>
      </c>
      <c r="T93" s="421" t="str">
        <f t="shared" si="71"/>
        <v/>
      </c>
      <c r="U93" s="417" t="str">
        <f t="shared" si="75"/>
        <v/>
      </c>
      <c r="V93" s="417" t="str">
        <f t="shared" si="72"/>
        <v/>
      </c>
      <c r="W93" s="417" t="str">
        <f t="shared" si="73"/>
        <v/>
      </c>
      <c r="X93" s="422" t="str">
        <f t="shared" si="74"/>
        <v/>
      </c>
      <c r="Z93" s="348" t="s">
        <v>857</v>
      </c>
      <c r="AA93" s="350">
        <f t="shared" si="58"/>
        <v>100</v>
      </c>
      <c r="AB93" s="350">
        <f t="shared" si="62"/>
        <v>1</v>
      </c>
      <c r="AC93" s="350">
        <f t="shared" si="59"/>
        <v>0.1</v>
      </c>
      <c r="AD93" s="350">
        <v>1E-4</v>
      </c>
      <c r="AE93" s="350">
        <f t="shared" si="60"/>
        <v>100</v>
      </c>
      <c r="AF93" s="350">
        <f t="shared" si="63"/>
        <v>1</v>
      </c>
      <c r="AG93" s="350">
        <f t="shared" si="61"/>
        <v>0.1</v>
      </c>
      <c r="AH93" s="350">
        <v>1E-4</v>
      </c>
    </row>
    <row r="94" spans="1:34" s="247" customFormat="1" ht="15" customHeight="1">
      <c r="B94" s="255" t="b">
        <f>IF(Pressure_1_R2!U7="",FALSE,TRUE)</f>
        <v>0</v>
      </c>
      <c r="C94" s="256">
        <v>4</v>
      </c>
      <c r="D94" s="257" t="str">
        <f>IF($B94=FALSE,"",표준압력!G88)</f>
        <v/>
      </c>
      <c r="E94" s="257" t="str">
        <f>IF($B94=FALSE,"",표준압력!H88)</f>
        <v/>
      </c>
      <c r="F94" s="257" t="str">
        <f>IF($B94=FALSE,"",Pressure_1_R2!U7)</f>
        <v/>
      </c>
      <c r="G94" s="258" t="str">
        <f>IF($B94=FALSE,"",Pressure_1_R2!V7)</f>
        <v/>
      </c>
      <c r="H94" s="258" t="str">
        <f>IF($B94=FALSE,"",Pressure_1_R2!W7)</f>
        <v/>
      </c>
      <c r="I94" s="264" t="b">
        <f t="shared" si="64"/>
        <v>0</v>
      </c>
      <c r="J94" s="259" t="str">
        <f t="shared" si="65"/>
        <v/>
      </c>
      <c r="K94" s="260" t="str">
        <f t="shared" si="66"/>
        <v/>
      </c>
      <c r="L94" s="260" t="str">
        <f t="shared" si="66"/>
        <v/>
      </c>
      <c r="M94" s="250"/>
      <c r="N94" s="261" t="b">
        <f t="shared" si="67"/>
        <v>0</v>
      </c>
      <c r="O94" s="415" t="s">
        <v>564</v>
      </c>
      <c r="P94" s="419">
        <v>4</v>
      </c>
      <c r="Q94" s="417" t="str">
        <f t="shared" ca="1" si="68"/>
        <v/>
      </c>
      <c r="R94" s="417" t="str">
        <f t="shared" ca="1" si="69"/>
        <v/>
      </c>
      <c r="S94" s="417" t="str">
        <f t="shared" ca="1" si="70"/>
        <v/>
      </c>
      <c r="T94" s="421" t="str">
        <f t="shared" si="71"/>
        <v/>
      </c>
      <c r="U94" s="417" t="str">
        <f t="shared" si="75"/>
        <v/>
      </c>
      <c r="V94" s="417" t="str">
        <f t="shared" si="72"/>
        <v/>
      </c>
      <c r="W94" s="417" t="str">
        <f t="shared" si="73"/>
        <v/>
      </c>
      <c r="X94" s="422" t="str">
        <f t="shared" si="74"/>
        <v/>
      </c>
      <c r="Z94" s="348" t="s">
        <v>858</v>
      </c>
      <c r="AA94" s="350">
        <f t="shared" si="58"/>
        <v>100000</v>
      </c>
      <c r="AB94" s="350">
        <f t="shared" si="62"/>
        <v>1000</v>
      </c>
      <c r="AC94" s="350">
        <f t="shared" si="59"/>
        <v>100</v>
      </c>
      <c r="AD94" s="350">
        <v>0.1</v>
      </c>
      <c r="AE94" s="350">
        <f t="shared" si="60"/>
        <v>100000</v>
      </c>
      <c r="AF94" s="350">
        <f t="shared" si="63"/>
        <v>1000</v>
      </c>
      <c r="AG94" s="350">
        <f t="shared" si="61"/>
        <v>100</v>
      </c>
      <c r="AH94" s="350">
        <v>0.1</v>
      </c>
    </row>
    <row r="95" spans="1:34" s="247" customFormat="1" ht="15" customHeight="1">
      <c r="B95" s="255" t="b">
        <f>IF(Pressure_1_R2!U8="",FALSE,TRUE)</f>
        <v>0</v>
      </c>
      <c r="C95" s="256">
        <v>5</v>
      </c>
      <c r="D95" s="257" t="str">
        <f>IF($B95=FALSE,"",표준압력!G89)</f>
        <v/>
      </c>
      <c r="E95" s="257" t="str">
        <f>IF($B95=FALSE,"",표준압력!H89)</f>
        <v/>
      </c>
      <c r="F95" s="257" t="str">
        <f>IF($B95=FALSE,"",Pressure_1_R2!U8)</f>
        <v/>
      </c>
      <c r="G95" s="258" t="str">
        <f>IF($B95=FALSE,"",Pressure_1_R2!V8)</f>
        <v/>
      </c>
      <c r="H95" s="258" t="str">
        <f>IF($B95=FALSE,"",Pressure_1_R2!W8)</f>
        <v/>
      </c>
      <c r="I95" s="264" t="b">
        <f t="shared" si="64"/>
        <v>0</v>
      </c>
      <c r="J95" s="259" t="str">
        <f t="shared" si="65"/>
        <v/>
      </c>
      <c r="K95" s="260" t="str">
        <f t="shared" si="66"/>
        <v/>
      </c>
      <c r="L95" s="260" t="str">
        <f t="shared" si="66"/>
        <v/>
      </c>
      <c r="M95" s="250"/>
      <c r="N95" s="261" t="b">
        <f t="shared" si="67"/>
        <v>0</v>
      </c>
      <c r="O95" s="415" t="s">
        <v>564</v>
      </c>
      <c r="P95" s="419">
        <v>5</v>
      </c>
      <c r="Q95" s="417" t="str">
        <f t="shared" ca="1" si="68"/>
        <v/>
      </c>
      <c r="R95" s="417" t="str">
        <f t="shared" ca="1" si="69"/>
        <v/>
      </c>
      <c r="S95" s="417" t="str">
        <f t="shared" ca="1" si="70"/>
        <v/>
      </c>
      <c r="T95" s="421" t="str">
        <f t="shared" si="71"/>
        <v/>
      </c>
      <c r="U95" s="417" t="str">
        <f t="shared" si="75"/>
        <v/>
      </c>
      <c r="V95" s="417" t="str">
        <f t="shared" si="72"/>
        <v/>
      </c>
      <c r="W95" s="417" t="str">
        <f t="shared" si="73"/>
        <v/>
      </c>
      <c r="X95" s="422" t="str">
        <f t="shared" si="74"/>
        <v/>
      </c>
      <c r="Z95" s="348" t="s">
        <v>859</v>
      </c>
      <c r="AA95" s="350">
        <f t="shared" si="58"/>
        <v>6894.7569999999996</v>
      </c>
      <c r="AB95" s="350">
        <f t="shared" si="62"/>
        <v>68.947569999999999</v>
      </c>
      <c r="AC95" s="350">
        <f t="shared" si="59"/>
        <v>6.8947569999999994</v>
      </c>
      <c r="AD95" s="350">
        <v>6.8947569999999996E-3</v>
      </c>
      <c r="AE95" s="350">
        <f t="shared" si="60"/>
        <v>6894.7569999999996</v>
      </c>
      <c r="AF95" s="350">
        <f t="shared" si="63"/>
        <v>68.947569999999999</v>
      </c>
      <c r="AG95" s="350">
        <f t="shared" si="61"/>
        <v>6.8947569999999994</v>
      </c>
      <c r="AH95" s="350">
        <v>6.8947569999999996E-3</v>
      </c>
    </row>
    <row r="96" spans="1:34" s="247" customFormat="1" ht="15" customHeight="1">
      <c r="B96" s="255" t="b">
        <f>IF(Pressure_1_R2!U9="",FALSE,TRUE)</f>
        <v>0</v>
      </c>
      <c r="C96" s="256">
        <v>6</v>
      </c>
      <c r="D96" s="257" t="str">
        <f>IF($B96=FALSE,"",표준압력!G90)</f>
        <v/>
      </c>
      <c r="E96" s="257" t="str">
        <f>IF($B96=FALSE,"",표준압력!H90)</f>
        <v/>
      </c>
      <c r="F96" s="257" t="str">
        <f>IF($B96=FALSE,"",Pressure_1_R2!U9)</f>
        <v/>
      </c>
      <c r="G96" s="258" t="str">
        <f>IF($B96=FALSE,"",Pressure_1_R2!V9)</f>
        <v/>
      </c>
      <c r="H96" s="258" t="str">
        <f>IF($B96=FALSE,"",Pressure_1_R2!W9)</f>
        <v/>
      </c>
      <c r="I96" s="264" t="b">
        <f t="shared" si="64"/>
        <v>0</v>
      </c>
      <c r="J96" s="259" t="str">
        <f t="shared" si="65"/>
        <v/>
      </c>
      <c r="K96" s="260" t="str">
        <f t="shared" si="66"/>
        <v/>
      </c>
      <c r="L96" s="260" t="str">
        <f t="shared" si="66"/>
        <v/>
      </c>
      <c r="M96" s="250"/>
      <c r="N96" s="261" t="b">
        <f t="shared" si="67"/>
        <v>0</v>
      </c>
      <c r="O96" s="415" t="s">
        <v>564</v>
      </c>
      <c r="P96" s="419">
        <v>6</v>
      </c>
      <c r="Q96" s="417" t="str">
        <f t="shared" ca="1" si="68"/>
        <v/>
      </c>
      <c r="R96" s="417" t="str">
        <f t="shared" ca="1" si="69"/>
        <v/>
      </c>
      <c r="S96" s="417" t="str">
        <f t="shared" ca="1" si="70"/>
        <v/>
      </c>
      <c r="T96" s="421" t="str">
        <f t="shared" si="71"/>
        <v/>
      </c>
      <c r="U96" s="417" t="str">
        <f t="shared" si="75"/>
        <v/>
      </c>
      <c r="V96" s="417" t="str">
        <f t="shared" si="72"/>
        <v/>
      </c>
      <c r="W96" s="417" t="str">
        <f t="shared" si="73"/>
        <v/>
      </c>
      <c r="X96" s="422" t="str">
        <f t="shared" si="74"/>
        <v/>
      </c>
      <c r="Z96" s="348" t="s">
        <v>860</v>
      </c>
      <c r="AA96" s="350">
        <f t="shared" si="58"/>
        <v>98066.5</v>
      </c>
      <c r="AB96" s="350">
        <f t="shared" si="62"/>
        <v>980.66500000000008</v>
      </c>
      <c r="AC96" s="350">
        <f t="shared" si="59"/>
        <v>98.066500000000005</v>
      </c>
      <c r="AD96" s="350">
        <v>9.8066500000000001E-2</v>
      </c>
      <c r="AE96" s="350">
        <f t="shared" si="60"/>
        <v>98066.5</v>
      </c>
      <c r="AF96" s="350">
        <f t="shared" si="63"/>
        <v>980.66500000000008</v>
      </c>
      <c r="AG96" s="350">
        <f t="shared" si="61"/>
        <v>98.066500000000005</v>
      </c>
      <c r="AH96" s="350">
        <v>9.8066500000000001E-2</v>
      </c>
    </row>
    <row r="97" spans="2:34" s="247" customFormat="1" ht="15" customHeight="1">
      <c r="B97" s="255" t="b">
        <f>IF(Pressure_1_R2!U10="",FALSE,TRUE)</f>
        <v>0</v>
      </c>
      <c r="C97" s="256">
        <v>7</v>
      </c>
      <c r="D97" s="257" t="str">
        <f>IF($B97=FALSE,"",표준압력!G91)</f>
        <v/>
      </c>
      <c r="E97" s="257" t="str">
        <f>IF($B97=FALSE,"",표준압력!H91)</f>
        <v/>
      </c>
      <c r="F97" s="257" t="str">
        <f>IF($B97=FALSE,"",Pressure_1_R2!U10)</f>
        <v/>
      </c>
      <c r="G97" s="258" t="str">
        <f>IF($B97=FALSE,"",Pressure_1_R2!V10)</f>
        <v/>
      </c>
      <c r="H97" s="258" t="str">
        <f>IF($B97=FALSE,"",Pressure_1_R2!W10)</f>
        <v/>
      </c>
      <c r="I97" s="264" t="b">
        <f t="shared" si="64"/>
        <v>0</v>
      </c>
      <c r="J97" s="259" t="str">
        <f t="shared" si="65"/>
        <v/>
      </c>
      <c r="K97" s="260" t="str">
        <f t="shared" si="66"/>
        <v/>
      </c>
      <c r="L97" s="260" t="str">
        <f t="shared" si="66"/>
        <v/>
      </c>
      <c r="M97" s="250"/>
      <c r="N97" s="261" t="b">
        <f t="shared" si="67"/>
        <v>0</v>
      </c>
      <c r="O97" s="415" t="s">
        <v>564</v>
      </c>
      <c r="P97" s="419">
        <v>7</v>
      </c>
      <c r="Q97" s="417" t="str">
        <f t="shared" ca="1" si="68"/>
        <v/>
      </c>
      <c r="R97" s="417" t="str">
        <f t="shared" ca="1" si="69"/>
        <v/>
      </c>
      <c r="S97" s="417" t="str">
        <f t="shared" ca="1" si="70"/>
        <v/>
      </c>
      <c r="T97" s="421" t="str">
        <f t="shared" si="71"/>
        <v/>
      </c>
      <c r="U97" s="417" t="str">
        <f t="shared" si="75"/>
        <v/>
      </c>
      <c r="V97" s="417" t="str">
        <f t="shared" si="72"/>
        <v/>
      </c>
      <c r="W97" s="417" t="str">
        <f t="shared" si="73"/>
        <v/>
      </c>
      <c r="X97" s="422" t="str">
        <f t="shared" si="74"/>
        <v/>
      </c>
      <c r="Z97" s="348" t="s">
        <v>144</v>
      </c>
      <c r="AA97" s="350">
        <f t="shared" si="58"/>
        <v>9.8066499999999994</v>
      </c>
      <c r="AB97" s="350">
        <f t="shared" si="62"/>
        <v>9.8066500000000001E-2</v>
      </c>
      <c r="AC97" s="350">
        <f t="shared" si="59"/>
        <v>9.8066500000000001E-3</v>
      </c>
      <c r="AD97" s="351">
        <v>9.8066500000000004E-6</v>
      </c>
      <c r="AE97" s="350">
        <f t="shared" si="60"/>
        <v>9.8066499999999994</v>
      </c>
      <c r="AF97" s="350">
        <f t="shared" si="63"/>
        <v>9.8066500000000001E-2</v>
      </c>
      <c r="AG97" s="350">
        <f t="shared" si="61"/>
        <v>9.8066500000000001E-3</v>
      </c>
      <c r="AH97" s="351">
        <v>9.8066500000000004E-6</v>
      </c>
    </row>
    <row r="98" spans="2:34" s="247" customFormat="1" ht="15" customHeight="1">
      <c r="B98" s="255" t="b">
        <f>IF(Pressure_1_R2!U11="",FALSE,TRUE)</f>
        <v>0</v>
      </c>
      <c r="C98" s="256">
        <v>8</v>
      </c>
      <c r="D98" s="257" t="str">
        <f>IF($B98=FALSE,"",표준압력!G92)</f>
        <v/>
      </c>
      <c r="E98" s="257" t="str">
        <f>IF($B98=FALSE,"",표준압력!H92)</f>
        <v/>
      </c>
      <c r="F98" s="257" t="str">
        <f>IF($B98=FALSE,"",Pressure_1_R2!U11)</f>
        <v/>
      </c>
      <c r="G98" s="258" t="str">
        <f>IF($B98=FALSE,"",Pressure_1_R2!V11)</f>
        <v/>
      </c>
      <c r="H98" s="258" t="str">
        <f>IF($B98=FALSE,"",Pressure_1_R2!W11)</f>
        <v/>
      </c>
      <c r="I98" s="264" t="b">
        <f t="shared" si="64"/>
        <v>0</v>
      </c>
      <c r="J98" s="259" t="str">
        <f t="shared" si="65"/>
        <v/>
      </c>
      <c r="K98" s="260" t="str">
        <f t="shared" si="66"/>
        <v/>
      </c>
      <c r="L98" s="260" t="str">
        <f t="shared" si="66"/>
        <v/>
      </c>
      <c r="M98" s="250"/>
      <c r="N98" s="261" t="b">
        <f t="shared" si="67"/>
        <v>0</v>
      </c>
      <c r="O98" s="415" t="s">
        <v>564</v>
      </c>
      <c r="P98" s="419">
        <v>8</v>
      </c>
      <c r="Q98" s="417" t="str">
        <f t="shared" ca="1" si="68"/>
        <v/>
      </c>
      <c r="R98" s="417" t="str">
        <f t="shared" ca="1" si="69"/>
        <v/>
      </c>
      <c r="S98" s="417" t="str">
        <f t="shared" ca="1" si="70"/>
        <v/>
      </c>
      <c r="T98" s="421" t="str">
        <f t="shared" si="71"/>
        <v/>
      </c>
      <c r="U98" s="417" t="str">
        <f t="shared" si="75"/>
        <v/>
      </c>
      <c r="V98" s="417" t="str">
        <f t="shared" si="72"/>
        <v/>
      </c>
      <c r="W98" s="417" t="str">
        <f t="shared" si="73"/>
        <v/>
      </c>
      <c r="X98" s="422" t="str">
        <f t="shared" si="74"/>
        <v/>
      </c>
      <c r="Z98" s="348" t="s">
        <v>861</v>
      </c>
      <c r="AA98" s="350">
        <f t="shared" si="58"/>
        <v>3386.3889999999997</v>
      </c>
      <c r="AB98" s="350">
        <f t="shared" si="62"/>
        <v>33.863889999999998</v>
      </c>
      <c r="AC98" s="350">
        <f t="shared" si="59"/>
        <v>3.3863889999999999</v>
      </c>
      <c r="AD98" s="350">
        <v>3.3863890000000001E-3</v>
      </c>
      <c r="AE98" s="350">
        <f t="shared" si="60"/>
        <v>3386.3889999999997</v>
      </c>
      <c r="AF98" s="350">
        <f t="shared" si="63"/>
        <v>33.863889999999998</v>
      </c>
      <c r="AG98" s="350">
        <f t="shared" si="61"/>
        <v>3.3863889999999999</v>
      </c>
      <c r="AH98" s="350">
        <v>3.3863890000000001E-3</v>
      </c>
    </row>
    <row r="99" spans="2:34" s="247" customFormat="1" ht="15" customHeight="1">
      <c r="B99" s="255" t="b">
        <f>IF(Pressure_1_R2!U12="",FALSE,TRUE)</f>
        <v>0</v>
      </c>
      <c r="C99" s="256">
        <v>9</v>
      </c>
      <c r="D99" s="257" t="str">
        <f>IF($B99=FALSE,"",표준압력!G93)</f>
        <v/>
      </c>
      <c r="E99" s="257" t="str">
        <f>IF($B99=FALSE,"",표준압력!H93)</f>
        <v/>
      </c>
      <c r="F99" s="257" t="str">
        <f>IF($B99=FALSE,"",Pressure_1_R2!U12)</f>
        <v/>
      </c>
      <c r="G99" s="258" t="str">
        <f>IF($B99=FALSE,"",Pressure_1_R2!V12)</f>
        <v/>
      </c>
      <c r="H99" s="258" t="str">
        <f>IF($B99=FALSE,"",Pressure_1_R2!W12)</f>
        <v/>
      </c>
      <c r="I99" s="264" t="b">
        <f t="shared" si="64"/>
        <v>0</v>
      </c>
      <c r="J99" s="259" t="str">
        <f t="shared" si="65"/>
        <v/>
      </c>
      <c r="K99" s="260" t="str">
        <f t="shared" si="66"/>
        <v/>
      </c>
      <c r="L99" s="260" t="str">
        <f t="shared" si="66"/>
        <v/>
      </c>
      <c r="M99" s="250"/>
      <c r="N99" s="261" t="b">
        <f t="shared" si="67"/>
        <v>0</v>
      </c>
      <c r="O99" s="415" t="s">
        <v>564</v>
      </c>
      <c r="P99" s="419">
        <v>9</v>
      </c>
      <c r="Q99" s="417" t="str">
        <f t="shared" ca="1" si="68"/>
        <v/>
      </c>
      <c r="R99" s="417" t="str">
        <f t="shared" ca="1" si="69"/>
        <v/>
      </c>
      <c r="S99" s="417" t="str">
        <f t="shared" ca="1" si="70"/>
        <v/>
      </c>
      <c r="T99" s="421" t="str">
        <f t="shared" si="71"/>
        <v/>
      </c>
      <c r="U99" s="417" t="str">
        <f t="shared" si="75"/>
        <v/>
      </c>
      <c r="V99" s="417" t="str">
        <f t="shared" si="72"/>
        <v/>
      </c>
      <c r="W99" s="417" t="str">
        <f t="shared" si="73"/>
        <v/>
      </c>
      <c r="X99" s="422" t="str">
        <f t="shared" si="74"/>
        <v/>
      </c>
      <c r="Z99" s="348" t="s">
        <v>862</v>
      </c>
      <c r="AA99" s="350">
        <f t="shared" si="58"/>
        <v>133.32240000000002</v>
      </c>
      <c r="AB99" s="350">
        <f t="shared" si="62"/>
        <v>1.333224</v>
      </c>
      <c r="AC99" s="350">
        <f t="shared" si="59"/>
        <v>0.13332240000000001</v>
      </c>
      <c r="AD99" s="350">
        <v>1.3332240000000001E-4</v>
      </c>
      <c r="AE99" s="350">
        <f t="shared" si="60"/>
        <v>133.32240000000002</v>
      </c>
      <c r="AF99" s="350">
        <f t="shared" si="63"/>
        <v>1.333224</v>
      </c>
      <c r="AG99" s="350">
        <f t="shared" si="61"/>
        <v>0.13332240000000001</v>
      </c>
      <c r="AH99" s="350">
        <v>1.3332240000000001E-4</v>
      </c>
    </row>
    <row r="100" spans="2:34" s="247" customFormat="1" ht="15" customHeight="1">
      <c r="B100" s="255" t="b">
        <f>IF(Pressure_1_R2!U13="",FALSE,TRUE)</f>
        <v>0</v>
      </c>
      <c r="C100" s="256">
        <v>10</v>
      </c>
      <c r="D100" s="257" t="str">
        <f>IF($B100=FALSE,"",표준압력!G94)</f>
        <v/>
      </c>
      <c r="E100" s="257" t="str">
        <f>IF($B100=FALSE,"",표준압력!H94)</f>
        <v/>
      </c>
      <c r="F100" s="257" t="str">
        <f>IF($B100=FALSE,"",Pressure_1_R2!U13)</f>
        <v/>
      </c>
      <c r="G100" s="258" t="str">
        <f>IF($B100=FALSE,"",Pressure_1_R2!V13)</f>
        <v/>
      </c>
      <c r="H100" s="258" t="str">
        <f>IF($B100=FALSE,"",Pressure_1_R2!W13)</f>
        <v/>
      </c>
      <c r="I100" s="264" t="b">
        <f t="shared" si="64"/>
        <v>0</v>
      </c>
      <c r="J100" s="259" t="str">
        <f t="shared" si="65"/>
        <v/>
      </c>
      <c r="K100" s="260" t="str">
        <f t="shared" si="66"/>
        <v/>
      </c>
      <c r="L100" s="260" t="str">
        <f t="shared" si="66"/>
        <v/>
      </c>
      <c r="M100" s="250"/>
      <c r="N100" s="261" t="b">
        <f t="shared" si="67"/>
        <v>0</v>
      </c>
      <c r="O100" s="415" t="s">
        <v>564</v>
      </c>
      <c r="P100" s="419">
        <v>10</v>
      </c>
      <c r="Q100" s="417" t="str">
        <f t="shared" ca="1" si="68"/>
        <v/>
      </c>
      <c r="R100" s="417" t="str">
        <f t="shared" ca="1" si="69"/>
        <v/>
      </c>
      <c r="S100" s="417" t="str">
        <f t="shared" ca="1" si="70"/>
        <v/>
      </c>
      <c r="T100" s="421" t="str">
        <f t="shared" si="71"/>
        <v/>
      </c>
      <c r="U100" s="417" t="str">
        <f t="shared" si="75"/>
        <v/>
      </c>
      <c r="V100" s="417" t="str">
        <f t="shared" si="72"/>
        <v/>
      </c>
      <c r="W100" s="417" t="str">
        <f t="shared" si="73"/>
        <v/>
      </c>
      <c r="X100" s="422" t="str">
        <f t="shared" si="74"/>
        <v/>
      </c>
      <c r="Z100" s="348" t="s">
        <v>863</v>
      </c>
      <c r="AA100" s="350">
        <f t="shared" si="58"/>
        <v>1333.2239999999999</v>
      </c>
      <c r="AB100" s="350">
        <f t="shared" si="62"/>
        <v>13.332239999999999</v>
      </c>
      <c r="AC100" s="350">
        <f t="shared" si="59"/>
        <v>1.333224</v>
      </c>
      <c r="AD100" s="350">
        <v>1.333224E-3</v>
      </c>
      <c r="AE100" s="350">
        <f t="shared" si="60"/>
        <v>1333.2239999999999</v>
      </c>
      <c r="AF100" s="350">
        <f t="shared" si="63"/>
        <v>13.332239999999999</v>
      </c>
      <c r="AG100" s="350">
        <f t="shared" si="61"/>
        <v>1.333224</v>
      </c>
      <c r="AH100" s="350">
        <v>1.333224E-3</v>
      </c>
    </row>
    <row r="101" spans="2:34" s="247" customFormat="1" ht="15" customHeight="1">
      <c r="B101" s="255" t="b">
        <f>IF(Pressure_1_R2!U14="",FALSE,TRUE)</f>
        <v>0</v>
      </c>
      <c r="C101" s="256">
        <v>11</v>
      </c>
      <c r="D101" s="257" t="str">
        <f>IF($B101=FALSE,"",표준압력!G95)</f>
        <v/>
      </c>
      <c r="E101" s="257" t="str">
        <f>IF($B101=FALSE,"",표준압력!H95)</f>
        <v/>
      </c>
      <c r="F101" s="257" t="str">
        <f>IF($B101=FALSE,"",Pressure_1_R2!U14)</f>
        <v/>
      </c>
      <c r="G101" s="258" t="str">
        <f>IF($B101=FALSE,"",Pressure_1_R2!V14)</f>
        <v/>
      </c>
      <c r="H101" s="258" t="str">
        <f>IF($B101=FALSE,"",Pressure_1_R2!W14)</f>
        <v/>
      </c>
      <c r="I101" s="264" t="b">
        <f t="shared" si="64"/>
        <v>0</v>
      </c>
      <c r="J101" s="259" t="str">
        <f t="shared" si="65"/>
        <v/>
      </c>
      <c r="K101" s="260" t="str">
        <f t="shared" si="66"/>
        <v/>
      </c>
      <c r="L101" s="260" t="str">
        <f t="shared" si="66"/>
        <v/>
      </c>
      <c r="M101" s="250"/>
      <c r="N101" s="261" t="b">
        <f t="shared" si="67"/>
        <v>0</v>
      </c>
      <c r="O101" s="415" t="s">
        <v>564</v>
      </c>
      <c r="P101" s="419">
        <v>11</v>
      </c>
      <c r="Q101" s="417" t="str">
        <f t="shared" ca="1" si="68"/>
        <v/>
      </c>
      <c r="R101" s="417" t="str">
        <f t="shared" ca="1" si="69"/>
        <v/>
      </c>
      <c r="S101" s="417" t="str">
        <f t="shared" ca="1" si="70"/>
        <v/>
      </c>
      <c r="T101" s="421" t="str">
        <f t="shared" si="71"/>
        <v/>
      </c>
      <c r="U101" s="417" t="str">
        <f t="shared" si="75"/>
        <v/>
      </c>
      <c r="V101" s="417" t="str">
        <f t="shared" si="72"/>
        <v/>
      </c>
      <c r="W101" s="417" t="str">
        <f t="shared" si="73"/>
        <v/>
      </c>
      <c r="X101" s="422" t="str">
        <f t="shared" si="74"/>
        <v/>
      </c>
      <c r="Z101" s="348" t="s">
        <v>864</v>
      </c>
      <c r="AA101" s="350">
        <f t="shared" si="58"/>
        <v>249.0889</v>
      </c>
      <c r="AB101" s="350">
        <f t="shared" si="62"/>
        <v>2.4908890000000001</v>
      </c>
      <c r="AC101" s="350">
        <f t="shared" si="59"/>
        <v>0.2490889</v>
      </c>
      <c r="AD101" s="350">
        <v>2.4908889999999999E-4</v>
      </c>
      <c r="AE101" s="350">
        <f t="shared" si="60"/>
        <v>249.0889</v>
      </c>
      <c r="AF101" s="350">
        <f t="shared" si="63"/>
        <v>2.4908890000000001</v>
      </c>
      <c r="AG101" s="350">
        <f t="shared" si="61"/>
        <v>0.2490889</v>
      </c>
      <c r="AH101" s="350">
        <v>2.4908889999999999E-4</v>
      </c>
    </row>
    <row r="102" spans="2:34" s="247" customFormat="1" ht="15" customHeight="1">
      <c r="B102" s="255" t="b">
        <f>IF(Pressure_1_R2!U15="",FALSE,TRUE)</f>
        <v>0</v>
      </c>
      <c r="C102" s="256">
        <v>12</v>
      </c>
      <c r="D102" s="257" t="str">
        <f>IF($B102=FALSE,"",표준압력!G96)</f>
        <v/>
      </c>
      <c r="E102" s="257" t="str">
        <f>IF($B102=FALSE,"",표준압력!H96)</f>
        <v/>
      </c>
      <c r="F102" s="257" t="str">
        <f>IF($B102=FALSE,"",Pressure_1_R2!U15)</f>
        <v/>
      </c>
      <c r="G102" s="258" t="str">
        <f>IF($B102=FALSE,"",Pressure_1_R2!V15)</f>
        <v/>
      </c>
      <c r="H102" s="258" t="str">
        <f>IF($B102=FALSE,"",Pressure_1_R2!W15)</f>
        <v/>
      </c>
      <c r="I102" s="264" t="b">
        <f t="shared" si="64"/>
        <v>0</v>
      </c>
      <c r="J102" s="259" t="str">
        <f t="shared" si="65"/>
        <v/>
      </c>
      <c r="K102" s="260" t="str">
        <f t="shared" si="66"/>
        <v/>
      </c>
      <c r="L102" s="260" t="str">
        <f t="shared" si="66"/>
        <v/>
      </c>
      <c r="M102" s="250"/>
      <c r="N102" s="261" t="b">
        <f t="shared" si="67"/>
        <v>0</v>
      </c>
      <c r="O102" s="415" t="s">
        <v>564</v>
      </c>
      <c r="P102" s="419">
        <v>12</v>
      </c>
      <c r="Q102" s="417" t="str">
        <f t="shared" ca="1" si="68"/>
        <v/>
      </c>
      <c r="R102" s="417" t="str">
        <f t="shared" ca="1" si="69"/>
        <v/>
      </c>
      <c r="S102" s="417" t="str">
        <f t="shared" ca="1" si="70"/>
        <v/>
      </c>
      <c r="T102" s="421" t="str">
        <f t="shared" si="71"/>
        <v/>
      </c>
      <c r="U102" s="417" t="str">
        <f t="shared" si="75"/>
        <v/>
      </c>
      <c r="V102" s="417" t="str">
        <f t="shared" si="72"/>
        <v/>
      </c>
      <c r="W102" s="417" t="str">
        <f t="shared" si="73"/>
        <v/>
      </c>
      <c r="X102" s="422" t="str">
        <f t="shared" si="74"/>
        <v/>
      </c>
      <c r="Z102" s="348" t="s">
        <v>865</v>
      </c>
      <c r="AA102" s="350">
        <f t="shared" si="58"/>
        <v>9.8066499999999994</v>
      </c>
      <c r="AB102" s="350">
        <f t="shared" si="62"/>
        <v>9.8066500000000001E-2</v>
      </c>
      <c r="AC102" s="350">
        <f t="shared" si="59"/>
        <v>9.8066500000000001E-3</v>
      </c>
      <c r="AD102" s="350">
        <v>9.8066500000000004E-6</v>
      </c>
      <c r="AE102" s="350">
        <f t="shared" si="60"/>
        <v>9.8066499999999994</v>
      </c>
      <c r="AF102" s="350">
        <f t="shared" si="63"/>
        <v>9.8066500000000001E-2</v>
      </c>
      <c r="AG102" s="350">
        <f t="shared" si="61"/>
        <v>9.8066500000000001E-3</v>
      </c>
      <c r="AH102" s="350">
        <v>9.8066500000000004E-6</v>
      </c>
    </row>
    <row r="103" spans="2:34" s="247" customFormat="1" ht="15" customHeight="1">
      <c r="B103" s="255" t="b">
        <f>IF(Pressure_1_R2!U16="",FALSE,TRUE)</f>
        <v>0</v>
      </c>
      <c r="C103" s="256">
        <v>13</v>
      </c>
      <c r="D103" s="257" t="str">
        <f>IF($B103=FALSE,"",표준압력!G97)</f>
        <v/>
      </c>
      <c r="E103" s="257" t="str">
        <f>IF($B103=FALSE,"",표준압력!H97)</f>
        <v/>
      </c>
      <c r="F103" s="257" t="str">
        <f>IF($B103=FALSE,"",Pressure_1_R2!U16)</f>
        <v/>
      </c>
      <c r="G103" s="258" t="str">
        <f>IF($B103=FALSE,"",Pressure_1_R2!V16)</f>
        <v/>
      </c>
      <c r="H103" s="258" t="str">
        <f>IF($B103=FALSE,"",Pressure_1_R2!W16)</f>
        <v/>
      </c>
      <c r="I103" s="264" t="b">
        <f t="shared" si="64"/>
        <v>0</v>
      </c>
      <c r="J103" s="259" t="str">
        <f t="shared" si="65"/>
        <v/>
      </c>
      <c r="K103" s="260" t="str">
        <f t="shared" si="66"/>
        <v/>
      </c>
      <c r="L103" s="260" t="str">
        <f t="shared" si="66"/>
        <v/>
      </c>
      <c r="M103" s="250"/>
      <c r="N103" s="261" t="b">
        <f t="shared" si="67"/>
        <v>0</v>
      </c>
      <c r="O103" s="415" t="s">
        <v>564</v>
      </c>
      <c r="P103" s="419">
        <v>13</v>
      </c>
      <c r="Q103" s="417" t="str">
        <f t="shared" ca="1" si="68"/>
        <v/>
      </c>
      <c r="R103" s="417" t="str">
        <f t="shared" ca="1" si="69"/>
        <v/>
      </c>
      <c r="S103" s="417" t="str">
        <f t="shared" ca="1" si="70"/>
        <v/>
      </c>
      <c r="T103" s="421" t="str">
        <f t="shared" si="71"/>
        <v/>
      </c>
      <c r="U103" s="417" t="str">
        <f t="shared" si="75"/>
        <v/>
      </c>
      <c r="V103" s="417" t="str">
        <f t="shared" si="72"/>
        <v/>
      </c>
      <c r="W103" s="417" t="str">
        <f t="shared" si="73"/>
        <v/>
      </c>
      <c r="X103" s="422" t="str">
        <f t="shared" si="74"/>
        <v/>
      </c>
      <c r="Z103" s="348" t="s">
        <v>866</v>
      </c>
      <c r="AA103" s="350">
        <f t="shared" si="58"/>
        <v>98.066500000000005</v>
      </c>
      <c r="AB103" s="350">
        <f t="shared" si="62"/>
        <v>0.98066500000000001</v>
      </c>
      <c r="AC103" s="350">
        <f t="shared" si="59"/>
        <v>9.8066500000000001E-2</v>
      </c>
      <c r="AD103" s="351">
        <v>9.80665E-5</v>
      </c>
      <c r="AE103" s="350">
        <f t="shared" si="60"/>
        <v>98.066500000000005</v>
      </c>
      <c r="AF103" s="350">
        <f t="shared" si="63"/>
        <v>0.98066500000000001</v>
      </c>
      <c r="AG103" s="350">
        <f t="shared" si="61"/>
        <v>9.8066500000000001E-2</v>
      </c>
      <c r="AH103" s="351">
        <v>9.80665E-5</v>
      </c>
    </row>
    <row r="104" spans="2:34" s="247" customFormat="1" ht="15" customHeight="1">
      <c r="B104" s="255" t="b">
        <f>IF(Pressure_1_R2!U17="",FALSE,TRUE)</f>
        <v>0</v>
      </c>
      <c r="C104" s="256">
        <v>14</v>
      </c>
      <c r="D104" s="257" t="str">
        <f>IF($B104=FALSE,"",표준압력!G98)</f>
        <v/>
      </c>
      <c r="E104" s="257" t="str">
        <f>IF($B104=FALSE,"",표준압력!H98)</f>
        <v/>
      </c>
      <c r="F104" s="257" t="str">
        <f>IF($B104=FALSE,"",Pressure_1_R2!U17)</f>
        <v/>
      </c>
      <c r="G104" s="258" t="str">
        <f>IF($B104=FALSE,"",Pressure_1_R2!V17)</f>
        <v/>
      </c>
      <c r="H104" s="258" t="str">
        <f>IF($B104=FALSE,"",Pressure_1_R2!W17)</f>
        <v/>
      </c>
      <c r="I104" s="264" t="b">
        <f t="shared" si="64"/>
        <v>0</v>
      </c>
      <c r="J104" s="259" t="str">
        <f t="shared" si="65"/>
        <v/>
      </c>
      <c r="K104" s="260" t="str">
        <f t="shared" si="66"/>
        <v/>
      </c>
      <c r="L104" s="260" t="str">
        <f t="shared" si="66"/>
        <v/>
      </c>
      <c r="M104" s="250"/>
      <c r="N104" s="261" t="b">
        <f t="shared" si="67"/>
        <v>0</v>
      </c>
      <c r="O104" s="415" t="s">
        <v>564</v>
      </c>
      <c r="P104" s="419">
        <v>14</v>
      </c>
      <c r="Q104" s="417" t="str">
        <f t="shared" ca="1" si="68"/>
        <v/>
      </c>
      <c r="R104" s="417" t="str">
        <f t="shared" ca="1" si="69"/>
        <v/>
      </c>
      <c r="S104" s="417" t="str">
        <f t="shared" ca="1" si="70"/>
        <v/>
      </c>
      <c r="T104" s="421" t="str">
        <f t="shared" si="71"/>
        <v/>
      </c>
      <c r="U104" s="417" t="str">
        <f t="shared" si="75"/>
        <v/>
      </c>
      <c r="V104" s="417" t="str">
        <f t="shared" si="72"/>
        <v/>
      </c>
      <c r="W104" s="417" t="str">
        <f t="shared" si="73"/>
        <v/>
      </c>
      <c r="X104" s="422" t="str">
        <f t="shared" si="74"/>
        <v/>
      </c>
      <c r="Z104" s="348" t="s">
        <v>881</v>
      </c>
      <c r="AA104" s="350">
        <v>10000</v>
      </c>
      <c r="AB104" s="350">
        <f t="shared" si="62"/>
        <v>100</v>
      </c>
      <c r="AC104" s="350">
        <v>10</v>
      </c>
      <c r="AD104" s="351">
        <v>0.01</v>
      </c>
      <c r="AE104" s="350">
        <v>10000</v>
      </c>
      <c r="AF104" s="350">
        <f t="shared" si="63"/>
        <v>100</v>
      </c>
      <c r="AG104" s="350">
        <v>10</v>
      </c>
      <c r="AH104" s="351">
        <v>0.01</v>
      </c>
    </row>
    <row r="105" spans="2:34" s="247" customFormat="1" ht="15" customHeight="1">
      <c r="B105" s="255" t="b">
        <f>IF(Pressure_1_R2!U18="",FALSE,TRUE)</f>
        <v>0</v>
      </c>
      <c r="C105" s="256">
        <v>15</v>
      </c>
      <c r="D105" s="257" t="str">
        <f>IF($B105=FALSE,"",표준압력!G99)</f>
        <v/>
      </c>
      <c r="E105" s="257" t="str">
        <f>IF($B105=FALSE,"",표준압력!H99)</f>
        <v/>
      </c>
      <c r="F105" s="257" t="str">
        <f>IF($B105=FALSE,"",Pressure_1_R2!U18)</f>
        <v/>
      </c>
      <c r="G105" s="258" t="str">
        <f>IF($B105=FALSE,"",Pressure_1_R2!V18)</f>
        <v/>
      </c>
      <c r="H105" s="258" t="str">
        <f>IF($B105=FALSE,"",Pressure_1_R2!W18)</f>
        <v/>
      </c>
      <c r="I105" s="264" t="b">
        <f t="shared" si="64"/>
        <v>0</v>
      </c>
      <c r="J105" s="259" t="str">
        <f t="shared" si="65"/>
        <v/>
      </c>
      <c r="K105" s="260" t="str">
        <f t="shared" si="66"/>
        <v/>
      </c>
      <c r="L105" s="260" t="str">
        <f t="shared" si="66"/>
        <v/>
      </c>
      <c r="M105" s="250"/>
      <c r="N105" s="261" t="b">
        <f t="shared" si="67"/>
        <v>0</v>
      </c>
      <c r="O105" s="415" t="s">
        <v>564</v>
      </c>
      <c r="P105" s="419">
        <v>15</v>
      </c>
      <c r="Q105" s="417" t="str">
        <f t="shared" ca="1" si="68"/>
        <v/>
      </c>
      <c r="R105" s="417" t="str">
        <f t="shared" ca="1" si="69"/>
        <v/>
      </c>
      <c r="S105" s="417" t="str">
        <f t="shared" ca="1" si="70"/>
        <v/>
      </c>
      <c r="T105" s="421" t="str">
        <f t="shared" si="71"/>
        <v/>
      </c>
      <c r="U105" s="417" t="str">
        <f t="shared" si="75"/>
        <v/>
      </c>
      <c r="V105" s="417" t="str">
        <f t="shared" si="72"/>
        <v/>
      </c>
      <c r="W105" s="417" t="str">
        <f t="shared" si="73"/>
        <v/>
      </c>
      <c r="X105" s="422" t="str">
        <f t="shared" si="74"/>
        <v/>
      </c>
      <c r="Z105" s="348" t="s">
        <v>849</v>
      </c>
      <c r="AA105" s="350">
        <f t="shared" ref="AA105:AA112" si="76">AC105*1000</f>
        <v>1</v>
      </c>
      <c r="AB105" s="350">
        <f t="shared" si="62"/>
        <v>0.01</v>
      </c>
      <c r="AC105" s="350">
        <f t="shared" ref="AC105:AC112" si="77">AD105*1000</f>
        <v>1E-3</v>
      </c>
      <c r="AD105" s="350">
        <v>9.9999999999999995E-7</v>
      </c>
      <c r="AE105" s="350">
        <f t="shared" ref="AE105:AE112" si="78">AG105*1000</f>
        <v>1</v>
      </c>
      <c r="AF105" s="350">
        <f t="shared" si="63"/>
        <v>0.01</v>
      </c>
      <c r="AG105" s="350">
        <f t="shared" ref="AG105:AG112" si="79">AH105*1000</f>
        <v>1E-3</v>
      </c>
      <c r="AH105" s="350">
        <v>9.9999999999999995E-7</v>
      </c>
    </row>
    <row r="106" spans="2:34" s="247" customFormat="1" ht="15" customHeight="1">
      <c r="B106" s="255" t="b">
        <f>IF(Pressure_1_R2!U19="",FALSE,TRUE)</f>
        <v>0</v>
      </c>
      <c r="C106" s="256">
        <v>16</v>
      </c>
      <c r="D106" s="257" t="str">
        <f>IF($B106=FALSE,"",표준압력!G100)</f>
        <v/>
      </c>
      <c r="E106" s="257" t="str">
        <f>IF($B106=FALSE,"",표준압력!H100)</f>
        <v/>
      </c>
      <c r="F106" s="257" t="str">
        <f>IF($B106=FALSE,"",Pressure_1_R2!U19)</f>
        <v/>
      </c>
      <c r="G106" s="258" t="str">
        <f>IF($B106=FALSE,"",Pressure_1_R2!V19)</f>
        <v/>
      </c>
      <c r="H106" s="258" t="str">
        <f>IF($B106=FALSE,"",Pressure_1_R2!W19)</f>
        <v/>
      </c>
      <c r="I106" s="264" t="b">
        <f t="shared" si="64"/>
        <v>0</v>
      </c>
      <c r="J106" s="259" t="str">
        <f t="shared" si="65"/>
        <v/>
      </c>
      <c r="K106" s="260" t="str">
        <f t="shared" si="66"/>
        <v/>
      </c>
      <c r="L106" s="260" t="str">
        <f t="shared" si="66"/>
        <v/>
      </c>
      <c r="M106" s="250"/>
      <c r="N106" s="261" t="b">
        <f t="shared" si="67"/>
        <v>0</v>
      </c>
      <c r="O106" s="416" t="s">
        <v>523</v>
      </c>
      <c r="P106" s="420">
        <v>1</v>
      </c>
      <c r="Q106" s="417" t="str">
        <f ca="1">IF($N106=FALSE,"",IF($O106="가압",J106,OFFSET(J$90,$B$85*2-($P106-1),0)))</f>
        <v/>
      </c>
      <c r="R106" s="417" t="str">
        <f t="shared" ca="1" si="69"/>
        <v/>
      </c>
      <c r="S106" s="417" t="str">
        <f t="shared" ca="1" si="70"/>
        <v/>
      </c>
      <c r="T106" s="421" t="str">
        <f t="shared" si="71"/>
        <v/>
      </c>
      <c r="U106" s="418" t="str">
        <f>IF($N106=FALSE,"",Q106-Q$106)</f>
        <v/>
      </c>
      <c r="V106" s="418" t="str">
        <f t="shared" ref="V106:V120" si="80">IF($N106=FALSE,"",R106-R$106)</f>
        <v/>
      </c>
      <c r="W106" s="418" t="str">
        <f t="shared" ref="W106:W120" si="81">IF($N106=FALSE,"",S106-S$106)</f>
        <v/>
      </c>
      <c r="X106" s="422" t="str">
        <f t="shared" si="74"/>
        <v/>
      </c>
      <c r="Z106" s="348" t="s">
        <v>850</v>
      </c>
      <c r="AA106" s="350">
        <f t="shared" si="76"/>
        <v>100</v>
      </c>
      <c r="AB106" s="350">
        <f t="shared" si="62"/>
        <v>1</v>
      </c>
      <c r="AC106" s="350">
        <f t="shared" si="77"/>
        <v>0.1</v>
      </c>
      <c r="AD106" s="350">
        <v>1E-4</v>
      </c>
      <c r="AE106" s="350">
        <f t="shared" si="78"/>
        <v>100</v>
      </c>
      <c r="AF106" s="350">
        <f t="shared" si="63"/>
        <v>1</v>
      </c>
      <c r="AG106" s="350">
        <f t="shared" si="79"/>
        <v>0.1</v>
      </c>
      <c r="AH106" s="350">
        <v>1E-4</v>
      </c>
    </row>
    <row r="107" spans="2:34" s="247" customFormat="1" ht="15" customHeight="1">
      <c r="B107" s="255" t="b">
        <f>IF(Pressure_1_R2!U20="",FALSE,TRUE)</f>
        <v>0</v>
      </c>
      <c r="C107" s="256">
        <v>17</v>
      </c>
      <c r="D107" s="257" t="str">
        <f>IF($B107=FALSE,"",표준압력!G101)</f>
        <v/>
      </c>
      <c r="E107" s="257" t="str">
        <f>IF($B107=FALSE,"",표준압력!H101)</f>
        <v/>
      </c>
      <c r="F107" s="257" t="str">
        <f>IF($B107=FALSE,"",Pressure_1_R2!U20)</f>
        <v/>
      </c>
      <c r="G107" s="258" t="str">
        <f>IF($B107=FALSE,"",Pressure_1_R2!V20)</f>
        <v/>
      </c>
      <c r="H107" s="258" t="str">
        <f>IF($B107=FALSE,"",Pressure_1_R2!W20)</f>
        <v/>
      </c>
      <c r="I107" s="264" t="b">
        <f t="shared" si="64"/>
        <v>0</v>
      </c>
      <c r="J107" s="259" t="str">
        <f t="shared" si="65"/>
        <v/>
      </c>
      <c r="K107" s="260" t="str">
        <f t="shared" si="66"/>
        <v/>
      </c>
      <c r="L107" s="260" t="str">
        <f t="shared" si="66"/>
        <v/>
      </c>
      <c r="M107" s="250"/>
      <c r="N107" s="261" t="b">
        <f t="shared" si="67"/>
        <v>0</v>
      </c>
      <c r="O107" s="416" t="s">
        <v>523</v>
      </c>
      <c r="P107" s="420">
        <v>2</v>
      </c>
      <c r="Q107" s="417" t="str">
        <f t="shared" ref="Q107:Q120" ca="1" si="82">IF($N107=FALSE,"",IF($O107="가압",J107,OFFSET(J$90,$B$85*2-($P107-1),0)))</f>
        <v/>
      </c>
      <c r="R107" s="417" t="str">
        <f t="shared" ca="1" si="69"/>
        <v/>
      </c>
      <c r="S107" s="417" t="str">
        <f t="shared" ca="1" si="70"/>
        <v/>
      </c>
      <c r="T107" s="421" t="str">
        <f t="shared" si="71"/>
        <v/>
      </c>
      <c r="U107" s="418" t="str">
        <f t="shared" ref="U107:U120" si="83">IF($N107=FALSE,"",Q107-Q$106)</f>
        <v/>
      </c>
      <c r="V107" s="418" t="str">
        <f t="shared" si="80"/>
        <v/>
      </c>
      <c r="W107" s="418" t="str">
        <f t="shared" si="81"/>
        <v/>
      </c>
      <c r="X107" s="422" t="str">
        <f t="shared" si="74"/>
        <v/>
      </c>
      <c r="Z107" s="348" t="s">
        <v>851</v>
      </c>
      <c r="AA107" s="350">
        <f t="shared" si="76"/>
        <v>1000</v>
      </c>
      <c r="AB107" s="350">
        <f t="shared" si="62"/>
        <v>10</v>
      </c>
      <c r="AC107" s="350">
        <f t="shared" si="77"/>
        <v>1</v>
      </c>
      <c r="AD107" s="350">
        <v>1E-3</v>
      </c>
      <c r="AE107" s="350">
        <f t="shared" si="78"/>
        <v>1000</v>
      </c>
      <c r="AF107" s="350">
        <f t="shared" si="63"/>
        <v>10</v>
      </c>
      <c r="AG107" s="350">
        <f t="shared" si="79"/>
        <v>1</v>
      </c>
      <c r="AH107" s="350">
        <v>1E-3</v>
      </c>
    </row>
    <row r="108" spans="2:34" s="247" customFormat="1" ht="15" customHeight="1">
      <c r="B108" s="255" t="b">
        <f>IF(Pressure_1_R2!U21="",FALSE,TRUE)</f>
        <v>0</v>
      </c>
      <c r="C108" s="256">
        <v>18</v>
      </c>
      <c r="D108" s="257" t="str">
        <f>IF($B108=FALSE,"",표준압력!G102)</f>
        <v/>
      </c>
      <c r="E108" s="257" t="str">
        <f>IF($B108=FALSE,"",표준압력!H102)</f>
        <v/>
      </c>
      <c r="F108" s="257" t="str">
        <f>IF($B108=FALSE,"",Pressure_1_R2!U21)</f>
        <v/>
      </c>
      <c r="G108" s="258" t="str">
        <f>IF($B108=FALSE,"",Pressure_1_R2!V21)</f>
        <v/>
      </c>
      <c r="H108" s="258" t="str">
        <f>IF($B108=FALSE,"",Pressure_1_R2!W21)</f>
        <v/>
      </c>
      <c r="I108" s="264" t="b">
        <f t="shared" si="64"/>
        <v>0</v>
      </c>
      <c r="J108" s="259" t="str">
        <f t="shared" si="65"/>
        <v/>
      </c>
      <c r="K108" s="260" t="str">
        <f t="shared" si="66"/>
        <v/>
      </c>
      <c r="L108" s="260" t="str">
        <f t="shared" si="66"/>
        <v/>
      </c>
      <c r="M108" s="250"/>
      <c r="N108" s="261" t="b">
        <f t="shared" si="67"/>
        <v>0</v>
      </c>
      <c r="O108" s="416" t="s">
        <v>523</v>
      </c>
      <c r="P108" s="420">
        <v>3</v>
      </c>
      <c r="Q108" s="417" t="str">
        <f t="shared" ca="1" si="82"/>
        <v/>
      </c>
      <c r="R108" s="417" t="str">
        <f t="shared" ca="1" si="69"/>
        <v/>
      </c>
      <c r="S108" s="417" t="str">
        <f t="shared" ca="1" si="70"/>
        <v/>
      </c>
      <c r="T108" s="421" t="str">
        <f t="shared" si="71"/>
        <v/>
      </c>
      <c r="U108" s="418" t="str">
        <f t="shared" si="83"/>
        <v/>
      </c>
      <c r="V108" s="418" t="str">
        <f t="shared" si="80"/>
        <v/>
      </c>
      <c r="W108" s="418" t="str">
        <f t="shared" si="81"/>
        <v/>
      </c>
      <c r="X108" s="422" t="str">
        <f t="shared" si="74"/>
        <v/>
      </c>
      <c r="Z108" s="348" t="s">
        <v>852</v>
      </c>
      <c r="AA108" s="350">
        <f t="shared" si="76"/>
        <v>1000000</v>
      </c>
      <c r="AB108" s="350">
        <f t="shared" si="62"/>
        <v>10000</v>
      </c>
      <c r="AC108" s="350">
        <f t="shared" si="77"/>
        <v>1000</v>
      </c>
      <c r="AD108" s="350">
        <v>1</v>
      </c>
      <c r="AE108" s="350">
        <f t="shared" si="78"/>
        <v>1000000</v>
      </c>
      <c r="AF108" s="350">
        <f t="shared" si="63"/>
        <v>10000</v>
      </c>
      <c r="AG108" s="350">
        <f t="shared" si="79"/>
        <v>1000</v>
      </c>
      <c r="AH108" s="350">
        <v>1</v>
      </c>
    </row>
    <row r="109" spans="2:34" s="247" customFormat="1" ht="15" customHeight="1">
      <c r="B109" s="255" t="b">
        <f>IF(Pressure_1_R2!U22="",FALSE,TRUE)</f>
        <v>0</v>
      </c>
      <c r="C109" s="256">
        <v>19</v>
      </c>
      <c r="D109" s="257" t="str">
        <f>IF($B109=FALSE,"",표준압력!G103)</f>
        <v/>
      </c>
      <c r="E109" s="257" t="str">
        <f>IF($B109=FALSE,"",표준압력!H103)</f>
        <v/>
      </c>
      <c r="F109" s="257" t="str">
        <f>IF($B109=FALSE,"",Pressure_1_R2!U22)</f>
        <v/>
      </c>
      <c r="G109" s="258" t="str">
        <f>IF($B109=FALSE,"",Pressure_1_R2!V22)</f>
        <v/>
      </c>
      <c r="H109" s="258" t="str">
        <f>IF($B109=FALSE,"",Pressure_1_R2!W22)</f>
        <v/>
      </c>
      <c r="I109" s="264" t="b">
        <f t="shared" si="64"/>
        <v>0</v>
      </c>
      <c r="J109" s="259" t="str">
        <f t="shared" si="65"/>
        <v/>
      </c>
      <c r="K109" s="260" t="str">
        <f t="shared" si="66"/>
        <v/>
      </c>
      <c r="L109" s="260" t="str">
        <f t="shared" si="66"/>
        <v/>
      </c>
      <c r="M109" s="250"/>
      <c r="N109" s="261" t="b">
        <f t="shared" si="67"/>
        <v>0</v>
      </c>
      <c r="O109" s="416" t="s">
        <v>523</v>
      </c>
      <c r="P109" s="420">
        <v>4</v>
      </c>
      <c r="Q109" s="417" t="str">
        <f t="shared" ca="1" si="82"/>
        <v/>
      </c>
      <c r="R109" s="417" t="str">
        <f t="shared" ca="1" si="69"/>
        <v/>
      </c>
      <c r="S109" s="417" t="str">
        <f t="shared" ca="1" si="70"/>
        <v/>
      </c>
      <c r="T109" s="421" t="str">
        <f t="shared" si="71"/>
        <v/>
      </c>
      <c r="U109" s="418" t="str">
        <f t="shared" si="83"/>
        <v/>
      </c>
      <c r="V109" s="418" t="str">
        <f t="shared" si="80"/>
        <v/>
      </c>
      <c r="W109" s="418" t="str">
        <f t="shared" si="81"/>
        <v/>
      </c>
      <c r="X109" s="422" t="str">
        <f t="shared" si="74"/>
        <v/>
      </c>
      <c r="Z109" s="348" t="s">
        <v>882</v>
      </c>
      <c r="AA109" s="350">
        <f t="shared" si="76"/>
        <v>100</v>
      </c>
      <c r="AB109" s="350">
        <f t="shared" si="62"/>
        <v>1</v>
      </c>
      <c r="AC109" s="350">
        <f t="shared" si="77"/>
        <v>0.1</v>
      </c>
      <c r="AD109" s="350">
        <v>1E-4</v>
      </c>
      <c r="AE109" s="350">
        <f t="shared" si="78"/>
        <v>100</v>
      </c>
      <c r="AF109" s="350">
        <f t="shared" si="63"/>
        <v>1</v>
      </c>
      <c r="AG109" s="350">
        <f t="shared" si="79"/>
        <v>0.1</v>
      </c>
      <c r="AH109" s="350">
        <v>1E-4</v>
      </c>
    </row>
    <row r="110" spans="2:34" s="247" customFormat="1" ht="15" customHeight="1">
      <c r="B110" s="255" t="b">
        <f>IF(Pressure_1_R2!U23="",FALSE,TRUE)</f>
        <v>0</v>
      </c>
      <c r="C110" s="256">
        <v>20</v>
      </c>
      <c r="D110" s="257" t="str">
        <f>IF($B110=FALSE,"",표준압력!G104)</f>
        <v/>
      </c>
      <c r="E110" s="257" t="str">
        <f>IF($B110=FALSE,"",표준압력!H104)</f>
        <v/>
      </c>
      <c r="F110" s="257" t="str">
        <f>IF($B110=FALSE,"",Pressure_1_R2!U23)</f>
        <v/>
      </c>
      <c r="G110" s="258" t="str">
        <f>IF($B110=FALSE,"",Pressure_1_R2!V23)</f>
        <v/>
      </c>
      <c r="H110" s="258" t="str">
        <f>IF($B110=FALSE,"",Pressure_1_R2!W23)</f>
        <v/>
      </c>
      <c r="I110" s="264" t="b">
        <f t="shared" si="64"/>
        <v>0</v>
      </c>
      <c r="J110" s="259" t="str">
        <f t="shared" si="65"/>
        <v/>
      </c>
      <c r="K110" s="260" t="str">
        <f t="shared" si="66"/>
        <v/>
      </c>
      <c r="L110" s="260" t="str">
        <f t="shared" si="66"/>
        <v/>
      </c>
      <c r="M110" s="250"/>
      <c r="N110" s="261" t="b">
        <f t="shared" si="67"/>
        <v>0</v>
      </c>
      <c r="O110" s="416" t="s">
        <v>523</v>
      </c>
      <c r="P110" s="420">
        <v>5</v>
      </c>
      <c r="Q110" s="417" t="str">
        <f t="shared" ca="1" si="82"/>
        <v/>
      </c>
      <c r="R110" s="417" t="str">
        <f t="shared" ca="1" si="69"/>
        <v/>
      </c>
      <c r="S110" s="417" t="str">
        <f t="shared" ca="1" si="70"/>
        <v/>
      </c>
      <c r="T110" s="421" t="str">
        <f t="shared" si="71"/>
        <v/>
      </c>
      <c r="U110" s="418" t="str">
        <f t="shared" si="83"/>
        <v/>
      </c>
      <c r="V110" s="418" t="str">
        <f t="shared" si="80"/>
        <v/>
      </c>
      <c r="W110" s="418" t="str">
        <f t="shared" si="81"/>
        <v/>
      </c>
      <c r="X110" s="422" t="str">
        <f t="shared" si="74"/>
        <v/>
      </c>
      <c r="Z110" s="348" t="s">
        <v>883</v>
      </c>
      <c r="AA110" s="350">
        <f t="shared" si="76"/>
        <v>100000</v>
      </c>
      <c r="AB110" s="350">
        <f t="shared" si="62"/>
        <v>1000</v>
      </c>
      <c r="AC110" s="350">
        <f t="shared" si="77"/>
        <v>100</v>
      </c>
      <c r="AD110" s="350">
        <v>0.1</v>
      </c>
      <c r="AE110" s="350">
        <f t="shared" si="78"/>
        <v>100000</v>
      </c>
      <c r="AF110" s="350">
        <f t="shared" si="63"/>
        <v>1000</v>
      </c>
      <c r="AG110" s="350">
        <f t="shared" si="79"/>
        <v>100</v>
      </c>
      <c r="AH110" s="350">
        <v>0.1</v>
      </c>
    </row>
    <row r="111" spans="2:34" s="247" customFormat="1" ht="15" customHeight="1">
      <c r="B111" s="255" t="b">
        <f>IF(Pressure_1_R2!U24="",FALSE,TRUE)</f>
        <v>0</v>
      </c>
      <c r="C111" s="256">
        <v>21</v>
      </c>
      <c r="D111" s="257" t="str">
        <f>IF($B111=FALSE,"",표준압력!G105)</f>
        <v/>
      </c>
      <c r="E111" s="257" t="str">
        <f>IF($B111=FALSE,"",표준압력!H105)</f>
        <v/>
      </c>
      <c r="F111" s="257" t="str">
        <f>IF($B111=FALSE,"",Pressure_1_R2!U24)</f>
        <v/>
      </c>
      <c r="G111" s="258" t="str">
        <f>IF($B111=FALSE,"",Pressure_1_R2!V24)</f>
        <v/>
      </c>
      <c r="H111" s="258" t="str">
        <f>IF($B111=FALSE,"",Pressure_1_R2!W24)</f>
        <v/>
      </c>
      <c r="I111" s="264" t="b">
        <f t="shared" si="64"/>
        <v>0</v>
      </c>
      <c r="J111" s="259" t="str">
        <f t="shared" si="65"/>
        <v/>
      </c>
      <c r="K111" s="260" t="str">
        <f t="shared" si="66"/>
        <v/>
      </c>
      <c r="L111" s="260" t="str">
        <f t="shared" si="66"/>
        <v/>
      </c>
      <c r="M111" s="250"/>
      <c r="N111" s="261" t="b">
        <f t="shared" si="67"/>
        <v>0</v>
      </c>
      <c r="O111" s="416" t="s">
        <v>523</v>
      </c>
      <c r="P111" s="420">
        <v>6</v>
      </c>
      <c r="Q111" s="417" t="str">
        <f t="shared" ca="1" si="82"/>
        <v/>
      </c>
      <c r="R111" s="417" t="str">
        <f t="shared" ca="1" si="69"/>
        <v/>
      </c>
      <c r="S111" s="417" t="str">
        <f t="shared" ca="1" si="70"/>
        <v/>
      </c>
      <c r="T111" s="421" t="str">
        <f t="shared" si="71"/>
        <v/>
      </c>
      <c r="U111" s="418" t="str">
        <f t="shared" si="83"/>
        <v/>
      </c>
      <c r="V111" s="418" t="str">
        <f t="shared" si="80"/>
        <v/>
      </c>
      <c r="W111" s="418" t="str">
        <f t="shared" si="81"/>
        <v/>
      </c>
      <c r="X111" s="422" t="str">
        <f t="shared" si="74"/>
        <v/>
      </c>
      <c r="Z111" s="348" t="s">
        <v>884</v>
      </c>
      <c r="AA111" s="350">
        <f t="shared" si="76"/>
        <v>6894.7569999999996</v>
      </c>
      <c r="AB111" s="350">
        <f t="shared" si="62"/>
        <v>68.947569999999999</v>
      </c>
      <c r="AC111" s="350">
        <f t="shared" si="77"/>
        <v>6.8947569999999994</v>
      </c>
      <c r="AD111" s="350">
        <v>6.8947569999999996E-3</v>
      </c>
      <c r="AE111" s="350">
        <f t="shared" si="78"/>
        <v>6894.7569999999996</v>
      </c>
      <c r="AF111" s="350">
        <f t="shared" si="63"/>
        <v>68.947569999999999</v>
      </c>
      <c r="AG111" s="350">
        <f t="shared" si="79"/>
        <v>6.8947569999999994</v>
      </c>
      <c r="AH111" s="350">
        <v>6.8947569999999996E-3</v>
      </c>
    </row>
    <row r="112" spans="2:34" s="247" customFormat="1" ht="15" customHeight="1">
      <c r="B112" s="255" t="b">
        <f>IF(Pressure_1_R2!U25="",FALSE,TRUE)</f>
        <v>0</v>
      </c>
      <c r="C112" s="256">
        <v>22</v>
      </c>
      <c r="D112" s="257" t="str">
        <f>IF($B112=FALSE,"",표준압력!G106)</f>
        <v/>
      </c>
      <c r="E112" s="257" t="str">
        <f>IF($B112=FALSE,"",표준압력!H106)</f>
        <v/>
      </c>
      <c r="F112" s="257" t="str">
        <f>IF($B112=FALSE,"",Pressure_1_R2!U25)</f>
        <v/>
      </c>
      <c r="G112" s="258" t="str">
        <f>IF($B112=FALSE,"",Pressure_1_R2!V25)</f>
        <v/>
      </c>
      <c r="H112" s="258" t="str">
        <f>IF($B112=FALSE,"",Pressure_1_R2!W25)</f>
        <v/>
      </c>
      <c r="I112" s="264" t="b">
        <f t="shared" si="64"/>
        <v>0</v>
      </c>
      <c r="J112" s="259" t="str">
        <f t="shared" si="65"/>
        <v/>
      </c>
      <c r="K112" s="260" t="str">
        <f t="shared" si="66"/>
        <v/>
      </c>
      <c r="L112" s="260" t="str">
        <f t="shared" si="66"/>
        <v/>
      </c>
      <c r="M112" s="250"/>
      <c r="N112" s="261" t="b">
        <f t="shared" si="67"/>
        <v>0</v>
      </c>
      <c r="O112" s="416" t="s">
        <v>523</v>
      </c>
      <c r="P112" s="420">
        <v>7</v>
      </c>
      <c r="Q112" s="417" t="str">
        <f t="shared" ca="1" si="82"/>
        <v/>
      </c>
      <c r="R112" s="417" t="str">
        <f t="shared" ca="1" si="69"/>
        <v/>
      </c>
      <c r="S112" s="417" t="str">
        <f t="shared" ca="1" si="70"/>
        <v/>
      </c>
      <c r="T112" s="421" t="str">
        <f t="shared" si="71"/>
        <v/>
      </c>
      <c r="U112" s="418" t="str">
        <f t="shared" si="83"/>
        <v/>
      </c>
      <c r="V112" s="418" t="str">
        <f t="shared" si="80"/>
        <v/>
      </c>
      <c r="W112" s="418" t="str">
        <f t="shared" si="81"/>
        <v/>
      </c>
      <c r="X112" s="422" t="str">
        <f t="shared" si="74"/>
        <v/>
      </c>
      <c r="Z112" s="348" t="s">
        <v>923</v>
      </c>
      <c r="AA112" s="350">
        <f t="shared" si="76"/>
        <v>98066.5</v>
      </c>
      <c r="AB112" s="350">
        <f t="shared" si="62"/>
        <v>980.66500000000008</v>
      </c>
      <c r="AC112" s="350">
        <f t="shared" si="77"/>
        <v>98.066500000000005</v>
      </c>
      <c r="AD112" s="350">
        <v>9.8066500000000001E-2</v>
      </c>
      <c r="AE112" s="350">
        <f t="shared" si="78"/>
        <v>98066.5</v>
      </c>
      <c r="AF112" s="350">
        <f t="shared" si="63"/>
        <v>980.66500000000008</v>
      </c>
      <c r="AG112" s="350">
        <f t="shared" si="79"/>
        <v>98.066500000000005</v>
      </c>
      <c r="AH112" s="350">
        <v>9.8066500000000001E-2</v>
      </c>
    </row>
    <row r="113" spans="2:34" s="247" customFormat="1" ht="15" customHeight="1">
      <c r="B113" s="255" t="b">
        <f>IF(Pressure_1_R2!U26="",FALSE,TRUE)</f>
        <v>0</v>
      </c>
      <c r="C113" s="256">
        <v>23</v>
      </c>
      <c r="D113" s="257" t="str">
        <f>IF($B113=FALSE,"",표준압력!G107)</f>
        <v/>
      </c>
      <c r="E113" s="257" t="str">
        <f>IF($B113=FALSE,"",표준압력!H107)</f>
        <v/>
      </c>
      <c r="F113" s="257" t="str">
        <f>IF($B113=FALSE,"",Pressure_1_R2!U26)</f>
        <v/>
      </c>
      <c r="G113" s="258" t="str">
        <f>IF($B113=FALSE,"",Pressure_1_R2!V26)</f>
        <v/>
      </c>
      <c r="H113" s="258" t="str">
        <f>IF($B113=FALSE,"",Pressure_1_R2!W26)</f>
        <v/>
      </c>
      <c r="I113" s="264" t="b">
        <f t="shared" si="64"/>
        <v>0</v>
      </c>
      <c r="J113" s="259" t="str">
        <f t="shared" si="65"/>
        <v/>
      </c>
      <c r="K113" s="260" t="str">
        <f t="shared" si="66"/>
        <v/>
      </c>
      <c r="L113" s="260" t="str">
        <f t="shared" si="66"/>
        <v/>
      </c>
      <c r="M113" s="250"/>
      <c r="N113" s="261" t="b">
        <f t="shared" si="67"/>
        <v>0</v>
      </c>
      <c r="O113" s="416" t="s">
        <v>523</v>
      </c>
      <c r="P113" s="420">
        <v>8</v>
      </c>
      <c r="Q113" s="417" t="str">
        <f t="shared" ca="1" si="82"/>
        <v/>
      </c>
      <c r="R113" s="417" t="str">
        <f t="shared" ca="1" si="69"/>
        <v/>
      </c>
      <c r="S113" s="417" t="str">
        <f t="shared" ca="1" si="70"/>
        <v/>
      </c>
      <c r="T113" s="421" t="str">
        <f t="shared" si="71"/>
        <v/>
      </c>
      <c r="U113" s="418" t="str">
        <f t="shared" si="83"/>
        <v/>
      </c>
      <c r="V113" s="418" t="str">
        <f t="shared" si="80"/>
        <v/>
      </c>
      <c r="W113" s="418" t="str">
        <f t="shared" si="81"/>
        <v/>
      </c>
      <c r="X113" s="422" t="str">
        <f t="shared" si="74"/>
        <v/>
      </c>
      <c r="Z113" s="348" t="s">
        <v>885</v>
      </c>
      <c r="AA113" s="350">
        <f>AC113*1000</f>
        <v>101325</v>
      </c>
      <c r="AB113" s="350">
        <f>AC113*10</f>
        <v>1013.25</v>
      </c>
      <c r="AC113" s="350">
        <f>AD113*1000</f>
        <v>101.325</v>
      </c>
      <c r="AD113" s="350">
        <v>0.101325</v>
      </c>
      <c r="AE113" s="350">
        <f>AG113*1000</f>
        <v>101325</v>
      </c>
      <c r="AF113" s="350">
        <f>AG113*10</f>
        <v>1013.25</v>
      </c>
      <c r="AG113" s="350">
        <f>AH113*1000</f>
        <v>101.325</v>
      </c>
      <c r="AH113" s="350">
        <v>0.101325</v>
      </c>
    </row>
    <row r="114" spans="2:34" s="247" customFormat="1" ht="15" customHeight="1">
      <c r="B114" s="255" t="b">
        <f>IF(Pressure_1_R2!U27="",FALSE,TRUE)</f>
        <v>0</v>
      </c>
      <c r="C114" s="256">
        <v>24</v>
      </c>
      <c r="D114" s="257" t="str">
        <f>IF($B114=FALSE,"",표준압력!G108)</f>
        <v/>
      </c>
      <c r="E114" s="257" t="str">
        <f>IF($B114=FALSE,"",표준압력!H108)</f>
        <v/>
      </c>
      <c r="F114" s="257" t="str">
        <f>IF($B114=FALSE,"",Pressure_1_R2!U27)</f>
        <v/>
      </c>
      <c r="G114" s="258" t="str">
        <f>IF($B114=FALSE,"",Pressure_1_R2!V27)</f>
        <v/>
      </c>
      <c r="H114" s="258" t="str">
        <f>IF($B114=FALSE,"",Pressure_1_R2!W27)</f>
        <v/>
      </c>
      <c r="I114" s="264" t="b">
        <f t="shared" si="64"/>
        <v>0</v>
      </c>
      <c r="J114" s="259" t="str">
        <f t="shared" si="65"/>
        <v/>
      </c>
      <c r="K114" s="260" t="str">
        <f t="shared" si="66"/>
        <v/>
      </c>
      <c r="L114" s="260" t="str">
        <f t="shared" si="66"/>
        <v/>
      </c>
      <c r="M114" s="250"/>
      <c r="N114" s="261" t="b">
        <f t="shared" si="67"/>
        <v>0</v>
      </c>
      <c r="O114" s="416" t="s">
        <v>523</v>
      </c>
      <c r="P114" s="420">
        <v>9</v>
      </c>
      <c r="Q114" s="417" t="str">
        <f t="shared" ca="1" si="82"/>
        <v/>
      </c>
      <c r="R114" s="417" t="str">
        <f t="shared" ca="1" si="69"/>
        <v/>
      </c>
      <c r="S114" s="417" t="str">
        <f t="shared" ca="1" si="70"/>
        <v/>
      </c>
      <c r="T114" s="421" t="str">
        <f t="shared" si="71"/>
        <v/>
      </c>
      <c r="U114" s="418" t="str">
        <f t="shared" si="83"/>
        <v/>
      </c>
      <c r="V114" s="418" t="str">
        <f t="shared" si="80"/>
        <v/>
      </c>
      <c r="W114" s="418" t="str">
        <f t="shared" si="81"/>
        <v/>
      </c>
      <c r="X114" s="422" t="str">
        <f t="shared" si="74"/>
        <v/>
      </c>
    </row>
    <row r="115" spans="2:34" s="247" customFormat="1" ht="15" customHeight="1">
      <c r="B115" s="255" t="b">
        <f>IF(Pressure_1_R2!U28="",FALSE,TRUE)</f>
        <v>0</v>
      </c>
      <c r="C115" s="256">
        <v>25</v>
      </c>
      <c r="D115" s="257" t="str">
        <f>IF($B115=FALSE,"",표준압력!G109)</f>
        <v/>
      </c>
      <c r="E115" s="257" t="str">
        <f>IF($B115=FALSE,"",표준압력!H109)</f>
        <v/>
      </c>
      <c r="F115" s="257" t="str">
        <f>IF($B115=FALSE,"",Pressure_1_R2!U28)</f>
        <v/>
      </c>
      <c r="G115" s="258" t="str">
        <f>IF($B115=FALSE,"",Pressure_1_R2!V28)</f>
        <v/>
      </c>
      <c r="H115" s="258" t="str">
        <f>IF($B115=FALSE,"",Pressure_1_R2!W28)</f>
        <v/>
      </c>
      <c r="I115" s="264" t="b">
        <f t="shared" si="64"/>
        <v>0</v>
      </c>
      <c r="J115" s="259" t="str">
        <f t="shared" si="65"/>
        <v/>
      </c>
      <c r="K115" s="260" t="str">
        <f t="shared" si="66"/>
        <v/>
      </c>
      <c r="L115" s="260" t="str">
        <f t="shared" si="66"/>
        <v/>
      </c>
      <c r="M115" s="250"/>
      <c r="N115" s="261" t="b">
        <f t="shared" si="67"/>
        <v>0</v>
      </c>
      <c r="O115" s="416" t="s">
        <v>523</v>
      </c>
      <c r="P115" s="420">
        <v>10</v>
      </c>
      <c r="Q115" s="417" t="str">
        <f t="shared" ca="1" si="82"/>
        <v/>
      </c>
      <c r="R115" s="417" t="str">
        <f t="shared" ca="1" si="69"/>
        <v/>
      </c>
      <c r="S115" s="417" t="str">
        <f t="shared" ca="1" si="70"/>
        <v/>
      </c>
      <c r="T115" s="421" t="str">
        <f t="shared" si="71"/>
        <v/>
      </c>
      <c r="U115" s="418" t="str">
        <f t="shared" si="83"/>
        <v/>
      </c>
      <c r="V115" s="418" t="str">
        <f t="shared" si="80"/>
        <v/>
      </c>
      <c r="W115" s="418" t="str">
        <f t="shared" si="81"/>
        <v/>
      </c>
      <c r="X115" s="422" t="str">
        <f t="shared" si="74"/>
        <v/>
      </c>
    </row>
    <row r="116" spans="2:34" s="247" customFormat="1" ht="15" customHeight="1">
      <c r="B116" s="255" t="b">
        <f>IF(Pressure_1_R2!U29="",FALSE,TRUE)</f>
        <v>0</v>
      </c>
      <c r="C116" s="256">
        <v>26</v>
      </c>
      <c r="D116" s="257" t="str">
        <f>IF($B116=FALSE,"",표준압력!G110)</f>
        <v/>
      </c>
      <c r="E116" s="257" t="str">
        <f>IF($B116=FALSE,"",표준압력!H110)</f>
        <v/>
      </c>
      <c r="F116" s="257" t="str">
        <f>IF($B116=FALSE,"",Pressure_1_R2!U29)</f>
        <v/>
      </c>
      <c r="G116" s="258" t="str">
        <f>IF($B116=FALSE,"",Pressure_1_R2!V29)</f>
        <v/>
      </c>
      <c r="H116" s="258" t="str">
        <f>IF($B116=FALSE,"",Pressure_1_R2!W29)</f>
        <v/>
      </c>
      <c r="I116" s="264" t="b">
        <f t="shared" si="64"/>
        <v>0</v>
      </c>
      <c r="J116" s="259" t="str">
        <f t="shared" si="65"/>
        <v/>
      </c>
      <c r="K116" s="260" t="str">
        <f t="shared" si="66"/>
        <v/>
      </c>
      <c r="L116" s="260" t="str">
        <f t="shared" si="66"/>
        <v/>
      </c>
      <c r="M116" s="250"/>
      <c r="N116" s="261" t="b">
        <f t="shared" si="67"/>
        <v>0</v>
      </c>
      <c r="O116" s="416" t="s">
        <v>523</v>
      </c>
      <c r="P116" s="420">
        <v>11</v>
      </c>
      <c r="Q116" s="417" t="str">
        <f t="shared" ca="1" si="82"/>
        <v/>
      </c>
      <c r="R116" s="417" t="str">
        <f t="shared" ca="1" si="69"/>
        <v/>
      </c>
      <c r="S116" s="417" t="str">
        <f t="shared" ca="1" si="70"/>
        <v/>
      </c>
      <c r="T116" s="421" t="str">
        <f t="shared" si="71"/>
        <v/>
      </c>
      <c r="U116" s="418" t="str">
        <f t="shared" si="83"/>
        <v/>
      </c>
      <c r="V116" s="418" t="str">
        <f t="shared" si="80"/>
        <v/>
      </c>
      <c r="W116" s="418" t="str">
        <f t="shared" si="81"/>
        <v/>
      </c>
      <c r="X116" s="422" t="str">
        <f t="shared" si="74"/>
        <v/>
      </c>
    </row>
    <row r="117" spans="2:34" s="247" customFormat="1" ht="15" customHeight="1">
      <c r="B117" s="255" t="b">
        <f>IF(Pressure_1_R2!U30="",FALSE,TRUE)</f>
        <v>0</v>
      </c>
      <c r="C117" s="256">
        <v>27</v>
      </c>
      <c r="D117" s="257" t="str">
        <f>IF($B117=FALSE,"",표준압력!G111)</f>
        <v/>
      </c>
      <c r="E117" s="257" t="str">
        <f>IF($B117=FALSE,"",표준압력!H111)</f>
        <v/>
      </c>
      <c r="F117" s="257" t="str">
        <f>IF($B117=FALSE,"",Pressure_1_R2!U30)</f>
        <v/>
      </c>
      <c r="G117" s="258" t="str">
        <f>IF($B117=FALSE,"",Pressure_1_R2!V30)</f>
        <v/>
      </c>
      <c r="H117" s="258" t="str">
        <f>IF($B117=FALSE,"",Pressure_1_R2!W30)</f>
        <v/>
      </c>
      <c r="I117" s="264" t="b">
        <f t="shared" si="64"/>
        <v>0</v>
      </c>
      <c r="J117" s="259" t="str">
        <f t="shared" si="65"/>
        <v/>
      </c>
      <c r="K117" s="260" t="str">
        <f t="shared" si="66"/>
        <v/>
      </c>
      <c r="L117" s="260" t="str">
        <f t="shared" si="66"/>
        <v/>
      </c>
      <c r="M117" s="250"/>
      <c r="N117" s="261" t="b">
        <f t="shared" si="67"/>
        <v>0</v>
      </c>
      <c r="O117" s="416" t="s">
        <v>523</v>
      </c>
      <c r="P117" s="420">
        <v>12</v>
      </c>
      <c r="Q117" s="417" t="str">
        <f t="shared" ca="1" si="82"/>
        <v/>
      </c>
      <c r="R117" s="417" t="str">
        <f t="shared" ca="1" si="69"/>
        <v/>
      </c>
      <c r="S117" s="417" t="str">
        <f t="shared" ca="1" si="70"/>
        <v/>
      </c>
      <c r="T117" s="421" t="str">
        <f t="shared" si="71"/>
        <v/>
      </c>
      <c r="U117" s="418" t="str">
        <f t="shared" si="83"/>
        <v/>
      </c>
      <c r="V117" s="418" t="str">
        <f t="shared" si="80"/>
        <v/>
      </c>
      <c r="W117" s="418" t="str">
        <f t="shared" si="81"/>
        <v/>
      </c>
      <c r="X117" s="422" t="str">
        <f t="shared" si="74"/>
        <v/>
      </c>
    </row>
    <row r="118" spans="2:34" s="247" customFormat="1" ht="15" customHeight="1">
      <c r="B118" s="255" t="b">
        <f>IF(Pressure_1_R2!U31="",FALSE,TRUE)</f>
        <v>0</v>
      </c>
      <c r="C118" s="256">
        <v>28</v>
      </c>
      <c r="D118" s="257" t="str">
        <f>IF($B118=FALSE,"",표준압력!G112)</f>
        <v/>
      </c>
      <c r="E118" s="257" t="str">
        <f>IF($B118=FALSE,"",표준압력!H112)</f>
        <v/>
      </c>
      <c r="F118" s="257" t="str">
        <f>IF($B118=FALSE,"",Pressure_1_R2!U31)</f>
        <v/>
      </c>
      <c r="G118" s="258" t="str">
        <f>IF($B118=FALSE,"",Pressure_1_R2!V31)</f>
        <v/>
      </c>
      <c r="H118" s="258" t="str">
        <f>IF($B118=FALSE,"",Pressure_1_R2!W31)</f>
        <v/>
      </c>
      <c r="I118" s="264" t="b">
        <f t="shared" si="64"/>
        <v>0</v>
      </c>
      <c r="J118" s="259" t="str">
        <f t="shared" si="65"/>
        <v/>
      </c>
      <c r="K118" s="260" t="str">
        <f t="shared" si="66"/>
        <v/>
      </c>
      <c r="L118" s="260" t="str">
        <f t="shared" si="66"/>
        <v/>
      </c>
      <c r="M118" s="250"/>
      <c r="N118" s="261" t="b">
        <f t="shared" si="67"/>
        <v>0</v>
      </c>
      <c r="O118" s="416" t="s">
        <v>523</v>
      </c>
      <c r="P118" s="420">
        <v>13</v>
      </c>
      <c r="Q118" s="417" t="str">
        <f t="shared" ca="1" si="82"/>
        <v/>
      </c>
      <c r="R118" s="417" t="str">
        <f t="shared" ca="1" si="69"/>
        <v/>
      </c>
      <c r="S118" s="417" t="str">
        <f t="shared" ca="1" si="70"/>
        <v/>
      </c>
      <c r="T118" s="421" t="str">
        <f t="shared" si="71"/>
        <v/>
      </c>
      <c r="U118" s="418" t="str">
        <f t="shared" si="83"/>
        <v/>
      </c>
      <c r="V118" s="418" t="str">
        <f t="shared" si="80"/>
        <v/>
      </c>
      <c r="W118" s="418" t="str">
        <f t="shared" si="81"/>
        <v/>
      </c>
      <c r="X118" s="422" t="str">
        <f t="shared" si="74"/>
        <v/>
      </c>
    </row>
    <row r="119" spans="2:34" s="247" customFormat="1" ht="15" customHeight="1">
      <c r="B119" s="255" t="b">
        <f>IF(Pressure_1_R2!U32="",FALSE,TRUE)</f>
        <v>0</v>
      </c>
      <c r="C119" s="256">
        <v>29</v>
      </c>
      <c r="D119" s="257" t="str">
        <f>IF($B119=FALSE,"",표준압력!G113)</f>
        <v/>
      </c>
      <c r="E119" s="257" t="str">
        <f>IF($B119=FALSE,"",표준압력!H113)</f>
        <v/>
      </c>
      <c r="F119" s="257" t="str">
        <f>IF($B119=FALSE,"",Pressure_1_R2!U32)</f>
        <v/>
      </c>
      <c r="G119" s="258" t="str">
        <f>IF($B119=FALSE,"",Pressure_1_R2!V32)</f>
        <v/>
      </c>
      <c r="H119" s="258" t="str">
        <f>IF($B119=FALSE,"",Pressure_1_R2!W32)</f>
        <v/>
      </c>
      <c r="I119" s="264" t="b">
        <f t="shared" si="64"/>
        <v>0</v>
      </c>
      <c r="J119" s="259" t="str">
        <f t="shared" si="65"/>
        <v/>
      </c>
      <c r="K119" s="260" t="str">
        <f t="shared" si="66"/>
        <v/>
      </c>
      <c r="L119" s="260" t="str">
        <f t="shared" si="66"/>
        <v/>
      </c>
      <c r="M119" s="250"/>
      <c r="N119" s="261" t="b">
        <f t="shared" si="67"/>
        <v>0</v>
      </c>
      <c r="O119" s="416" t="s">
        <v>523</v>
      </c>
      <c r="P119" s="420">
        <v>14</v>
      </c>
      <c r="Q119" s="417" t="str">
        <f t="shared" ca="1" si="82"/>
        <v/>
      </c>
      <c r="R119" s="417" t="str">
        <f t="shared" ca="1" si="69"/>
        <v/>
      </c>
      <c r="S119" s="417" t="str">
        <f t="shared" ca="1" si="70"/>
        <v/>
      </c>
      <c r="T119" s="421" t="str">
        <f t="shared" si="71"/>
        <v/>
      </c>
      <c r="U119" s="418" t="str">
        <f t="shared" si="83"/>
        <v/>
      </c>
      <c r="V119" s="418" t="str">
        <f t="shared" si="80"/>
        <v/>
      </c>
      <c r="W119" s="418" t="str">
        <f t="shared" si="81"/>
        <v/>
      </c>
      <c r="X119" s="422" t="str">
        <f t="shared" si="74"/>
        <v/>
      </c>
    </row>
    <row r="120" spans="2:34" s="247" customFormat="1" ht="15" customHeight="1">
      <c r="B120" s="255" t="b">
        <f>IF(Pressure_1_R2!U33="",FALSE,TRUE)</f>
        <v>0</v>
      </c>
      <c r="C120" s="256">
        <v>30</v>
      </c>
      <c r="D120" s="257" t="str">
        <f>IF($B120=FALSE,"",표준압력!G114)</f>
        <v/>
      </c>
      <c r="E120" s="257" t="str">
        <f>IF($B120=FALSE,"",표준압력!H114)</f>
        <v/>
      </c>
      <c r="F120" s="257" t="str">
        <f>IF($B120=FALSE,"",Pressure_1_R2!U33)</f>
        <v/>
      </c>
      <c r="G120" s="258" t="str">
        <f>IF($B120=FALSE,"",Pressure_1_R2!V33)</f>
        <v/>
      </c>
      <c r="H120" s="258" t="str">
        <f>IF($B120=FALSE,"",Pressure_1_R2!W33)</f>
        <v/>
      </c>
      <c r="I120" s="264" t="b">
        <f t="shared" si="64"/>
        <v>0</v>
      </c>
      <c r="J120" s="259" t="str">
        <f t="shared" si="65"/>
        <v/>
      </c>
      <c r="K120" s="260" t="str">
        <f t="shared" si="66"/>
        <v/>
      </c>
      <c r="L120" s="260" t="str">
        <f t="shared" si="66"/>
        <v/>
      </c>
      <c r="M120" s="250"/>
      <c r="N120" s="261" t="b">
        <f t="shared" si="67"/>
        <v>0</v>
      </c>
      <c r="O120" s="416" t="s">
        <v>523</v>
      </c>
      <c r="P120" s="420">
        <v>15</v>
      </c>
      <c r="Q120" s="417" t="str">
        <f t="shared" ca="1" si="82"/>
        <v/>
      </c>
      <c r="R120" s="417" t="str">
        <f t="shared" ca="1" si="69"/>
        <v/>
      </c>
      <c r="S120" s="417" t="str">
        <f t="shared" ca="1" si="70"/>
        <v/>
      </c>
      <c r="T120" s="421" t="str">
        <f t="shared" si="71"/>
        <v/>
      </c>
      <c r="U120" s="418" t="str">
        <f t="shared" si="83"/>
        <v/>
      </c>
      <c r="V120" s="418" t="str">
        <f t="shared" si="80"/>
        <v/>
      </c>
      <c r="W120" s="418" t="str">
        <f t="shared" si="81"/>
        <v/>
      </c>
      <c r="X120" s="422" t="str">
        <f t="shared" si="74"/>
        <v/>
      </c>
    </row>
    <row r="121" spans="2:34" ht="15" customHeight="1">
      <c r="B121" s="246"/>
      <c r="C121" s="246"/>
      <c r="D121" s="246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47"/>
    </row>
    <row r="122" spans="2:34" ht="15" customHeight="1">
      <c r="B122" s="252" t="s">
        <v>630</v>
      </c>
      <c r="C122" s="246"/>
      <c r="D122" s="246"/>
      <c r="E122" s="253"/>
      <c r="F122" s="253"/>
      <c r="G122" s="253"/>
      <c r="H122" s="253"/>
      <c r="I122" s="253"/>
      <c r="J122" s="253"/>
      <c r="K122" s="253"/>
      <c r="L122" s="253"/>
      <c r="M122" s="253"/>
      <c r="N122" s="253"/>
      <c r="O122" s="253"/>
      <c r="P122" s="253"/>
      <c r="Q122" s="253"/>
      <c r="R122" s="253"/>
    </row>
    <row r="123" spans="2:34" ht="15" customHeight="1">
      <c r="B123" s="749" t="s">
        <v>631</v>
      </c>
      <c r="C123" s="783" t="s">
        <v>601</v>
      </c>
      <c r="D123" s="783" t="s">
        <v>378</v>
      </c>
      <c r="E123" s="757" t="s">
        <v>632</v>
      </c>
      <c r="F123" s="757" t="s">
        <v>633</v>
      </c>
      <c r="G123" s="740" t="s">
        <v>752</v>
      </c>
      <c r="H123" s="740"/>
      <c r="I123" s="740"/>
      <c r="J123" s="740"/>
      <c r="K123" s="757" t="s">
        <v>634</v>
      </c>
      <c r="L123" s="745" t="s">
        <v>754</v>
      </c>
      <c r="M123" s="776"/>
      <c r="N123" s="776"/>
      <c r="O123" s="776"/>
      <c r="P123" s="746"/>
      <c r="Q123" s="757" t="s">
        <v>635</v>
      </c>
      <c r="R123" s="751" t="s">
        <v>636</v>
      </c>
      <c r="S123" s="752"/>
      <c r="T123" s="752"/>
      <c r="U123" s="752"/>
      <c r="V123" s="753"/>
      <c r="W123" s="757" t="s">
        <v>637</v>
      </c>
    </row>
    <row r="124" spans="2:34" ht="15" customHeight="1">
      <c r="B124" s="770"/>
      <c r="C124" s="784"/>
      <c r="D124" s="784"/>
      <c r="E124" s="786"/>
      <c r="F124" s="786"/>
      <c r="G124" s="377" t="s">
        <v>638</v>
      </c>
      <c r="H124" s="377" t="s">
        <v>603</v>
      </c>
      <c r="I124" s="377" t="s">
        <v>639</v>
      </c>
      <c r="J124" s="377" t="s">
        <v>640</v>
      </c>
      <c r="K124" s="786"/>
      <c r="L124" s="757" t="s">
        <v>641</v>
      </c>
      <c r="M124" s="757" t="s">
        <v>642</v>
      </c>
      <c r="N124" s="757" t="s">
        <v>640</v>
      </c>
      <c r="O124" s="757" t="s">
        <v>328</v>
      </c>
      <c r="P124" s="757" t="s">
        <v>644</v>
      </c>
      <c r="Q124" s="786"/>
      <c r="R124" s="749" t="s">
        <v>578</v>
      </c>
      <c r="S124" s="749" t="s">
        <v>645</v>
      </c>
      <c r="T124" s="749" t="s">
        <v>646</v>
      </c>
      <c r="U124" s="749" t="s">
        <v>756</v>
      </c>
      <c r="V124" s="749" t="s">
        <v>647</v>
      </c>
      <c r="W124" s="770"/>
    </row>
    <row r="125" spans="2:34" ht="15" customHeight="1">
      <c r="B125" s="770"/>
      <c r="C125" s="785"/>
      <c r="D125" s="785"/>
      <c r="E125" s="758"/>
      <c r="F125" s="758"/>
      <c r="G125" s="377" t="s">
        <v>648</v>
      </c>
      <c r="H125" s="377" t="s">
        <v>649</v>
      </c>
      <c r="I125" s="377" t="s">
        <v>650</v>
      </c>
      <c r="J125" s="377" t="s">
        <v>651</v>
      </c>
      <c r="K125" s="758"/>
      <c r="L125" s="758"/>
      <c r="M125" s="758"/>
      <c r="N125" s="758"/>
      <c r="O125" s="758"/>
      <c r="P125" s="758"/>
      <c r="Q125" s="758"/>
      <c r="R125" s="750"/>
      <c r="S125" s="750"/>
      <c r="T125" s="750"/>
      <c r="U125" s="750"/>
      <c r="V125" s="750"/>
      <c r="W125" s="770"/>
    </row>
    <row r="126" spans="2:34" ht="15" customHeight="1">
      <c r="B126" s="770"/>
      <c r="C126" s="381">
        <f>D90</f>
        <v>0</v>
      </c>
      <c r="D126" s="381">
        <f>E90</f>
        <v>0</v>
      </c>
      <c r="E126" s="379">
        <f t="shared" ref="E126:R126" si="84">D126</f>
        <v>0</v>
      </c>
      <c r="F126" s="379">
        <f t="shared" si="84"/>
        <v>0</v>
      </c>
      <c r="G126" s="379">
        <f t="shared" si="84"/>
        <v>0</v>
      </c>
      <c r="H126" s="379">
        <f t="shared" si="84"/>
        <v>0</v>
      </c>
      <c r="I126" s="379">
        <f t="shared" si="84"/>
        <v>0</v>
      </c>
      <c r="J126" s="379">
        <f t="shared" si="84"/>
        <v>0</v>
      </c>
      <c r="K126" s="379">
        <f t="shared" si="84"/>
        <v>0</v>
      </c>
      <c r="L126" s="379">
        <f t="shared" si="84"/>
        <v>0</v>
      </c>
      <c r="M126" s="379">
        <f t="shared" si="84"/>
        <v>0</v>
      </c>
      <c r="N126" s="379">
        <f t="shared" si="84"/>
        <v>0</v>
      </c>
      <c r="O126" s="379">
        <f t="shared" si="84"/>
        <v>0</v>
      </c>
      <c r="P126" s="379">
        <f t="shared" si="84"/>
        <v>0</v>
      </c>
      <c r="Q126" s="379">
        <f t="shared" si="84"/>
        <v>0</v>
      </c>
      <c r="R126" s="379">
        <f t="shared" si="84"/>
        <v>0</v>
      </c>
      <c r="S126" s="379">
        <f>V126</f>
        <v>0</v>
      </c>
      <c r="T126" s="379">
        <f>S126</f>
        <v>0</v>
      </c>
      <c r="U126" s="379"/>
      <c r="V126" s="379">
        <f>R126</f>
        <v>0</v>
      </c>
      <c r="W126" s="750"/>
    </row>
    <row r="127" spans="2:34" ht="15" customHeight="1">
      <c r="B127" s="264">
        <f t="shared" ref="B127:B141" si="85">C91</f>
        <v>1</v>
      </c>
      <c r="C127" s="264" t="str">
        <f t="shared" ref="C127:D141" si="86">IF($N91=FALSE,"",D91)</f>
        <v/>
      </c>
      <c r="D127" s="261" t="str">
        <f t="shared" si="86"/>
        <v/>
      </c>
      <c r="E127" s="261" t="str">
        <f>IF($N91=FALSE,"",표준압력!U85)</f>
        <v/>
      </c>
      <c r="F127" s="261" t="str">
        <f>IF($N91=FALSE,"",Pressure_1_R2!L4*C$85)</f>
        <v/>
      </c>
      <c r="G127" s="414" t="str">
        <f>IF($N91=FALSE,"",ROUND(AVERAGE(T91,T106),M$146))</f>
        <v/>
      </c>
      <c r="H127" s="261" t="str">
        <f>IF($N91=FALSE,"",ROUND(D127,M$146)-G127)</f>
        <v/>
      </c>
      <c r="I127" s="414" t="str">
        <f t="shared" ref="I127:I141" si="87">IF($N91=FALSE,"",((Q106-Q91)+(R106-R91)+(S106-S91))/3)</f>
        <v/>
      </c>
      <c r="J127" s="414" t="str">
        <f t="shared" ref="J127:J141" si="88">IF($N91=FALSE,"",MAX(X91,X106))</f>
        <v/>
      </c>
      <c r="K127" s="261" t="str">
        <f>IF($N91=FALSE,"",E127/2)</f>
        <v/>
      </c>
      <c r="L127" s="261" t="str">
        <f t="shared" ref="L127:L141" si="89">IF($N91=FALSE,"",F127/2/SQRT(3))</f>
        <v/>
      </c>
      <c r="M127" s="414" t="str">
        <f t="shared" ref="M127:M141" si="90">IF($N91=FALSE,"",MAX(ABS(Q$106-Q$91),ABS(R$106-R$91),ABS(S$106-S$91))/2/SQRT(3))</f>
        <v/>
      </c>
      <c r="N127" s="260" t="str">
        <f t="shared" ref="N127:N141" si="91">IF($N91=FALSE,"",IF(J127=0,MAX(J$127:J$141),J127)/2/SQRT(3))</f>
        <v/>
      </c>
      <c r="O127" s="261" t="str">
        <f t="shared" ref="O127:O141" si="92">IF($N91=FALSE,"",I127/2/SQRT(3))</f>
        <v/>
      </c>
      <c r="P127" s="261" t="str">
        <f t="shared" ref="P127:P141" si="93">IF($N91=FALSE,"",SQRT(SUMSQ(L127:O127)))</f>
        <v/>
      </c>
      <c r="Q127" s="261" t="str">
        <f t="shared" ref="Q127:Q141" si="94">IF($N91=FALSE,"",SQRT(SUMSQ(K127,P127)))</f>
        <v/>
      </c>
      <c r="R127" s="261" t="str">
        <f t="shared" ref="R127:R141" si="95">IF($N91=FALSE,"",Q127*2)</f>
        <v/>
      </c>
      <c r="S127" s="249" t="str">
        <f>IF($N91=FALSE,"",Pressure_1_R2!G4*C127)</f>
        <v/>
      </c>
      <c r="T127" s="249" t="str">
        <f t="shared" ref="T127:T141" si="96">IF($N91=FALSE,"",MAX(R127:S127))</f>
        <v/>
      </c>
      <c r="U127" s="249" t="str">
        <f>IF($N91=FALSE,"",IF(((T127-ROUND(T127,M$146))/T127*100)&gt;=5,TRUE,FALSE))</f>
        <v/>
      </c>
      <c r="V127" s="249" t="str">
        <f>IF($N91=FALSE,"",IF(ROUND(T127,M$146)=0,ROUNDUP(T127,M$146),IF(U127=TRUE,ROUNDUP(T127,M$146),ROUND(T127,M$146))))</f>
        <v/>
      </c>
      <c r="W127" s="272" t="str">
        <f t="shared" ref="W127:W141" si="97">IF($N91=FALSE,"",IF(R127=T127,0,1))</f>
        <v/>
      </c>
    </row>
    <row r="128" spans="2:34" ht="15" customHeight="1">
      <c r="B128" s="264">
        <f t="shared" si="85"/>
        <v>2</v>
      </c>
      <c r="C128" s="264" t="str">
        <f t="shared" si="86"/>
        <v/>
      </c>
      <c r="D128" s="261" t="str">
        <f t="shared" si="86"/>
        <v/>
      </c>
      <c r="E128" s="261" t="str">
        <f>IF($N92=FALSE,"",표준압력!U86)</f>
        <v/>
      </c>
      <c r="F128" s="261" t="str">
        <f>IF($N92=FALSE,"",Pressure_1_R2!L5*C$85)</f>
        <v/>
      </c>
      <c r="G128" s="414" t="str">
        <f t="shared" ref="G128:G141" si="98">IF($N92=FALSE,"",ROUND(AVERAGE(T92,T107),M$146))</f>
        <v/>
      </c>
      <c r="H128" s="261" t="str">
        <f t="shared" ref="H128:H141" si="99">IF($N92=FALSE,"",ROUND(D128,M$146)-G128)</f>
        <v/>
      </c>
      <c r="I128" s="414" t="str">
        <f t="shared" si="87"/>
        <v/>
      </c>
      <c r="J128" s="414" t="str">
        <f t="shared" si="88"/>
        <v/>
      </c>
      <c r="K128" s="261" t="str">
        <f t="shared" ref="K128:K141" si="100">IF($N92=FALSE,"",E128/2)</f>
        <v/>
      </c>
      <c r="L128" s="261" t="str">
        <f t="shared" si="89"/>
        <v/>
      </c>
      <c r="M128" s="414" t="str">
        <f t="shared" si="90"/>
        <v/>
      </c>
      <c r="N128" s="260" t="str">
        <f t="shared" si="91"/>
        <v/>
      </c>
      <c r="O128" s="261" t="str">
        <f t="shared" si="92"/>
        <v/>
      </c>
      <c r="P128" s="261" t="str">
        <f t="shared" si="93"/>
        <v/>
      </c>
      <c r="Q128" s="261" t="str">
        <f t="shared" si="94"/>
        <v/>
      </c>
      <c r="R128" s="261" t="str">
        <f t="shared" si="95"/>
        <v/>
      </c>
      <c r="S128" s="249" t="str">
        <f>IF($N92=FALSE,"",Pressure_1_R2!G5*C128)</f>
        <v/>
      </c>
      <c r="T128" s="249" t="str">
        <f t="shared" si="96"/>
        <v/>
      </c>
      <c r="U128" s="249" t="str">
        <f t="shared" ref="U128:U141" si="101">IF($N92=FALSE,"",IF(((T128-ROUND(T128,M$146))/T128*100)&gt;=5,TRUE,FALSE))</f>
        <v/>
      </c>
      <c r="V128" s="249" t="str">
        <f t="shared" ref="V128:V141" si="102">IF($N92=FALSE,"",IF(ROUND(T128,M$146)=0,ROUNDUP(T128,M$146),IF(U128=TRUE,ROUNDUP(T128,M$146),ROUND(T128,M$146))))</f>
        <v/>
      </c>
      <c r="W128" s="272" t="str">
        <f t="shared" si="97"/>
        <v/>
      </c>
    </row>
    <row r="129" spans="2:24" ht="15" customHeight="1">
      <c r="B129" s="264">
        <f t="shared" si="85"/>
        <v>3</v>
      </c>
      <c r="C129" s="264" t="str">
        <f t="shared" si="86"/>
        <v/>
      </c>
      <c r="D129" s="261" t="str">
        <f t="shared" si="86"/>
        <v/>
      </c>
      <c r="E129" s="261" t="str">
        <f>IF($N93=FALSE,"",표준압력!U87)</f>
        <v/>
      </c>
      <c r="F129" s="261" t="str">
        <f>IF($N93=FALSE,"",Pressure_1_R2!L6*C$85)</f>
        <v/>
      </c>
      <c r="G129" s="414" t="str">
        <f t="shared" si="98"/>
        <v/>
      </c>
      <c r="H129" s="261" t="str">
        <f t="shared" si="99"/>
        <v/>
      </c>
      <c r="I129" s="414" t="str">
        <f t="shared" si="87"/>
        <v/>
      </c>
      <c r="J129" s="414" t="str">
        <f t="shared" si="88"/>
        <v/>
      </c>
      <c r="K129" s="261" t="str">
        <f t="shared" si="100"/>
        <v/>
      </c>
      <c r="L129" s="261" t="str">
        <f t="shared" si="89"/>
        <v/>
      </c>
      <c r="M129" s="414" t="str">
        <f t="shared" si="90"/>
        <v/>
      </c>
      <c r="N129" s="260" t="str">
        <f t="shared" si="91"/>
        <v/>
      </c>
      <c r="O129" s="261" t="str">
        <f t="shared" si="92"/>
        <v/>
      </c>
      <c r="P129" s="261" t="str">
        <f t="shared" si="93"/>
        <v/>
      </c>
      <c r="Q129" s="261" t="str">
        <f t="shared" si="94"/>
        <v/>
      </c>
      <c r="R129" s="261" t="str">
        <f t="shared" si="95"/>
        <v/>
      </c>
      <c r="S129" s="249" t="str">
        <f>IF($N93=FALSE,"",Pressure_1_R2!G6*C129)</f>
        <v/>
      </c>
      <c r="T129" s="249" t="str">
        <f t="shared" si="96"/>
        <v/>
      </c>
      <c r="U129" s="249" t="str">
        <f t="shared" si="101"/>
        <v/>
      </c>
      <c r="V129" s="249" t="str">
        <f t="shared" si="102"/>
        <v/>
      </c>
      <c r="W129" s="272" t="str">
        <f t="shared" si="97"/>
        <v/>
      </c>
    </row>
    <row r="130" spans="2:24" ht="15" customHeight="1">
      <c r="B130" s="264">
        <f t="shared" si="85"/>
        <v>4</v>
      </c>
      <c r="C130" s="264" t="str">
        <f t="shared" si="86"/>
        <v/>
      </c>
      <c r="D130" s="261" t="str">
        <f t="shared" si="86"/>
        <v/>
      </c>
      <c r="E130" s="261" t="str">
        <f>IF($N94=FALSE,"",표준압력!U88)</f>
        <v/>
      </c>
      <c r="F130" s="261" t="str">
        <f>IF($N94=FALSE,"",Pressure_1_R2!L7*C$85)</f>
        <v/>
      </c>
      <c r="G130" s="414" t="str">
        <f t="shared" si="98"/>
        <v/>
      </c>
      <c r="H130" s="261" t="str">
        <f t="shared" si="99"/>
        <v/>
      </c>
      <c r="I130" s="414" t="str">
        <f t="shared" si="87"/>
        <v/>
      </c>
      <c r="J130" s="414" t="str">
        <f t="shared" si="88"/>
        <v/>
      </c>
      <c r="K130" s="261" t="str">
        <f t="shared" si="100"/>
        <v/>
      </c>
      <c r="L130" s="261" t="str">
        <f t="shared" si="89"/>
        <v/>
      </c>
      <c r="M130" s="414" t="str">
        <f t="shared" si="90"/>
        <v/>
      </c>
      <c r="N130" s="260" t="str">
        <f t="shared" si="91"/>
        <v/>
      </c>
      <c r="O130" s="261" t="str">
        <f t="shared" si="92"/>
        <v/>
      </c>
      <c r="P130" s="261" t="str">
        <f t="shared" si="93"/>
        <v/>
      </c>
      <c r="Q130" s="261" t="str">
        <f t="shared" si="94"/>
        <v/>
      </c>
      <c r="R130" s="261" t="str">
        <f t="shared" si="95"/>
        <v/>
      </c>
      <c r="S130" s="249" t="str">
        <f>IF($N94=FALSE,"",Pressure_1_R2!G7*C130)</f>
        <v/>
      </c>
      <c r="T130" s="249" t="str">
        <f t="shared" si="96"/>
        <v/>
      </c>
      <c r="U130" s="249" t="str">
        <f t="shared" si="101"/>
        <v/>
      </c>
      <c r="V130" s="249" t="str">
        <f t="shared" si="102"/>
        <v/>
      </c>
      <c r="W130" s="272" t="str">
        <f t="shared" si="97"/>
        <v/>
      </c>
    </row>
    <row r="131" spans="2:24" ht="15" customHeight="1">
      <c r="B131" s="264">
        <f t="shared" si="85"/>
        <v>5</v>
      </c>
      <c r="C131" s="264" t="str">
        <f t="shared" si="86"/>
        <v/>
      </c>
      <c r="D131" s="261" t="str">
        <f t="shared" si="86"/>
        <v/>
      </c>
      <c r="E131" s="261" t="str">
        <f>IF($N95=FALSE,"",표준압력!U89)</f>
        <v/>
      </c>
      <c r="F131" s="261" t="str">
        <f>IF($N95=FALSE,"",Pressure_1_R2!L8*C$85)</f>
        <v/>
      </c>
      <c r="G131" s="414" t="str">
        <f t="shared" si="98"/>
        <v/>
      </c>
      <c r="H131" s="261" t="str">
        <f t="shared" si="99"/>
        <v/>
      </c>
      <c r="I131" s="414" t="str">
        <f t="shared" si="87"/>
        <v/>
      </c>
      <c r="J131" s="414" t="str">
        <f t="shared" si="88"/>
        <v/>
      </c>
      <c r="K131" s="261" t="str">
        <f t="shared" si="100"/>
        <v/>
      </c>
      <c r="L131" s="261" t="str">
        <f t="shared" si="89"/>
        <v/>
      </c>
      <c r="M131" s="414" t="str">
        <f t="shared" si="90"/>
        <v/>
      </c>
      <c r="N131" s="260" t="str">
        <f t="shared" si="91"/>
        <v/>
      </c>
      <c r="O131" s="261" t="str">
        <f t="shared" si="92"/>
        <v/>
      </c>
      <c r="P131" s="261" t="str">
        <f t="shared" si="93"/>
        <v/>
      </c>
      <c r="Q131" s="261" t="str">
        <f t="shared" si="94"/>
        <v/>
      </c>
      <c r="R131" s="261" t="str">
        <f t="shared" si="95"/>
        <v/>
      </c>
      <c r="S131" s="249" t="str">
        <f>IF($N95=FALSE,"",Pressure_1_R2!G8*C131)</f>
        <v/>
      </c>
      <c r="T131" s="249" t="str">
        <f t="shared" si="96"/>
        <v/>
      </c>
      <c r="U131" s="249" t="str">
        <f t="shared" si="101"/>
        <v/>
      </c>
      <c r="V131" s="249" t="str">
        <f t="shared" si="102"/>
        <v/>
      </c>
      <c r="W131" s="272" t="str">
        <f t="shared" si="97"/>
        <v/>
      </c>
    </row>
    <row r="132" spans="2:24" ht="15" customHeight="1">
      <c r="B132" s="264">
        <f t="shared" si="85"/>
        <v>6</v>
      </c>
      <c r="C132" s="264" t="str">
        <f t="shared" si="86"/>
        <v/>
      </c>
      <c r="D132" s="261" t="str">
        <f t="shared" si="86"/>
        <v/>
      </c>
      <c r="E132" s="261" t="str">
        <f>IF($N96=FALSE,"",표준압력!U90)</f>
        <v/>
      </c>
      <c r="F132" s="261" t="str">
        <f>IF($N96=FALSE,"",Pressure_1_R2!L9*C$85)</f>
        <v/>
      </c>
      <c r="G132" s="414" t="str">
        <f t="shared" si="98"/>
        <v/>
      </c>
      <c r="H132" s="261" t="str">
        <f t="shared" si="99"/>
        <v/>
      </c>
      <c r="I132" s="414" t="str">
        <f t="shared" si="87"/>
        <v/>
      </c>
      <c r="J132" s="414" t="str">
        <f t="shared" si="88"/>
        <v/>
      </c>
      <c r="K132" s="261" t="str">
        <f t="shared" si="100"/>
        <v/>
      </c>
      <c r="L132" s="261" t="str">
        <f t="shared" si="89"/>
        <v/>
      </c>
      <c r="M132" s="414" t="str">
        <f t="shared" si="90"/>
        <v/>
      </c>
      <c r="N132" s="260" t="str">
        <f t="shared" si="91"/>
        <v/>
      </c>
      <c r="O132" s="261" t="str">
        <f t="shared" si="92"/>
        <v/>
      </c>
      <c r="P132" s="261" t="str">
        <f t="shared" si="93"/>
        <v/>
      </c>
      <c r="Q132" s="261" t="str">
        <f t="shared" si="94"/>
        <v/>
      </c>
      <c r="R132" s="261" t="str">
        <f t="shared" si="95"/>
        <v/>
      </c>
      <c r="S132" s="249" t="str">
        <f>IF($N96=FALSE,"",Pressure_1_R2!G9*C132)</f>
        <v/>
      </c>
      <c r="T132" s="249" t="str">
        <f t="shared" si="96"/>
        <v/>
      </c>
      <c r="U132" s="249" t="str">
        <f t="shared" si="101"/>
        <v/>
      </c>
      <c r="V132" s="249" t="str">
        <f t="shared" si="102"/>
        <v/>
      </c>
      <c r="W132" s="272" t="str">
        <f t="shared" si="97"/>
        <v/>
      </c>
    </row>
    <row r="133" spans="2:24" ht="15" customHeight="1">
      <c r="B133" s="264">
        <f t="shared" si="85"/>
        <v>7</v>
      </c>
      <c r="C133" s="264" t="str">
        <f t="shared" si="86"/>
        <v/>
      </c>
      <c r="D133" s="261" t="str">
        <f t="shared" si="86"/>
        <v/>
      </c>
      <c r="E133" s="261" t="str">
        <f>IF($N97=FALSE,"",표준압력!U91)</f>
        <v/>
      </c>
      <c r="F133" s="261" t="str">
        <f>IF($N97=FALSE,"",Pressure_1_R2!L10*C$85)</f>
        <v/>
      </c>
      <c r="G133" s="414" t="str">
        <f t="shared" si="98"/>
        <v/>
      </c>
      <c r="H133" s="261" t="str">
        <f t="shared" si="99"/>
        <v/>
      </c>
      <c r="I133" s="414" t="str">
        <f t="shared" si="87"/>
        <v/>
      </c>
      <c r="J133" s="414" t="str">
        <f t="shared" si="88"/>
        <v/>
      </c>
      <c r="K133" s="261" t="str">
        <f t="shared" si="100"/>
        <v/>
      </c>
      <c r="L133" s="261" t="str">
        <f t="shared" si="89"/>
        <v/>
      </c>
      <c r="M133" s="414" t="str">
        <f t="shared" si="90"/>
        <v/>
      </c>
      <c r="N133" s="260" t="str">
        <f t="shared" si="91"/>
        <v/>
      </c>
      <c r="O133" s="261" t="str">
        <f t="shared" si="92"/>
        <v/>
      </c>
      <c r="P133" s="261" t="str">
        <f t="shared" si="93"/>
        <v/>
      </c>
      <c r="Q133" s="261" t="str">
        <f t="shared" si="94"/>
        <v/>
      </c>
      <c r="R133" s="261" t="str">
        <f t="shared" si="95"/>
        <v/>
      </c>
      <c r="S133" s="249" t="str">
        <f>IF($N97=FALSE,"",Pressure_1_R2!G10*C133)</f>
        <v/>
      </c>
      <c r="T133" s="249" t="str">
        <f t="shared" si="96"/>
        <v/>
      </c>
      <c r="U133" s="249" t="str">
        <f t="shared" si="101"/>
        <v/>
      </c>
      <c r="V133" s="249" t="str">
        <f t="shared" si="102"/>
        <v/>
      </c>
      <c r="W133" s="272" t="str">
        <f t="shared" si="97"/>
        <v/>
      </c>
    </row>
    <row r="134" spans="2:24" ht="15" customHeight="1">
      <c r="B134" s="264">
        <f t="shared" si="85"/>
        <v>8</v>
      </c>
      <c r="C134" s="264" t="str">
        <f t="shared" si="86"/>
        <v/>
      </c>
      <c r="D134" s="261" t="str">
        <f t="shared" si="86"/>
        <v/>
      </c>
      <c r="E134" s="261" t="str">
        <f>IF($N98=FALSE,"",표준압력!U92)</f>
        <v/>
      </c>
      <c r="F134" s="261" t="str">
        <f>IF($N98=FALSE,"",Pressure_1_R2!L11*C$85)</f>
        <v/>
      </c>
      <c r="G134" s="414" t="str">
        <f t="shared" si="98"/>
        <v/>
      </c>
      <c r="H134" s="261" t="str">
        <f t="shared" si="99"/>
        <v/>
      </c>
      <c r="I134" s="414" t="str">
        <f t="shared" si="87"/>
        <v/>
      </c>
      <c r="J134" s="414" t="str">
        <f t="shared" si="88"/>
        <v/>
      </c>
      <c r="K134" s="261" t="str">
        <f t="shared" si="100"/>
        <v/>
      </c>
      <c r="L134" s="261" t="str">
        <f t="shared" si="89"/>
        <v/>
      </c>
      <c r="M134" s="414" t="str">
        <f t="shared" si="90"/>
        <v/>
      </c>
      <c r="N134" s="260" t="str">
        <f t="shared" si="91"/>
        <v/>
      </c>
      <c r="O134" s="261" t="str">
        <f t="shared" si="92"/>
        <v/>
      </c>
      <c r="P134" s="261" t="str">
        <f t="shared" si="93"/>
        <v/>
      </c>
      <c r="Q134" s="261" t="str">
        <f t="shared" si="94"/>
        <v/>
      </c>
      <c r="R134" s="261" t="str">
        <f t="shared" si="95"/>
        <v/>
      </c>
      <c r="S134" s="249" t="str">
        <f>IF($N98=FALSE,"",Pressure_1_R2!G11*C134)</f>
        <v/>
      </c>
      <c r="T134" s="249" t="str">
        <f t="shared" si="96"/>
        <v/>
      </c>
      <c r="U134" s="249" t="str">
        <f t="shared" si="101"/>
        <v/>
      </c>
      <c r="V134" s="249" t="str">
        <f t="shared" si="102"/>
        <v/>
      </c>
      <c r="W134" s="272" t="str">
        <f t="shared" si="97"/>
        <v/>
      </c>
    </row>
    <row r="135" spans="2:24" ht="15" customHeight="1">
      <c r="B135" s="264">
        <f t="shared" si="85"/>
        <v>9</v>
      </c>
      <c r="C135" s="264" t="str">
        <f t="shared" si="86"/>
        <v/>
      </c>
      <c r="D135" s="261" t="str">
        <f t="shared" si="86"/>
        <v/>
      </c>
      <c r="E135" s="261" t="str">
        <f>IF($N99=FALSE,"",표준압력!U93)</f>
        <v/>
      </c>
      <c r="F135" s="261" t="str">
        <f>IF($N99=FALSE,"",Pressure_1_R2!L12*C$85)</f>
        <v/>
      </c>
      <c r="G135" s="414" t="str">
        <f t="shared" si="98"/>
        <v/>
      </c>
      <c r="H135" s="261" t="str">
        <f t="shared" si="99"/>
        <v/>
      </c>
      <c r="I135" s="414" t="str">
        <f t="shared" si="87"/>
        <v/>
      </c>
      <c r="J135" s="414" t="str">
        <f t="shared" si="88"/>
        <v/>
      </c>
      <c r="K135" s="261" t="str">
        <f t="shared" si="100"/>
        <v/>
      </c>
      <c r="L135" s="261" t="str">
        <f t="shared" si="89"/>
        <v/>
      </c>
      <c r="M135" s="414" t="str">
        <f t="shared" si="90"/>
        <v/>
      </c>
      <c r="N135" s="260" t="str">
        <f t="shared" si="91"/>
        <v/>
      </c>
      <c r="O135" s="261" t="str">
        <f t="shared" si="92"/>
        <v/>
      </c>
      <c r="P135" s="261" t="str">
        <f t="shared" si="93"/>
        <v/>
      </c>
      <c r="Q135" s="261" t="str">
        <f t="shared" si="94"/>
        <v/>
      </c>
      <c r="R135" s="261" t="str">
        <f t="shared" si="95"/>
        <v/>
      </c>
      <c r="S135" s="249" t="str">
        <f>IF($N99=FALSE,"",Pressure_1_R2!G12*C135)</f>
        <v/>
      </c>
      <c r="T135" s="249" t="str">
        <f t="shared" si="96"/>
        <v/>
      </c>
      <c r="U135" s="249" t="str">
        <f t="shared" si="101"/>
        <v/>
      </c>
      <c r="V135" s="249" t="str">
        <f t="shared" si="102"/>
        <v/>
      </c>
      <c r="W135" s="272" t="str">
        <f t="shared" si="97"/>
        <v/>
      </c>
    </row>
    <row r="136" spans="2:24" ht="15" customHeight="1">
      <c r="B136" s="264">
        <f t="shared" si="85"/>
        <v>10</v>
      </c>
      <c r="C136" s="264" t="str">
        <f t="shared" si="86"/>
        <v/>
      </c>
      <c r="D136" s="261" t="str">
        <f t="shared" si="86"/>
        <v/>
      </c>
      <c r="E136" s="261" t="str">
        <f>IF($N100=FALSE,"",표준압력!U94)</f>
        <v/>
      </c>
      <c r="F136" s="261" t="str">
        <f>IF($N100=FALSE,"",Pressure_1_R2!L13*C$85)</f>
        <v/>
      </c>
      <c r="G136" s="414" t="str">
        <f t="shared" si="98"/>
        <v/>
      </c>
      <c r="H136" s="261" t="str">
        <f t="shared" si="99"/>
        <v/>
      </c>
      <c r="I136" s="414" t="str">
        <f t="shared" si="87"/>
        <v/>
      </c>
      <c r="J136" s="414" t="str">
        <f t="shared" si="88"/>
        <v/>
      </c>
      <c r="K136" s="261" t="str">
        <f t="shared" si="100"/>
        <v/>
      </c>
      <c r="L136" s="261" t="str">
        <f t="shared" si="89"/>
        <v/>
      </c>
      <c r="M136" s="414" t="str">
        <f t="shared" si="90"/>
        <v/>
      </c>
      <c r="N136" s="260" t="str">
        <f t="shared" si="91"/>
        <v/>
      </c>
      <c r="O136" s="261" t="str">
        <f t="shared" si="92"/>
        <v/>
      </c>
      <c r="P136" s="261" t="str">
        <f t="shared" si="93"/>
        <v/>
      </c>
      <c r="Q136" s="261" t="str">
        <f t="shared" si="94"/>
        <v/>
      </c>
      <c r="R136" s="261" t="str">
        <f t="shared" si="95"/>
        <v/>
      </c>
      <c r="S136" s="249" t="str">
        <f>IF($N100=FALSE,"",Pressure_1_R2!G13*C136)</f>
        <v/>
      </c>
      <c r="T136" s="249" t="str">
        <f t="shared" si="96"/>
        <v/>
      </c>
      <c r="U136" s="249" t="str">
        <f t="shared" si="101"/>
        <v/>
      </c>
      <c r="V136" s="249" t="str">
        <f t="shared" si="102"/>
        <v/>
      </c>
      <c r="W136" s="272" t="str">
        <f t="shared" si="97"/>
        <v/>
      </c>
    </row>
    <row r="137" spans="2:24" ht="15" customHeight="1">
      <c r="B137" s="264">
        <f t="shared" si="85"/>
        <v>11</v>
      </c>
      <c r="C137" s="264" t="str">
        <f t="shared" si="86"/>
        <v/>
      </c>
      <c r="D137" s="261" t="str">
        <f t="shared" si="86"/>
        <v/>
      </c>
      <c r="E137" s="261" t="str">
        <f>IF($N101=FALSE,"",표준압력!U95)</f>
        <v/>
      </c>
      <c r="F137" s="261" t="str">
        <f>IF($N101=FALSE,"",Pressure_1_R2!L14*C$85)</f>
        <v/>
      </c>
      <c r="G137" s="414" t="str">
        <f t="shared" si="98"/>
        <v/>
      </c>
      <c r="H137" s="261" t="str">
        <f t="shared" si="99"/>
        <v/>
      </c>
      <c r="I137" s="414" t="str">
        <f t="shared" si="87"/>
        <v/>
      </c>
      <c r="J137" s="414" t="str">
        <f t="shared" si="88"/>
        <v/>
      </c>
      <c r="K137" s="261" t="str">
        <f t="shared" si="100"/>
        <v/>
      </c>
      <c r="L137" s="261" t="str">
        <f t="shared" si="89"/>
        <v/>
      </c>
      <c r="M137" s="414" t="str">
        <f t="shared" si="90"/>
        <v/>
      </c>
      <c r="N137" s="260" t="str">
        <f t="shared" si="91"/>
        <v/>
      </c>
      <c r="O137" s="261" t="str">
        <f t="shared" si="92"/>
        <v/>
      </c>
      <c r="P137" s="261" t="str">
        <f t="shared" si="93"/>
        <v/>
      </c>
      <c r="Q137" s="261" t="str">
        <f t="shared" si="94"/>
        <v/>
      </c>
      <c r="R137" s="261" t="str">
        <f t="shared" si="95"/>
        <v/>
      </c>
      <c r="S137" s="249" t="str">
        <f>IF($N101=FALSE,"",Pressure_1_R2!G14*C137)</f>
        <v/>
      </c>
      <c r="T137" s="249" t="str">
        <f t="shared" si="96"/>
        <v/>
      </c>
      <c r="U137" s="249" t="str">
        <f t="shared" si="101"/>
        <v/>
      </c>
      <c r="V137" s="249" t="str">
        <f t="shared" si="102"/>
        <v/>
      </c>
      <c r="W137" s="272" t="str">
        <f t="shared" si="97"/>
        <v/>
      </c>
    </row>
    <row r="138" spans="2:24" ht="15" customHeight="1">
      <c r="B138" s="264">
        <f t="shared" si="85"/>
        <v>12</v>
      </c>
      <c r="C138" s="264" t="str">
        <f t="shared" si="86"/>
        <v/>
      </c>
      <c r="D138" s="261" t="str">
        <f t="shared" si="86"/>
        <v/>
      </c>
      <c r="E138" s="261" t="str">
        <f>IF($N102=FALSE,"",표준압력!U96)</f>
        <v/>
      </c>
      <c r="F138" s="261" t="str">
        <f>IF($N102=FALSE,"",Pressure_1_R2!L15*C$85)</f>
        <v/>
      </c>
      <c r="G138" s="414" t="str">
        <f t="shared" si="98"/>
        <v/>
      </c>
      <c r="H138" s="261" t="str">
        <f t="shared" si="99"/>
        <v/>
      </c>
      <c r="I138" s="414" t="str">
        <f t="shared" si="87"/>
        <v/>
      </c>
      <c r="J138" s="414" t="str">
        <f t="shared" si="88"/>
        <v/>
      </c>
      <c r="K138" s="261" t="str">
        <f t="shared" si="100"/>
        <v/>
      </c>
      <c r="L138" s="261" t="str">
        <f t="shared" si="89"/>
        <v/>
      </c>
      <c r="M138" s="414" t="str">
        <f t="shared" si="90"/>
        <v/>
      </c>
      <c r="N138" s="260" t="str">
        <f t="shared" si="91"/>
        <v/>
      </c>
      <c r="O138" s="261" t="str">
        <f t="shared" si="92"/>
        <v/>
      </c>
      <c r="P138" s="261" t="str">
        <f t="shared" si="93"/>
        <v/>
      </c>
      <c r="Q138" s="261" t="str">
        <f t="shared" si="94"/>
        <v/>
      </c>
      <c r="R138" s="261" t="str">
        <f t="shared" si="95"/>
        <v/>
      </c>
      <c r="S138" s="249" t="str">
        <f>IF($N102=FALSE,"",Pressure_1_R2!G15*C138)</f>
        <v/>
      </c>
      <c r="T138" s="249" t="str">
        <f t="shared" si="96"/>
        <v/>
      </c>
      <c r="U138" s="249" t="str">
        <f t="shared" si="101"/>
        <v/>
      </c>
      <c r="V138" s="249" t="str">
        <f t="shared" si="102"/>
        <v/>
      </c>
      <c r="W138" s="272" t="str">
        <f t="shared" si="97"/>
        <v/>
      </c>
    </row>
    <row r="139" spans="2:24" ht="15" customHeight="1">
      <c r="B139" s="264">
        <f t="shared" si="85"/>
        <v>13</v>
      </c>
      <c r="C139" s="264" t="str">
        <f t="shared" si="86"/>
        <v/>
      </c>
      <c r="D139" s="261" t="str">
        <f t="shared" si="86"/>
        <v/>
      </c>
      <c r="E139" s="261" t="str">
        <f>IF($N103=FALSE,"",표준압력!U97)</f>
        <v/>
      </c>
      <c r="F139" s="261" t="str">
        <f>IF($N103=FALSE,"",Pressure_1_R2!L16*C$85)</f>
        <v/>
      </c>
      <c r="G139" s="414" t="str">
        <f t="shared" si="98"/>
        <v/>
      </c>
      <c r="H139" s="261" t="str">
        <f t="shared" si="99"/>
        <v/>
      </c>
      <c r="I139" s="414" t="str">
        <f t="shared" si="87"/>
        <v/>
      </c>
      <c r="J139" s="414" t="str">
        <f t="shared" si="88"/>
        <v/>
      </c>
      <c r="K139" s="261" t="str">
        <f t="shared" si="100"/>
        <v/>
      </c>
      <c r="L139" s="261" t="str">
        <f t="shared" si="89"/>
        <v/>
      </c>
      <c r="M139" s="414" t="str">
        <f t="shared" si="90"/>
        <v/>
      </c>
      <c r="N139" s="260" t="str">
        <f t="shared" si="91"/>
        <v/>
      </c>
      <c r="O139" s="261" t="str">
        <f t="shared" si="92"/>
        <v/>
      </c>
      <c r="P139" s="261" t="str">
        <f t="shared" si="93"/>
        <v/>
      </c>
      <c r="Q139" s="261" t="str">
        <f t="shared" si="94"/>
        <v/>
      </c>
      <c r="R139" s="261" t="str">
        <f t="shared" si="95"/>
        <v/>
      </c>
      <c r="S139" s="249" t="str">
        <f>IF($N103=FALSE,"",Pressure_1_R2!G16*C139)</f>
        <v/>
      </c>
      <c r="T139" s="249" t="str">
        <f t="shared" si="96"/>
        <v/>
      </c>
      <c r="U139" s="249" t="str">
        <f t="shared" si="101"/>
        <v/>
      </c>
      <c r="V139" s="249" t="str">
        <f t="shared" si="102"/>
        <v/>
      </c>
      <c r="W139" s="272" t="str">
        <f t="shared" si="97"/>
        <v/>
      </c>
    </row>
    <row r="140" spans="2:24" ht="15" customHeight="1">
      <c r="B140" s="264">
        <f t="shared" si="85"/>
        <v>14</v>
      </c>
      <c r="C140" s="264" t="str">
        <f t="shared" si="86"/>
        <v/>
      </c>
      <c r="D140" s="261" t="str">
        <f t="shared" si="86"/>
        <v/>
      </c>
      <c r="E140" s="261" t="str">
        <f>IF($N104=FALSE,"",표준압력!U98)</f>
        <v/>
      </c>
      <c r="F140" s="261" t="str">
        <f>IF($N104=FALSE,"",Pressure_1_R2!L17*C$85)</f>
        <v/>
      </c>
      <c r="G140" s="414" t="str">
        <f t="shared" si="98"/>
        <v/>
      </c>
      <c r="H140" s="261" t="str">
        <f t="shared" si="99"/>
        <v/>
      </c>
      <c r="I140" s="414" t="str">
        <f t="shared" si="87"/>
        <v/>
      </c>
      <c r="J140" s="414" t="str">
        <f t="shared" si="88"/>
        <v/>
      </c>
      <c r="K140" s="261" t="str">
        <f t="shared" si="100"/>
        <v/>
      </c>
      <c r="L140" s="261" t="str">
        <f t="shared" si="89"/>
        <v/>
      </c>
      <c r="M140" s="414" t="str">
        <f t="shared" si="90"/>
        <v/>
      </c>
      <c r="N140" s="260" t="str">
        <f t="shared" si="91"/>
        <v/>
      </c>
      <c r="O140" s="261" t="str">
        <f t="shared" si="92"/>
        <v/>
      </c>
      <c r="P140" s="261" t="str">
        <f t="shared" si="93"/>
        <v/>
      </c>
      <c r="Q140" s="261" t="str">
        <f t="shared" si="94"/>
        <v/>
      </c>
      <c r="R140" s="261" t="str">
        <f t="shared" si="95"/>
        <v/>
      </c>
      <c r="S140" s="249" t="str">
        <f>IF($N104=FALSE,"",Pressure_1_R2!G17*C140)</f>
        <v/>
      </c>
      <c r="T140" s="249" t="str">
        <f t="shared" si="96"/>
        <v/>
      </c>
      <c r="U140" s="249" t="str">
        <f t="shared" si="101"/>
        <v/>
      </c>
      <c r="V140" s="249" t="str">
        <f t="shared" si="102"/>
        <v/>
      </c>
      <c r="W140" s="272" t="str">
        <f t="shared" si="97"/>
        <v/>
      </c>
    </row>
    <row r="141" spans="2:24" ht="15" customHeight="1" thickBot="1">
      <c r="B141" s="264">
        <f t="shared" si="85"/>
        <v>15</v>
      </c>
      <c r="C141" s="264" t="str">
        <f t="shared" si="86"/>
        <v/>
      </c>
      <c r="D141" s="261" t="str">
        <f t="shared" si="86"/>
        <v/>
      </c>
      <c r="E141" s="261" t="str">
        <f>IF($N105=FALSE,"",표준압력!U99)</f>
        <v/>
      </c>
      <c r="F141" s="261" t="str">
        <f>IF($N105=FALSE,"",Pressure_1_R2!L18*C$85)</f>
        <v/>
      </c>
      <c r="G141" s="414" t="str">
        <f t="shared" si="98"/>
        <v/>
      </c>
      <c r="H141" s="261" t="str">
        <f t="shared" si="99"/>
        <v/>
      </c>
      <c r="I141" s="414" t="str">
        <f t="shared" si="87"/>
        <v/>
      </c>
      <c r="J141" s="414" t="str">
        <f t="shared" si="88"/>
        <v/>
      </c>
      <c r="K141" s="261" t="str">
        <f t="shared" si="100"/>
        <v/>
      </c>
      <c r="L141" s="261" t="str">
        <f t="shared" si="89"/>
        <v/>
      </c>
      <c r="M141" s="414" t="str">
        <f t="shared" si="90"/>
        <v/>
      </c>
      <c r="N141" s="260" t="str">
        <f t="shared" si="91"/>
        <v/>
      </c>
      <c r="O141" s="261" t="str">
        <f t="shared" si="92"/>
        <v/>
      </c>
      <c r="P141" s="261" t="str">
        <f t="shared" si="93"/>
        <v/>
      </c>
      <c r="Q141" s="261" t="str">
        <f t="shared" si="94"/>
        <v/>
      </c>
      <c r="R141" s="261" t="str">
        <f t="shared" si="95"/>
        <v/>
      </c>
      <c r="S141" s="249" t="str">
        <f>IF($N105=FALSE,"",Pressure_1_R2!G18*C141)</f>
        <v/>
      </c>
      <c r="T141" s="249" t="str">
        <f t="shared" si="96"/>
        <v/>
      </c>
      <c r="U141" s="249" t="str">
        <f t="shared" si="101"/>
        <v/>
      </c>
      <c r="V141" s="249" t="str">
        <f t="shared" si="102"/>
        <v/>
      </c>
      <c r="W141" s="272" t="str">
        <f t="shared" si="97"/>
        <v/>
      </c>
    </row>
    <row r="142" spans="2:24" ht="15" customHeight="1" thickBot="1">
      <c r="R142" s="248"/>
      <c r="U142" s="263"/>
      <c r="W142" s="273" t="str">
        <f>IF($N106=FALSE,"",IF(SUM(W127:W141)=0,"","초과"))</f>
        <v/>
      </c>
    </row>
    <row r="143" spans="2:24" ht="15" customHeight="1">
      <c r="B143" s="252" t="s">
        <v>652</v>
      </c>
      <c r="H143" s="252" t="s">
        <v>653</v>
      </c>
      <c r="U143" s="263"/>
      <c r="V143" s="263"/>
    </row>
    <row r="144" spans="2:24" ht="15" customHeight="1">
      <c r="B144" s="775" t="s">
        <v>631</v>
      </c>
      <c r="C144" s="740" t="s">
        <v>379</v>
      </c>
      <c r="D144" s="745" t="s">
        <v>752</v>
      </c>
      <c r="E144" s="776"/>
      <c r="F144" s="746"/>
      <c r="H144" s="777" t="s">
        <v>654</v>
      </c>
      <c r="I144" s="778"/>
      <c r="J144" s="779"/>
      <c r="K144" s="747" t="s">
        <v>830</v>
      </c>
      <c r="M144" s="267" t="s">
        <v>587</v>
      </c>
      <c r="N144" s="764" t="s">
        <v>588</v>
      </c>
      <c r="O144" s="765"/>
      <c r="P144" s="765"/>
      <c r="Q144" s="765"/>
      <c r="R144" s="766"/>
      <c r="T144" s="266" t="s">
        <v>656</v>
      </c>
      <c r="U144" s="266" t="s">
        <v>593</v>
      </c>
      <c r="V144" s="266" t="s">
        <v>657</v>
      </c>
      <c r="W144" s="266" t="s">
        <v>658</v>
      </c>
      <c r="X144" s="266" t="s">
        <v>590</v>
      </c>
    </row>
    <row r="145" spans="2:24" ht="15" customHeight="1">
      <c r="B145" s="775"/>
      <c r="C145" s="740"/>
      <c r="D145" s="377" t="s">
        <v>602</v>
      </c>
      <c r="E145" s="377" t="s">
        <v>352</v>
      </c>
      <c r="F145" s="377" t="s">
        <v>660</v>
      </c>
      <c r="H145" s="378" t="s">
        <v>597</v>
      </c>
      <c r="I145" s="378" t="s">
        <v>661</v>
      </c>
      <c r="J145" s="378" t="s">
        <v>662</v>
      </c>
      <c r="K145" s="748"/>
      <c r="M145" s="274" t="s">
        <v>663</v>
      </c>
      <c r="N145" s="275" t="s">
        <v>183</v>
      </c>
      <c r="O145" s="377" t="s">
        <v>831</v>
      </c>
      <c r="P145" s="377" t="s">
        <v>73</v>
      </c>
      <c r="Q145" s="377" t="s">
        <v>604</v>
      </c>
      <c r="R145" s="377" t="s">
        <v>102</v>
      </c>
      <c r="T145" s="268"/>
      <c r="U145" s="268" t="s">
        <v>145</v>
      </c>
      <c r="V145" s="266" t="s">
        <v>213</v>
      </c>
      <c r="W145" s="268"/>
      <c r="X145" s="268" t="s">
        <v>145</v>
      </c>
    </row>
    <row r="146" spans="2:24" ht="15" customHeight="1">
      <c r="B146" s="775"/>
      <c r="C146" s="383">
        <f>D126</f>
        <v>0</v>
      </c>
      <c r="D146" s="383">
        <f>G126</f>
        <v>0</v>
      </c>
      <c r="E146" s="383">
        <f>H126</f>
        <v>0</v>
      </c>
      <c r="F146" s="383">
        <f>V126</f>
        <v>0</v>
      </c>
      <c r="H146" s="378">
        <f>D146</f>
        <v>0</v>
      </c>
      <c r="I146" s="378">
        <f>H146</f>
        <v>0</v>
      </c>
      <c r="J146" s="378">
        <f>I146</f>
        <v>0</v>
      </c>
      <c r="K146" s="344" t="str">
        <f>IF(TYPE(MATCH("FAIL",K147:K161,0))=16,"","FAIL")</f>
        <v/>
      </c>
      <c r="M146" s="276">
        <f ca="1">IF(M$3=TRUE,MIN(M147:M161),IF(TYPE(MATCH(F85,AA88:AH88,0))=16,MIN(M147:M161),MIN(M147:M161,H85)))</f>
        <v>0</v>
      </c>
      <c r="N146" s="277">
        <f ca="1">OFFSET(U145,MATCH(M146,V146:V156,0),0)</f>
        <v>0</v>
      </c>
      <c r="O146" s="277">
        <f ca="1">N146</f>
        <v>0</v>
      </c>
      <c r="P146" s="277">
        <f ca="1">O146</f>
        <v>0</v>
      </c>
      <c r="Q146" s="277">
        <f ca="1">P146</f>
        <v>0</v>
      </c>
      <c r="R146" s="277" t="str">
        <f ca="1">OFFSET(U145,MATCH(M146+1,V146:V156,0),0)</f>
        <v>0.0</v>
      </c>
      <c r="T146" s="390">
        <v>1E-8</v>
      </c>
      <c r="U146" s="390" t="s">
        <v>968</v>
      </c>
      <c r="V146" s="390">
        <v>8</v>
      </c>
      <c r="W146" s="88">
        <v>0</v>
      </c>
      <c r="X146" s="88"/>
    </row>
    <row r="147" spans="2:24" ht="15" customHeight="1">
      <c r="B147" s="249">
        <f t="shared" ref="B147:B161" si="103">B127</f>
        <v>1</v>
      </c>
      <c r="C147" s="269" t="str">
        <f>IF($N91=FALSE,"",TEXT(ROUND(D127,$M$146),N147))</f>
        <v/>
      </c>
      <c r="D147" s="269" t="str">
        <f>IF($N91=FALSE,"-",TEXT(G127,O147))</f>
        <v>-</v>
      </c>
      <c r="E147" s="269" t="str">
        <f>IF($N91=FALSE,"-",TEXT(ROUND(H127,$M$146),P147))</f>
        <v>-</v>
      </c>
      <c r="F147" s="269" t="str">
        <f t="shared" ref="F147:F161" si="104">IF($N91=FALSE,"",TEXT(IF(M$3=TRUE,ROUND(V127,$M$146),ROUNDUP(V127,$M$146)),Q147))</f>
        <v/>
      </c>
      <c r="H147" s="278" t="str">
        <f>IF($N91=FALSE,"",ROUND(Pressure_1_R2!N4*$C$85,M$146+1))</f>
        <v/>
      </c>
      <c r="I147" s="278" t="str">
        <f>IF($N91=FALSE,"",ROUND(Pressure_1_R2!O4*$C$85,M$146+1))</f>
        <v/>
      </c>
      <c r="J147" s="278" t="str">
        <f>IF($N91=FALSE,"","± "&amp;TEXT((I147-H147)/2,R147))</f>
        <v/>
      </c>
      <c r="K147" s="279" t="str">
        <f>IF($N91=FALSE,"-",IF(AND(H147&lt;=G127,G127&lt;=I147),"PASS","FAIL"))</f>
        <v>-</v>
      </c>
      <c r="M147" s="264" t="str">
        <f t="shared" ref="M147:M161" ca="1" si="105">IF($N91=FALSE,"",OFFSET(V$145,COUNTIF(T$146:T$156,"&lt;="&amp;T127),0)+N$3)</f>
        <v/>
      </c>
      <c r="N147" s="264" t="str">
        <f t="shared" ref="N147:N161" ca="1" si="106">IF($N91=FALSE,"",SUBSTITUTE(OFFSET($X$145,COUNTIF($W$146:$W$155,"&lt;="&amp;ABS(C127)),0),0,"")&amp;N$146)</f>
        <v/>
      </c>
      <c r="O147" s="264" t="str">
        <f t="shared" ref="O147:P161" ca="1" si="107">IF($N91=FALSE,"",SUBSTITUTE(OFFSET($X$145,COUNTIF($W$146:$W$155,"&lt;="&amp;ABS(G127)),0),0,"")&amp;O$146)</f>
        <v/>
      </c>
      <c r="P147" s="264" t="str">
        <f t="shared" ca="1" si="107"/>
        <v/>
      </c>
      <c r="Q147" s="264" t="str">
        <f t="shared" ref="Q147:R161" si="108">IF($N91=FALSE,"",Q$146)</f>
        <v/>
      </c>
      <c r="R147" s="264" t="str">
        <f t="shared" si="108"/>
        <v/>
      </c>
      <c r="T147" s="390">
        <v>9.9999999999999995E-8</v>
      </c>
      <c r="U147" s="390" t="s">
        <v>969</v>
      </c>
      <c r="V147" s="390">
        <v>7</v>
      </c>
      <c r="W147" s="88">
        <v>1</v>
      </c>
      <c r="X147" s="88"/>
    </row>
    <row r="148" spans="2:24" ht="15" customHeight="1">
      <c r="B148" s="249">
        <f t="shared" si="103"/>
        <v>2</v>
      </c>
      <c r="C148" s="269" t="str">
        <f t="shared" ref="C148:C161" si="109">IF($N92=FALSE,"",TEXT(ROUND(D128,$M$146),N148))</f>
        <v/>
      </c>
      <c r="D148" s="269" t="str">
        <f t="shared" ref="D148:D161" si="110">IF($N92=FALSE,"-",TEXT(G128,O148))</f>
        <v>-</v>
      </c>
      <c r="E148" s="269" t="str">
        <f t="shared" ref="E148:E161" si="111">IF($N92=FALSE,"-",TEXT(ROUND(H128,$M$146),P148))</f>
        <v>-</v>
      </c>
      <c r="F148" s="269" t="str">
        <f t="shared" si="104"/>
        <v/>
      </c>
      <c r="H148" s="278" t="str">
        <f>IF($N92=FALSE,"",ROUND(Pressure_1_R2!N5*$C$85,M$146+1))</f>
        <v/>
      </c>
      <c r="I148" s="278" t="str">
        <f>IF($N92=FALSE,"",ROUND(Pressure_1_R2!O5*$C$85,M$146+1))</f>
        <v/>
      </c>
      <c r="J148" s="278" t="str">
        <f t="shared" ref="J148:J161" si="112">IF($N92=FALSE,"","± "&amp;TEXT((I148-H148)/2,R148))</f>
        <v/>
      </c>
      <c r="K148" s="279" t="str">
        <f t="shared" ref="K148:K161" si="113">IF($N92=FALSE,"-",IF(AND(H148&lt;=G128,G128&lt;=I148),"PASS","FAIL"))</f>
        <v>-</v>
      </c>
      <c r="M148" s="264" t="str">
        <f t="shared" ca="1" si="105"/>
        <v/>
      </c>
      <c r="N148" s="264" t="str">
        <f t="shared" ca="1" si="106"/>
        <v/>
      </c>
      <c r="O148" s="264" t="str">
        <f t="shared" ca="1" si="107"/>
        <v/>
      </c>
      <c r="P148" s="264" t="str">
        <f t="shared" ca="1" si="107"/>
        <v/>
      </c>
      <c r="Q148" s="264" t="str">
        <f t="shared" si="108"/>
        <v/>
      </c>
      <c r="R148" s="264" t="str">
        <f t="shared" si="108"/>
        <v/>
      </c>
      <c r="T148" s="390">
        <v>9.9999999999999995E-7</v>
      </c>
      <c r="U148" s="390" t="s">
        <v>970</v>
      </c>
      <c r="V148" s="390">
        <v>6</v>
      </c>
      <c r="W148" s="88">
        <v>10</v>
      </c>
      <c r="X148" s="88" t="s">
        <v>146</v>
      </c>
    </row>
    <row r="149" spans="2:24" ht="15" customHeight="1">
      <c r="B149" s="249">
        <f t="shared" si="103"/>
        <v>3</v>
      </c>
      <c r="C149" s="269" t="str">
        <f t="shared" si="109"/>
        <v/>
      </c>
      <c r="D149" s="269" t="str">
        <f t="shared" si="110"/>
        <v>-</v>
      </c>
      <c r="E149" s="269" t="str">
        <f t="shared" si="111"/>
        <v>-</v>
      </c>
      <c r="F149" s="269" t="str">
        <f t="shared" si="104"/>
        <v/>
      </c>
      <c r="H149" s="278" t="str">
        <f>IF($N93=FALSE,"",ROUND(Pressure_1_R2!N6*$C$85,M$146+1))</f>
        <v/>
      </c>
      <c r="I149" s="278" t="str">
        <f>IF($N93=FALSE,"",ROUND(Pressure_1_R2!O6*$C$85,M$146+1))</f>
        <v/>
      </c>
      <c r="J149" s="278" t="str">
        <f t="shared" si="112"/>
        <v/>
      </c>
      <c r="K149" s="279" t="str">
        <f t="shared" si="113"/>
        <v>-</v>
      </c>
      <c r="M149" s="264" t="str">
        <f t="shared" ca="1" si="105"/>
        <v/>
      </c>
      <c r="N149" s="264" t="str">
        <f t="shared" ca="1" si="106"/>
        <v/>
      </c>
      <c r="O149" s="264" t="str">
        <f t="shared" ca="1" si="107"/>
        <v/>
      </c>
      <c r="P149" s="264" t="str">
        <f t="shared" ca="1" si="107"/>
        <v/>
      </c>
      <c r="Q149" s="264" t="str">
        <f t="shared" si="108"/>
        <v/>
      </c>
      <c r="R149" s="264" t="str">
        <f t="shared" si="108"/>
        <v/>
      </c>
      <c r="T149" s="390">
        <v>1.0000000000000001E-5</v>
      </c>
      <c r="U149" s="390" t="s">
        <v>971</v>
      </c>
      <c r="V149" s="390">
        <v>5</v>
      </c>
      <c r="W149" s="88">
        <v>100</v>
      </c>
      <c r="X149" s="88" t="s">
        <v>147</v>
      </c>
    </row>
    <row r="150" spans="2:24" ht="15" customHeight="1">
      <c r="B150" s="249">
        <f t="shared" si="103"/>
        <v>4</v>
      </c>
      <c r="C150" s="269" t="str">
        <f t="shared" si="109"/>
        <v/>
      </c>
      <c r="D150" s="269" t="str">
        <f t="shared" si="110"/>
        <v>-</v>
      </c>
      <c r="E150" s="269" t="str">
        <f t="shared" si="111"/>
        <v>-</v>
      </c>
      <c r="F150" s="269" t="str">
        <f t="shared" si="104"/>
        <v/>
      </c>
      <c r="H150" s="278" t="str">
        <f>IF($N94=FALSE,"",ROUND(Pressure_1_R2!N7*$C$85,M$146+1))</f>
        <v/>
      </c>
      <c r="I150" s="278" t="str">
        <f>IF($N94=FALSE,"",ROUND(Pressure_1_R2!O7*$C$85,M$146+1))</f>
        <v/>
      </c>
      <c r="J150" s="278" t="str">
        <f t="shared" si="112"/>
        <v/>
      </c>
      <c r="K150" s="279" t="str">
        <f t="shared" si="113"/>
        <v>-</v>
      </c>
      <c r="M150" s="264" t="str">
        <f t="shared" ca="1" si="105"/>
        <v/>
      </c>
      <c r="N150" s="264" t="str">
        <f t="shared" ca="1" si="106"/>
        <v/>
      </c>
      <c r="O150" s="264" t="str">
        <f t="shared" ca="1" si="107"/>
        <v/>
      </c>
      <c r="P150" s="264" t="str">
        <f t="shared" ca="1" si="107"/>
        <v/>
      </c>
      <c r="Q150" s="264" t="str">
        <f t="shared" si="108"/>
        <v/>
      </c>
      <c r="R150" s="264" t="str">
        <f t="shared" si="108"/>
        <v/>
      </c>
      <c r="T150" s="390">
        <v>1E-4</v>
      </c>
      <c r="U150" s="390" t="s">
        <v>972</v>
      </c>
      <c r="V150" s="390">
        <v>4</v>
      </c>
      <c r="W150" s="88">
        <v>1000</v>
      </c>
      <c r="X150" s="88" t="s">
        <v>148</v>
      </c>
    </row>
    <row r="151" spans="2:24" ht="15" customHeight="1">
      <c r="B151" s="249">
        <f t="shared" si="103"/>
        <v>5</v>
      </c>
      <c r="C151" s="269" t="str">
        <f t="shared" si="109"/>
        <v/>
      </c>
      <c r="D151" s="269" t="str">
        <f t="shared" si="110"/>
        <v>-</v>
      </c>
      <c r="E151" s="269" t="str">
        <f t="shared" si="111"/>
        <v>-</v>
      </c>
      <c r="F151" s="269" t="str">
        <f t="shared" si="104"/>
        <v/>
      </c>
      <c r="H151" s="278" t="str">
        <f>IF($N95=FALSE,"",ROUND(Pressure_1_R2!N8*$C$85,M$146+1))</f>
        <v/>
      </c>
      <c r="I151" s="278" t="str">
        <f>IF($N95=FALSE,"",ROUND(Pressure_1_R2!O8*$C$85,M$146+1))</f>
        <v/>
      </c>
      <c r="J151" s="278" t="str">
        <f t="shared" si="112"/>
        <v/>
      </c>
      <c r="K151" s="279" t="str">
        <f t="shared" si="113"/>
        <v>-</v>
      </c>
      <c r="M151" s="264" t="str">
        <f t="shared" ca="1" si="105"/>
        <v/>
      </c>
      <c r="N151" s="264" t="str">
        <f t="shared" ca="1" si="106"/>
        <v/>
      </c>
      <c r="O151" s="264" t="str">
        <f t="shared" ca="1" si="107"/>
        <v/>
      </c>
      <c r="P151" s="264" t="str">
        <f t="shared" ca="1" si="107"/>
        <v/>
      </c>
      <c r="Q151" s="264" t="str">
        <f t="shared" si="108"/>
        <v/>
      </c>
      <c r="R151" s="264" t="str">
        <f t="shared" si="108"/>
        <v/>
      </c>
      <c r="T151" s="390">
        <v>1E-3</v>
      </c>
      <c r="U151" s="391" t="s">
        <v>973</v>
      </c>
      <c r="V151" s="390">
        <v>3</v>
      </c>
      <c r="W151" s="88">
        <v>10000</v>
      </c>
      <c r="X151" s="88" t="s">
        <v>149</v>
      </c>
    </row>
    <row r="152" spans="2:24" ht="15" customHeight="1">
      <c r="B152" s="249">
        <f t="shared" si="103"/>
        <v>6</v>
      </c>
      <c r="C152" s="269" t="str">
        <f t="shared" si="109"/>
        <v/>
      </c>
      <c r="D152" s="269" t="str">
        <f t="shared" si="110"/>
        <v>-</v>
      </c>
      <c r="E152" s="269" t="str">
        <f t="shared" si="111"/>
        <v>-</v>
      </c>
      <c r="F152" s="269" t="str">
        <f t="shared" si="104"/>
        <v/>
      </c>
      <c r="H152" s="278" t="str">
        <f>IF($N96=FALSE,"",ROUND(Pressure_1_R2!N9*$C$85,M$146+1))</f>
        <v/>
      </c>
      <c r="I152" s="278" t="str">
        <f>IF($N96=FALSE,"",ROUND(Pressure_1_R2!O9*$C$85,M$146+1))</f>
        <v/>
      </c>
      <c r="J152" s="278" t="str">
        <f t="shared" si="112"/>
        <v/>
      </c>
      <c r="K152" s="279" t="str">
        <f t="shared" si="113"/>
        <v>-</v>
      </c>
      <c r="M152" s="264" t="str">
        <f t="shared" ca="1" si="105"/>
        <v/>
      </c>
      <c r="N152" s="264" t="str">
        <f t="shared" ca="1" si="106"/>
        <v/>
      </c>
      <c r="O152" s="264" t="str">
        <f t="shared" ca="1" si="107"/>
        <v/>
      </c>
      <c r="P152" s="264" t="str">
        <f t="shared" ca="1" si="107"/>
        <v/>
      </c>
      <c r="Q152" s="264" t="str">
        <f t="shared" si="108"/>
        <v/>
      </c>
      <c r="R152" s="264" t="str">
        <f t="shared" si="108"/>
        <v/>
      </c>
      <c r="T152" s="390">
        <v>0.01</v>
      </c>
      <c r="U152" s="391" t="s">
        <v>974</v>
      </c>
      <c r="V152" s="390">
        <v>2</v>
      </c>
      <c r="W152" s="88">
        <v>100000</v>
      </c>
      <c r="X152" s="88" t="s">
        <v>150</v>
      </c>
    </row>
    <row r="153" spans="2:24" ht="15" customHeight="1">
      <c r="B153" s="249">
        <f t="shared" si="103"/>
        <v>7</v>
      </c>
      <c r="C153" s="269" t="str">
        <f t="shared" si="109"/>
        <v/>
      </c>
      <c r="D153" s="269" t="str">
        <f t="shared" si="110"/>
        <v>-</v>
      </c>
      <c r="E153" s="269" t="str">
        <f t="shared" si="111"/>
        <v>-</v>
      </c>
      <c r="F153" s="269" t="str">
        <f t="shared" si="104"/>
        <v/>
      </c>
      <c r="H153" s="278" t="str">
        <f>IF($N97=FALSE,"",ROUND(Pressure_1_R2!N10*$C$85,M$146+1))</f>
        <v/>
      </c>
      <c r="I153" s="278" t="str">
        <f>IF($N97=FALSE,"",ROUND(Pressure_1_R2!O10*$C$85,M$146+1))</f>
        <v/>
      </c>
      <c r="J153" s="278" t="str">
        <f t="shared" si="112"/>
        <v/>
      </c>
      <c r="K153" s="279" t="str">
        <f t="shared" si="113"/>
        <v>-</v>
      </c>
      <c r="M153" s="264" t="str">
        <f t="shared" ca="1" si="105"/>
        <v/>
      </c>
      <c r="N153" s="264" t="str">
        <f t="shared" ca="1" si="106"/>
        <v/>
      </c>
      <c r="O153" s="264" t="str">
        <f t="shared" ca="1" si="107"/>
        <v/>
      </c>
      <c r="P153" s="264" t="str">
        <f t="shared" ca="1" si="107"/>
        <v/>
      </c>
      <c r="Q153" s="264" t="str">
        <f t="shared" si="108"/>
        <v/>
      </c>
      <c r="R153" s="264" t="str">
        <f t="shared" si="108"/>
        <v/>
      </c>
      <c r="T153" s="390">
        <v>0.1</v>
      </c>
      <c r="U153" s="391" t="s">
        <v>975</v>
      </c>
      <c r="V153" s="390">
        <v>1</v>
      </c>
      <c r="W153" s="88">
        <v>1000000</v>
      </c>
      <c r="X153" s="88" t="s">
        <v>151</v>
      </c>
    </row>
    <row r="154" spans="2:24" ht="15" customHeight="1">
      <c r="B154" s="249">
        <f t="shared" si="103"/>
        <v>8</v>
      </c>
      <c r="C154" s="269" t="str">
        <f t="shared" si="109"/>
        <v/>
      </c>
      <c r="D154" s="269" t="str">
        <f t="shared" si="110"/>
        <v>-</v>
      </c>
      <c r="E154" s="269" t="str">
        <f t="shared" si="111"/>
        <v>-</v>
      </c>
      <c r="F154" s="269" t="str">
        <f t="shared" si="104"/>
        <v/>
      </c>
      <c r="H154" s="278" t="str">
        <f>IF($N98=FALSE,"",ROUND(Pressure_1_R2!N11*$C$85,M$146+1))</f>
        <v/>
      </c>
      <c r="I154" s="278" t="str">
        <f>IF($N98=FALSE,"",ROUND(Pressure_1_R2!O11*$C$85,M$146+1))</f>
        <v/>
      </c>
      <c r="J154" s="278" t="str">
        <f t="shared" si="112"/>
        <v/>
      </c>
      <c r="K154" s="279" t="str">
        <f t="shared" si="113"/>
        <v>-</v>
      </c>
      <c r="M154" s="264" t="str">
        <f t="shared" ca="1" si="105"/>
        <v/>
      </c>
      <c r="N154" s="264" t="str">
        <f t="shared" ca="1" si="106"/>
        <v/>
      </c>
      <c r="O154" s="264" t="str">
        <f t="shared" ca="1" si="107"/>
        <v/>
      </c>
      <c r="P154" s="264" t="str">
        <f t="shared" ca="1" si="107"/>
        <v/>
      </c>
      <c r="Q154" s="264" t="str">
        <f t="shared" si="108"/>
        <v/>
      </c>
      <c r="R154" s="264" t="str">
        <f t="shared" si="108"/>
        <v/>
      </c>
      <c r="T154" s="390">
        <v>1</v>
      </c>
      <c r="U154" s="390">
        <v>0</v>
      </c>
      <c r="V154" s="390">
        <v>0</v>
      </c>
      <c r="W154" s="88">
        <v>10000000</v>
      </c>
      <c r="X154" s="88" t="s">
        <v>152</v>
      </c>
    </row>
    <row r="155" spans="2:24" ht="15" customHeight="1">
      <c r="B155" s="249">
        <f t="shared" si="103"/>
        <v>9</v>
      </c>
      <c r="C155" s="269" t="str">
        <f t="shared" si="109"/>
        <v/>
      </c>
      <c r="D155" s="269" t="str">
        <f t="shared" si="110"/>
        <v>-</v>
      </c>
      <c r="E155" s="269" t="str">
        <f t="shared" si="111"/>
        <v>-</v>
      </c>
      <c r="F155" s="269" t="str">
        <f t="shared" si="104"/>
        <v/>
      </c>
      <c r="H155" s="278" t="str">
        <f>IF($N99=FALSE,"",ROUND(Pressure_1_R2!N12*$C$85,M$146+1))</f>
        <v/>
      </c>
      <c r="I155" s="278" t="str">
        <f>IF($N99=FALSE,"",ROUND(Pressure_1_R2!O12*$C$85,M$146+1))</f>
        <v/>
      </c>
      <c r="J155" s="278" t="str">
        <f t="shared" si="112"/>
        <v/>
      </c>
      <c r="K155" s="279" t="str">
        <f t="shared" si="113"/>
        <v>-</v>
      </c>
      <c r="M155" s="264" t="str">
        <f t="shared" ca="1" si="105"/>
        <v/>
      </c>
      <c r="N155" s="264" t="str">
        <f t="shared" ca="1" si="106"/>
        <v/>
      </c>
      <c r="O155" s="264" t="str">
        <f t="shared" ca="1" si="107"/>
        <v/>
      </c>
      <c r="P155" s="264" t="str">
        <f t="shared" ca="1" si="107"/>
        <v/>
      </c>
      <c r="Q155" s="264" t="str">
        <f t="shared" si="108"/>
        <v/>
      </c>
      <c r="R155" s="264" t="str">
        <f t="shared" si="108"/>
        <v/>
      </c>
      <c r="T155" s="390">
        <v>10</v>
      </c>
      <c r="U155" s="390">
        <v>0</v>
      </c>
      <c r="V155" s="390">
        <v>-1</v>
      </c>
      <c r="W155" s="88"/>
      <c r="X155" s="88"/>
    </row>
    <row r="156" spans="2:24" ht="15" customHeight="1">
      <c r="B156" s="249">
        <f t="shared" si="103"/>
        <v>10</v>
      </c>
      <c r="C156" s="269" t="str">
        <f t="shared" si="109"/>
        <v/>
      </c>
      <c r="D156" s="269" t="str">
        <f t="shared" si="110"/>
        <v>-</v>
      </c>
      <c r="E156" s="269" t="str">
        <f t="shared" si="111"/>
        <v>-</v>
      </c>
      <c r="F156" s="269" t="str">
        <f t="shared" si="104"/>
        <v/>
      </c>
      <c r="H156" s="278" t="str">
        <f>IF($N100=FALSE,"",ROUND(Pressure_1_R2!N13*$C$85,M$146+1))</f>
        <v/>
      </c>
      <c r="I156" s="278" t="str">
        <f>IF($N100=FALSE,"",ROUND(Pressure_1_R2!O13*$C$85,M$146+1))</f>
        <v/>
      </c>
      <c r="J156" s="278" t="str">
        <f t="shared" si="112"/>
        <v/>
      </c>
      <c r="K156" s="279" t="str">
        <f t="shared" si="113"/>
        <v>-</v>
      </c>
      <c r="M156" s="264" t="str">
        <f t="shared" ca="1" si="105"/>
        <v/>
      </c>
      <c r="N156" s="264" t="str">
        <f t="shared" ca="1" si="106"/>
        <v/>
      </c>
      <c r="O156" s="264" t="str">
        <f t="shared" ca="1" si="107"/>
        <v/>
      </c>
      <c r="P156" s="264" t="str">
        <f t="shared" ca="1" si="107"/>
        <v/>
      </c>
      <c r="Q156" s="264" t="str">
        <f t="shared" si="108"/>
        <v/>
      </c>
      <c r="R156" s="264" t="str">
        <f t="shared" si="108"/>
        <v/>
      </c>
      <c r="T156" s="390">
        <v>100</v>
      </c>
      <c r="U156" s="390">
        <v>0</v>
      </c>
      <c r="V156" s="390">
        <v>-2</v>
      </c>
    </row>
    <row r="157" spans="2:24" ht="15" customHeight="1">
      <c r="B157" s="249">
        <f t="shared" si="103"/>
        <v>11</v>
      </c>
      <c r="C157" s="269" t="str">
        <f t="shared" si="109"/>
        <v/>
      </c>
      <c r="D157" s="269" t="str">
        <f t="shared" si="110"/>
        <v>-</v>
      </c>
      <c r="E157" s="269" t="str">
        <f t="shared" si="111"/>
        <v>-</v>
      </c>
      <c r="F157" s="269" t="str">
        <f t="shared" si="104"/>
        <v/>
      </c>
      <c r="H157" s="278" t="str">
        <f>IF($N101=FALSE,"",ROUND(Pressure_1_R2!N14*$C$85,M$146+1))</f>
        <v/>
      </c>
      <c r="I157" s="278" t="str">
        <f>IF($N101=FALSE,"",ROUND(Pressure_1_R2!O14*$C$85,M$146+1))</f>
        <v/>
      </c>
      <c r="J157" s="278" t="str">
        <f t="shared" si="112"/>
        <v/>
      </c>
      <c r="K157" s="279" t="str">
        <f t="shared" si="113"/>
        <v>-</v>
      </c>
      <c r="M157" s="264" t="str">
        <f t="shared" ca="1" si="105"/>
        <v/>
      </c>
      <c r="N157" s="264" t="str">
        <f t="shared" ca="1" si="106"/>
        <v/>
      </c>
      <c r="O157" s="264" t="str">
        <f t="shared" ca="1" si="107"/>
        <v/>
      </c>
      <c r="P157" s="264" t="str">
        <f t="shared" ca="1" si="107"/>
        <v/>
      </c>
      <c r="Q157" s="264" t="str">
        <f t="shared" si="108"/>
        <v/>
      </c>
      <c r="R157" s="264" t="str">
        <f t="shared" si="108"/>
        <v/>
      </c>
    </row>
    <row r="158" spans="2:24" ht="15" customHeight="1">
      <c r="B158" s="249">
        <f t="shared" si="103"/>
        <v>12</v>
      </c>
      <c r="C158" s="269" t="str">
        <f t="shared" si="109"/>
        <v/>
      </c>
      <c r="D158" s="269" t="str">
        <f t="shared" si="110"/>
        <v>-</v>
      </c>
      <c r="E158" s="269" t="str">
        <f t="shared" si="111"/>
        <v>-</v>
      </c>
      <c r="F158" s="269" t="str">
        <f t="shared" si="104"/>
        <v/>
      </c>
      <c r="H158" s="278" t="str">
        <f>IF($N102=FALSE,"",ROUND(Pressure_1_R2!N15*$C$85,M$146+1))</f>
        <v/>
      </c>
      <c r="I158" s="278" t="str">
        <f>IF($N102=FALSE,"",ROUND(Pressure_1_R2!O15*$C$85,M$146+1))</f>
        <v/>
      </c>
      <c r="J158" s="278" t="str">
        <f t="shared" si="112"/>
        <v/>
      </c>
      <c r="K158" s="279" t="str">
        <f t="shared" si="113"/>
        <v>-</v>
      </c>
      <c r="M158" s="264" t="str">
        <f t="shared" ca="1" si="105"/>
        <v/>
      </c>
      <c r="N158" s="264" t="str">
        <f t="shared" ca="1" si="106"/>
        <v/>
      </c>
      <c r="O158" s="264" t="str">
        <f t="shared" ca="1" si="107"/>
        <v/>
      </c>
      <c r="P158" s="264" t="str">
        <f t="shared" ca="1" si="107"/>
        <v/>
      </c>
      <c r="Q158" s="264" t="str">
        <f t="shared" si="108"/>
        <v/>
      </c>
      <c r="R158" s="264" t="str">
        <f t="shared" si="108"/>
        <v/>
      </c>
      <c r="T158" s="252" t="s">
        <v>529</v>
      </c>
      <c r="U158" s="263"/>
    </row>
    <row r="159" spans="2:24" ht="15" customHeight="1">
      <c r="B159" s="249">
        <f t="shared" si="103"/>
        <v>13</v>
      </c>
      <c r="C159" s="269" t="str">
        <f t="shared" si="109"/>
        <v/>
      </c>
      <c r="D159" s="269" t="str">
        <f t="shared" si="110"/>
        <v>-</v>
      </c>
      <c r="E159" s="269" t="str">
        <f t="shared" si="111"/>
        <v>-</v>
      </c>
      <c r="F159" s="269" t="str">
        <f t="shared" si="104"/>
        <v/>
      </c>
      <c r="H159" s="278" t="str">
        <f>IF($N103=FALSE,"",ROUND(Pressure_1_R2!N16*$C$85,M$146+1))</f>
        <v/>
      </c>
      <c r="I159" s="278" t="str">
        <f>IF($N103=FALSE,"",ROUND(Pressure_1_R2!O16*$C$85,M$146+1))</f>
        <v/>
      </c>
      <c r="J159" s="278" t="str">
        <f t="shared" si="112"/>
        <v/>
      </c>
      <c r="K159" s="279" t="str">
        <f t="shared" si="113"/>
        <v>-</v>
      </c>
      <c r="M159" s="264" t="str">
        <f t="shared" ca="1" si="105"/>
        <v/>
      </c>
      <c r="N159" s="264" t="str">
        <f t="shared" ca="1" si="106"/>
        <v/>
      </c>
      <c r="O159" s="264" t="str">
        <f t="shared" ca="1" si="107"/>
        <v/>
      </c>
      <c r="P159" s="264" t="str">
        <f t="shared" ca="1" si="107"/>
        <v/>
      </c>
      <c r="Q159" s="264" t="str">
        <f t="shared" si="108"/>
        <v/>
      </c>
      <c r="R159" s="264" t="str">
        <f t="shared" si="108"/>
        <v/>
      </c>
      <c r="T159" s="762" t="s">
        <v>666</v>
      </c>
      <c r="U159" s="763"/>
    </row>
    <row r="160" spans="2:24" ht="15" customHeight="1">
      <c r="B160" s="249">
        <f t="shared" si="103"/>
        <v>14</v>
      </c>
      <c r="C160" s="269" t="str">
        <f t="shared" si="109"/>
        <v/>
      </c>
      <c r="D160" s="269" t="str">
        <f t="shared" si="110"/>
        <v>-</v>
      </c>
      <c r="E160" s="269" t="str">
        <f t="shared" si="111"/>
        <v>-</v>
      </c>
      <c r="F160" s="269" t="str">
        <f t="shared" si="104"/>
        <v/>
      </c>
      <c r="H160" s="278" t="str">
        <f>IF($N104=FALSE,"",ROUND(Pressure_1_R2!N17*$C$85,M$146+1))</f>
        <v/>
      </c>
      <c r="I160" s="278" t="str">
        <f>IF($N104=FALSE,"",ROUND(Pressure_1_R2!O17*$C$85,M$146+1))</f>
        <v/>
      </c>
      <c r="J160" s="278" t="str">
        <f t="shared" si="112"/>
        <v/>
      </c>
      <c r="K160" s="279" t="str">
        <f t="shared" si="113"/>
        <v>-</v>
      </c>
      <c r="M160" s="264" t="str">
        <f t="shared" ca="1" si="105"/>
        <v/>
      </c>
      <c r="N160" s="264" t="str">
        <f t="shared" ca="1" si="106"/>
        <v/>
      </c>
      <c r="O160" s="264" t="str">
        <f t="shared" ca="1" si="107"/>
        <v/>
      </c>
      <c r="P160" s="264" t="str">
        <f t="shared" ca="1" si="107"/>
        <v/>
      </c>
      <c r="Q160" s="264" t="str">
        <f t="shared" si="108"/>
        <v/>
      </c>
      <c r="R160" s="264" t="str">
        <f t="shared" si="108"/>
        <v/>
      </c>
      <c r="T160" s="270" t="s">
        <v>608</v>
      </c>
      <c r="U160" s="271" t="e">
        <f>SLOPE(D127:D141,G127:G141)</f>
        <v>#DIV/0!</v>
      </c>
    </row>
    <row r="161" spans="1:34" ht="15" customHeight="1">
      <c r="B161" s="249">
        <f t="shared" si="103"/>
        <v>15</v>
      </c>
      <c r="C161" s="269" t="str">
        <f t="shared" si="109"/>
        <v/>
      </c>
      <c r="D161" s="269" t="str">
        <f t="shared" si="110"/>
        <v>-</v>
      </c>
      <c r="E161" s="269" t="str">
        <f t="shared" si="111"/>
        <v>-</v>
      </c>
      <c r="F161" s="269" t="str">
        <f t="shared" si="104"/>
        <v/>
      </c>
      <c r="H161" s="278" t="str">
        <f>IF($N105=FALSE,"",ROUND(Pressure_1_R2!N18*$C$85,M$146+1))</f>
        <v/>
      </c>
      <c r="I161" s="278" t="str">
        <f>IF($N105=FALSE,"",ROUND(Pressure_1_R2!O18*$C$85,M$146+1))</f>
        <v/>
      </c>
      <c r="J161" s="278" t="str">
        <f t="shared" si="112"/>
        <v/>
      </c>
      <c r="K161" s="279" t="str">
        <f t="shared" si="113"/>
        <v>-</v>
      </c>
      <c r="M161" s="264" t="str">
        <f t="shared" ca="1" si="105"/>
        <v/>
      </c>
      <c r="N161" s="264" t="str">
        <f t="shared" ca="1" si="106"/>
        <v/>
      </c>
      <c r="O161" s="264" t="str">
        <f t="shared" ca="1" si="107"/>
        <v/>
      </c>
      <c r="P161" s="264" t="str">
        <f t="shared" ca="1" si="107"/>
        <v/>
      </c>
      <c r="Q161" s="264" t="str">
        <f t="shared" si="108"/>
        <v/>
      </c>
      <c r="R161" s="264" t="str">
        <f t="shared" si="108"/>
        <v/>
      </c>
      <c r="S161" s="248"/>
      <c r="T161" s="270" t="s">
        <v>609</v>
      </c>
      <c r="U161" s="271" t="e">
        <f>INTERCEPT(D127:D141,G127:G141)</f>
        <v>#DIV/0!</v>
      </c>
    </row>
    <row r="162" spans="1:34" ht="15" customHeight="1">
      <c r="B162" s="248"/>
      <c r="C162" s="248"/>
      <c r="D162" s="248"/>
      <c r="E162" s="248"/>
      <c r="T162" s="248"/>
    </row>
    <row r="163" spans="1:34" ht="15" customHeight="1">
      <c r="B163" s="248"/>
      <c r="C163" s="248"/>
      <c r="D163" s="248"/>
      <c r="E163" s="248"/>
      <c r="F163" s="265"/>
      <c r="T163" s="248"/>
    </row>
    <row r="164" spans="1:34" ht="15" customHeight="1">
      <c r="B164" s="248"/>
      <c r="C164" s="248"/>
      <c r="D164" s="248"/>
      <c r="E164" s="248"/>
      <c r="H164" s="265"/>
      <c r="I164" s="265"/>
      <c r="J164" s="265"/>
      <c r="K164" s="265"/>
      <c r="L164" s="265"/>
      <c r="M164" s="265"/>
      <c r="N164" s="265"/>
    </row>
    <row r="165" spans="1:34" ht="15" customHeight="1">
      <c r="A165" s="245" t="s">
        <v>667</v>
      </c>
      <c r="B165" s="246"/>
      <c r="C165" s="246"/>
      <c r="D165" s="246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</row>
    <row r="166" spans="1:34" ht="15" customHeight="1">
      <c r="B166" s="377" t="s">
        <v>611</v>
      </c>
      <c r="C166" s="383" t="s">
        <v>612</v>
      </c>
      <c r="D166" s="388" t="s">
        <v>951</v>
      </c>
      <c r="E166" s="383" t="s">
        <v>613</v>
      </c>
      <c r="F166" s="386" t="s">
        <v>948</v>
      </c>
      <c r="G166" s="349">
        <f>E172</f>
        <v>0</v>
      </c>
      <c r="H166" s="349" t="s">
        <v>990</v>
      </c>
      <c r="I166" s="383" t="s">
        <v>668</v>
      </c>
      <c r="J166" s="383" t="s">
        <v>669</v>
      </c>
      <c r="K166" s="247"/>
      <c r="L166" s="247"/>
      <c r="M166" s="247"/>
      <c r="N166" s="247"/>
      <c r="O166" s="247"/>
      <c r="P166" s="247"/>
      <c r="Q166" s="247"/>
      <c r="R166" s="247"/>
      <c r="S166" s="248"/>
      <c r="T166" s="248"/>
    </row>
    <row r="167" spans="1:34" ht="15" customHeight="1">
      <c r="B167" s="249">
        <f>COUNTIF(B173:B202,TRUE)/2</f>
        <v>0</v>
      </c>
      <c r="C167" s="254" t="e">
        <f ca="1">OFFSET(Z170,MATCH(F172,Z171:Z195,0),MATCH(E172,AA170:AH170,0))</f>
        <v>#N/A</v>
      </c>
      <c r="D167" s="254">
        <f>Pressure_1_R3!K4</f>
        <v>0</v>
      </c>
      <c r="E167" s="254">
        <f>Pressure_1_R3!L4</f>
        <v>0</v>
      </c>
      <c r="F167" s="254">
        <f>Pressure_1_R3!M4</f>
        <v>0</v>
      </c>
      <c r="G167" s="350" t="e">
        <f ca="1">E167*C167</f>
        <v>#N/A</v>
      </c>
      <c r="H167" s="350" t="str">
        <f ca="1">OFFSET(V227,COUNTIF(T228:T238,"&lt;="&amp;G167),0)</f>
        <v>자리수</v>
      </c>
      <c r="I167" s="254" t="e">
        <f ca="1">OFFSET(U227,MATCH(H167,V228:V238,0),0)</f>
        <v>#N/A</v>
      </c>
      <c r="J167" s="254">
        <f>Pressure_1_R3!J$4</f>
        <v>0</v>
      </c>
      <c r="K167" s="247"/>
      <c r="L167" s="247"/>
      <c r="M167" s="247"/>
      <c r="N167" s="247"/>
      <c r="O167" s="247"/>
      <c r="P167" s="247"/>
      <c r="Q167" s="247"/>
      <c r="R167" s="247"/>
      <c r="S167" s="248"/>
      <c r="T167" s="248"/>
    </row>
    <row r="168" spans="1:34" ht="15" customHeight="1">
      <c r="B168" s="246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8"/>
      <c r="S168" s="248"/>
      <c r="T168" s="248"/>
    </row>
    <row r="169" spans="1:34" s="253" customFormat="1" ht="15" customHeight="1">
      <c r="B169" s="252" t="s">
        <v>670</v>
      </c>
      <c r="C169" s="250"/>
      <c r="D169" s="250"/>
      <c r="E169" s="251"/>
      <c r="F169" s="250"/>
      <c r="G169" s="246"/>
      <c r="H169" s="250"/>
      <c r="I169" s="250"/>
      <c r="J169" s="250"/>
      <c r="K169" s="250"/>
      <c r="L169" s="250"/>
      <c r="M169" s="250"/>
      <c r="N169" s="252" t="s">
        <v>671</v>
      </c>
    </row>
    <row r="170" spans="1:34" s="247" customFormat="1" ht="15" customHeight="1">
      <c r="B170" s="771" t="s">
        <v>672</v>
      </c>
      <c r="C170" s="771" t="s">
        <v>673</v>
      </c>
      <c r="D170" s="780" t="s">
        <v>601</v>
      </c>
      <c r="E170" s="782" t="s">
        <v>380</v>
      </c>
      <c r="F170" s="771" t="s">
        <v>744</v>
      </c>
      <c r="G170" s="771"/>
      <c r="H170" s="771"/>
      <c r="I170" s="771" t="s">
        <v>674</v>
      </c>
      <c r="J170" s="772" t="s">
        <v>746</v>
      </c>
      <c r="K170" s="773"/>
      <c r="L170" s="774"/>
      <c r="M170" s="250"/>
      <c r="N170" s="771" t="s">
        <v>672</v>
      </c>
      <c r="O170" s="771" t="s">
        <v>675</v>
      </c>
      <c r="P170" s="771" t="s">
        <v>619</v>
      </c>
      <c r="Q170" s="772" t="s">
        <v>748</v>
      </c>
      <c r="R170" s="773"/>
      <c r="S170" s="773"/>
      <c r="T170" s="774"/>
      <c r="U170" s="772" t="s">
        <v>750</v>
      </c>
      <c r="V170" s="773"/>
      <c r="W170" s="773"/>
      <c r="X170" s="774"/>
      <c r="Z170" s="349" t="s">
        <v>886</v>
      </c>
      <c r="AA170" s="348" t="s">
        <v>188</v>
      </c>
      <c r="AB170" s="348" t="s">
        <v>887</v>
      </c>
      <c r="AC170" s="348" t="s">
        <v>888</v>
      </c>
      <c r="AD170" s="348" t="s">
        <v>889</v>
      </c>
      <c r="AE170" s="348" t="s">
        <v>890</v>
      </c>
      <c r="AF170" s="348" t="s">
        <v>891</v>
      </c>
      <c r="AG170" s="348" t="s">
        <v>892</v>
      </c>
      <c r="AH170" s="348" t="s">
        <v>825</v>
      </c>
    </row>
    <row r="171" spans="1:34" s="247" customFormat="1" ht="15" customHeight="1">
      <c r="B171" s="771"/>
      <c r="C171" s="771"/>
      <c r="D171" s="781"/>
      <c r="E171" s="782"/>
      <c r="F171" s="382" t="s">
        <v>623</v>
      </c>
      <c r="G171" s="382" t="s">
        <v>676</v>
      </c>
      <c r="H171" s="382" t="s">
        <v>0</v>
      </c>
      <c r="I171" s="771"/>
      <c r="J171" s="384" t="s">
        <v>623</v>
      </c>
      <c r="K171" s="384" t="s">
        <v>349</v>
      </c>
      <c r="L171" s="384" t="s">
        <v>678</v>
      </c>
      <c r="M171" s="250"/>
      <c r="N171" s="771"/>
      <c r="O171" s="771"/>
      <c r="P171" s="771"/>
      <c r="Q171" s="384" t="s">
        <v>623</v>
      </c>
      <c r="R171" s="384" t="s">
        <v>624</v>
      </c>
      <c r="S171" s="384" t="s">
        <v>627</v>
      </c>
      <c r="T171" s="384" t="s">
        <v>679</v>
      </c>
      <c r="U171" s="384" t="s">
        <v>680</v>
      </c>
      <c r="V171" s="384" t="s">
        <v>624</v>
      </c>
      <c r="W171" s="384" t="s">
        <v>627</v>
      </c>
      <c r="X171" s="384" t="s">
        <v>681</v>
      </c>
      <c r="Z171" s="348" t="s">
        <v>893</v>
      </c>
      <c r="AA171" s="350">
        <f t="shared" ref="AA171:AA185" si="114">AC171*1000</f>
        <v>1</v>
      </c>
      <c r="AB171" s="350">
        <f>AC171*10</f>
        <v>0.01</v>
      </c>
      <c r="AC171" s="350">
        <f t="shared" ref="AC171:AC185" si="115">AD171*1000</f>
        <v>1E-3</v>
      </c>
      <c r="AD171" s="350">
        <v>9.9999999999999995E-7</v>
      </c>
      <c r="AE171" s="350">
        <f t="shared" ref="AE171:AE185" si="116">AG171*1000</f>
        <v>1</v>
      </c>
      <c r="AF171" s="350">
        <f>AG171*10</f>
        <v>0.01</v>
      </c>
      <c r="AG171" s="350">
        <f t="shared" ref="AG171:AG185" si="117">AH171*1000</f>
        <v>1E-3</v>
      </c>
      <c r="AH171" s="350">
        <v>9.9999999999999995E-7</v>
      </c>
    </row>
    <row r="172" spans="1:34" s="247" customFormat="1" ht="15" customHeight="1">
      <c r="B172" s="771"/>
      <c r="C172" s="771"/>
      <c r="D172" s="384">
        <f>E172</f>
        <v>0</v>
      </c>
      <c r="E172" s="384">
        <f>표준압력!I148</f>
        <v>0</v>
      </c>
      <c r="F172" s="384">
        <f>F167</f>
        <v>0</v>
      </c>
      <c r="G172" s="384">
        <f>F172</f>
        <v>0</v>
      </c>
      <c r="H172" s="384">
        <f>G172</f>
        <v>0</v>
      </c>
      <c r="I172" s="771"/>
      <c r="J172" s="382">
        <f>$E172</f>
        <v>0</v>
      </c>
      <c r="K172" s="382">
        <f>$E172</f>
        <v>0</v>
      </c>
      <c r="L172" s="382">
        <f>$E172</f>
        <v>0</v>
      </c>
      <c r="M172" s="250"/>
      <c r="N172" s="771"/>
      <c r="O172" s="771"/>
      <c r="P172" s="771"/>
      <c r="Q172" s="382">
        <f>J172</f>
        <v>0</v>
      </c>
      <c r="R172" s="382">
        <f>K172</f>
        <v>0</v>
      </c>
      <c r="S172" s="382">
        <f>L172</f>
        <v>0</v>
      </c>
      <c r="T172" s="382">
        <f>S172</f>
        <v>0</v>
      </c>
      <c r="U172" s="382">
        <f>Q172</f>
        <v>0</v>
      </c>
      <c r="V172" s="382">
        <f>R172</f>
        <v>0</v>
      </c>
      <c r="W172" s="382">
        <f>S172</f>
        <v>0</v>
      </c>
      <c r="X172" s="382">
        <f>T172</f>
        <v>0</v>
      </c>
      <c r="Z172" s="348" t="s">
        <v>563</v>
      </c>
      <c r="AA172" s="350">
        <f t="shared" si="114"/>
        <v>100</v>
      </c>
      <c r="AB172" s="350">
        <f t="shared" ref="AB172:AB194" si="118">AC172*10</f>
        <v>1</v>
      </c>
      <c r="AC172" s="350">
        <f t="shared" si="115"/>
        <v>0.1</v>
      </c>
      <c r="AD172" s="350">
        <v>1E-4</v>
      </c>
      <c r="AE172" s="350">
        <f t="shared" si="116"/>
        <v>100</v>
      </c>
      <c r="AF172" s="350">
        <f t="shared" ref="AF172:AF194" si="119">AG172*10</f>
        <v>1</v>
      </c>
      <c r="AG172" s="350">
        <f t="shared" si="117"/>
        <v>0.1</v>
      </c>
      <c r="AH172" s="350">
        <v>1E-4</v>
      </c>
    </row>
    <row r="173" spans="1:34" s="247" customFormat="1" ht="15" customHeight="1">
      <c r="B173" s="255" t="b">
        <f>IF(Pressure_1_R3!U4="",FALSE,TRUE)</f>
        <v>0</v>
      </c>
      <c r="C173" s="256">
        <v>1</v>
      </c>
      <c r="D173" s="257" t="str">
        <f>IF($B173=FALSE,"",표준압력!G148)</f>
        <v/>
      </c>
      <c r="E173" s="257" t="str">
        <f>IF($B173=FALSE,"",표준압력!H148)</f>
        <v/>
      </c>
      <c r="F173" s="257" t="str">
        <f>IF($B173=FALSE,"",Pressure_1_R3!U4)</f>
        <v/>
      </c>
      <c r="G173" s="258" t="str">
        <f>IF($B173=FALSE,"",Pressure_1_R3!V4)</f>
        <v/>
      </c>
      <c r="H173" s="258" t="str">
        <f>IF($B173=FALSE,"",Pressure_1_R3!W4)</f>
        <v/>
      </c>
      <c r="I173" s="264" t="b">
        <f t="shared" ref="I173:I202" si="120">TYPE(G173)=1</f>
        <v>0</v>
      </c>
      <c r="J173" s="259" t="str">
        <f t="shared" ref="J173:J202" si="121">IF($B173=FALSE,"",F173*$C$167)</f>
        <v/>
      </c>
      <c r="K173" s="260" t="str">
        <f t="shared" ref="K173:L202" si="122">IF($B173=FALSE,"",IF(G173="ⅹ",J173,G173*$C$167))</f>
        <v/>
      </c>
      <c r="L173" s="260" t="str">
        <f t="shared" si="122"/>
        <v/>
      </c>
      <c r="M173" s="250"/>
      <c r="N173" s="261" t="b">
        <f t="shared" ref="N173:N202" si="123">IF($P173&gt;$B$167,FALSE,TRUE)</f>
        <v>0</v>
      </c>
      <c r="O173" s="415" t="s">
        <v>564</v>
      </c>
      <c r="P173" s="419">
        <v>1</v>
      </c>
      <c r="Q173" s="417" t="str">
        <f t="shared" ref="Q173:S187" si="124">IF($N173=FALSE,"",J173)</f>
        <v/>
      </c>
      <c r="R173" s="261" t="str">
        <f t="shared" si="124"/>
        <v/>
      </c>
      <c r="S173" s="261" t="str">
        <f t="shared" si="124"/>
        <v/>
      </c>
      <c r="T173" s="421" t="str">
        <f t="shared" ref="T173:T202" si="125">IF($N173=FALSE,"",AVERAGE(Q173:S173))</f>
        <v/>
      </c>
      <c r="U173" s="417" t="str">
        <f>IF($N173=FALSE,"",Q173-Q$173)</f>
        <v/>
      </c>
      <c r="V173" s="417" t="str">
        <f t="shared" ref="V173:V187" si="126">IF($N173=FALSE,"",R173-R$173)</f>
        <v/>
      </c>
      <c r="W173" s="417" t="str">
        <f t="shared" ref="W173:W187" si="127">IF($N173=FALSE,"",S173-S$173)</f>
        <v/>
      </c>
      <c r="X173" s="422" t="str">
        <f t="shared" ref="X173:X202" si="128">IF($N173=FALSE,"",MAX(U173:W173)-MIN(U173:W173))</f>
        <v/>
      </c>
      <c r="Z173" s="348" t="s">
        <v>894</v>
      </c>
      <c r="AA173" s="350">
        <f t="shared" si="114"/>
        <v>1000</v>
      </c>
      <c r="AB173" s="350">
        <f t="shared" si="118"/>
        <v>10</v>
      </c>
      <c r="AC173" s="350">
        <f t="shared" si="115"/>
        <v>1</v>
      </c>
      <c r="AD173" s="350">
        <v>1E-3</v>
      </c>
      <c r="AE173" s="350">
        <f t="shared" si="116"/>
        <v>1000</v>
      </c>
      <c r="AF173" s="350">
        <f t="shared" si="119"/>
        <v>10</v>
      </c>
      <c r="AG173" s="350">
        <f t="shared" si="117"/>
        <v>1</v>
      </c>
      <c r="AH173" s="350">
        <v>1E-3</v>
      </c>
    </row>
    <row r="174" spans="1:34" s="247" customFormat="1" ht="15" customHeight="1">
      <c r="B174" s="255" t="b">
        <f>IF(Pressure_1_R3!U5="",FALSE,TRUE)</f>
        <v>0</v>
      </c>
      <c r="C174" s="256">
        <v>2</v>
      </c>
      <c r="D174" s="257" t="str">
        <f>IF($B174=FALSE,"",표준압력!G149)</f>
        <v/>
      </c>
      <c r="E174" s="257" t="str">
        <f>IF($B174=FALSE,"",표준압력!H149)</f>
        <v/>
      </c>
      <c r="F174" s="257" t="str">
        <f>IF($B174=FALSE,"",Pressure_1_R3!U5)</f>
        <v/>
      </c>
      <c r="G174" s="258" t="str">
        <f>IF($B174=FALSE,"",Pressure_1_R3!V5)</f>
        <v/>
      </c>
      <c r="H174" s="258" t="str">
        <f>IF($B174=FALSE,"",Pressure_1_R3!W5)</f>
        <v/>
      </c>
      <c r="I174" s="264" t="b">
        <f t="shared" si="120"/>
        <v>0</v>
      </c>
      <c r="J174" s="259" t="str">
        <f t="shared" si="121"/>
        <v/>
      </c>
      <c r="K174" s="260" t="str">
        <f t="shared" si="122"/>
        <v/>
      </c>
      <c r="L174" s="260" t="str">
        <f t="shared" si="122"/>
        <v/>
      </c>
      <c r="M174" s="250"/>
      <c r="N174" s="261" t="b">
        <f t="shared" si="123"/>
        <v>0</v>
      </c>
      <c r="O174" s="415" t="s">
        <v>564</v>
      </c>
      <c r="P174" s="419">
        <v>2</v>
      </c>
      <c r="Q174" s="417" t="str">
        <f t="shared" si="124"/>
        <v/>
      </c>
      <c r="R174" s="261" t="str">
        <f t="shared" si="124"/>
        <v/>
      </c>
      <c r="S174" s="261" t="str">
        <f t="shared" si="124"/>
        <v/>
      </c>
      <c r="T174" s="421" t="str">
        <f t="shared" si="125"/>
        <v/>
      </c>
      <c r="U174" s="417" t="str">
        <f t="shared" ref="U174:U187" si="129">IF($N174=FALSE,"",Q174-Q$173)</f>
        <v/>
      </c>
      <c r="V174" s="417" t="str">
        <f t="shared" si="126"/>
        <v/>
      </c>
      <c r="W174" s="417" t="str">
        <f t="shared" si="127"/>
        <v/>
      </c>
      <c r="X174" s="422" t="str">
        <f t="shared" si="128"/>
        <v/>
      </c>
      <c r="Z174" s="348" t="s">
        <v>889</v>
      </c>
      <c r="AA174" s="350">
        <f t="shared" si="114"/>
        <v>1000000</v>
      </c>
      <c r="AB174" s="350">
        <f t="shared" si="118"/>
        <v>10000</v>
      </c>
      <c r="AC174" s="350">
        <f t="shared" si="115"/>
        <v>1000</v>
      </c>
      <c r="AD174" s="350">
        <v>1</v>
      </c>
      <c r="AE174" s="350">
        <f t="shared" si="116"/>
        <v>1000000</v>
      </c>
      <c r="AF174" s="350">
        <f t="shared" si="119"/>
        <v>10000</v>
      </c>
      <c r="AG174" s="350">
        <f t="shared" si="117"/>
        <v>1000</v>
      </c>
      <c r="AH174" s="350">
        <v>1</v>
      </c>
    </row>
    <row r="175" spans="1:34" s="247" customFormat="1" ht="15" customHeight="1">
      <c r="B175" s="255" t="b">
        <f>IF(Pressure_1_R3!U6="",FALSE,TRUE)</f>
        <v>0</v>
      </c>
      <c r="C175" s="256">
        <v>3</v>
      </c>
      <c r="D175" s="257" t="str">
        <f>IF($B175=FALSE,"",표준압력!G150)</f>
        <v/>
      </c>
      <c r="E175" s="257" t="str">
        <f>IF($B175=FALSE,"",표준압력!H150)</f>
        <v/>
      </c>
      <c r="F175" s="257" t="str">
        <f>IF($B175=FALSE,"",Pressure_1_R3!U6)</f>
        <v/>
      </c>
      <c r="G175" s="258" t="str">
        <f>IF($B175=FALSE,"",Pressure_1_R3!V6)</f>
        <v/>
      </c>
      <c r="H175" s="258" t="str">
        <f>IF($B175=FALSE,"",Pressure_1_R3!W6)</f>
        <v/>
      </c>
      <c r="I175" s="264" t="b">
        <f t="shared" si="120"/>
        <v>0</v>
      </c>
      <c r="J175" s="259" t="str">
        <f t="shared" si="121"/>
        <v/>
      </c>
      <c r="K175" s="260" t="str">
        <f t="shared" si="122"/>
        <v/>
      </c>
      <c r="L175" s="260" t="str">
        <f t="shared" si="122"/>
        <v/>
      </c>
      <c r="M175" s="250"/>
      <c r="N175" s="261" t="b">
        <f t="shared" si="123"/>
        <v>0</v>
      </c>
      <c r="O175" s="415" t="s">
        <v>564</v>
      </c>
      <c r="P175" s="419">
        <v>3</v>
      </c>
      <c r="Q175" s="417" t="str">
        <f t="shared" si="124"/>
        <v/>
      </c>
      <c r="R175" s="261" t="str">
        <f t="shared" si="124"/>
        <v/>
      </c>
      <c r="S175" s="261" t="str">
        <f t="shared" si="124"/>
        <v/>
      </c>
      <c r="T175" s="421" t="str">
        <f t="shared" si="125"/>
        <v/>
      </c>
      <c r="U175" s="417" t="str">
        <f t="shared" si="129"/>
        <v/>
      </c>
      <c r="V175" s="417" t="str">
        <f t="shared" si="126"/>
        <v/>
      </c>
      <c r="W175" s="417" t="str">
        <f t="shared" si="127"/>
        <v/>
      </c>
      <c r="X175" s="422" t="str">
        <f t="shared" si="128"/>
        <v/>
      </c>
      <c r="Z175" s="348" t="s">
        <v>895</v>
      </c>
      <c r="AA175" s="350">
        <f t="shared" si="114"/>
        <v>100</v>
      </c>
      <c r="AB175" s="350">
        <f t="shared" si="118"/>
        <v>1</v>
      </c>
      <c r="AC175" s="350">
        <f t="shared" si="115"/>
        <v>0.1</v>
      </c>
      <c r="AD175" s="350">
        <v>1E-4</v>
      </c>
      <c r="AE175" s="350">
        <f t="shared" si="116"/>
        <v>100</v>
      </c>
      <c r="AF175" s="350">
        <f t="shared" si="119"/>
        <v>1</v>
      </c>
      <c r="AG175" s="350">
        <f t="shared" si="117"/>
        <v>0.1</v>
      </c>
      <c r="AH175" s="350">
        <v>1E-4</v>
      </c>
    </row>
    <row r="176" spans="1:34" s="247" customFormat="1" ht="15" customHeight="1">
      <c r="B176" s="255" t="b">
        <f>IF(Pressure_1_R3!U7="",FALSE,TRUE)</f>
        <v>0</v>
      </c>
      <c r="C176" s="256">
        <v>4</v>
      </c>
      <c r="D176" s="257" t="str">
        <f>IF($B176=FALSE,"",표준압력!G151)</f>
        <v/>
      </c>
      <c r="E176" s="257" t="str">
        <f>IF($B176=FALSE,"",표준압력!H151)</f>
        <v/>
      </c>
      <c r="F176" s="257" t="str">
        <f>IF($B176=FALSE,"",Pressure_1_R3!U7)</f>
        <v/>
      </c>
      <c r="G176" s="258" t="str">
        <f>IF($B176=FALSE,"",Pressure_1_R3!V7)</f>
        <v/>
      </c>
      <c r="H176" s="258" t="str">
        <f>IF($B176=FALSE,"",Pressure_1_R3!W7)</f>
        <v/>
      </c>
      <c r="I176" s="264" t="b">
        <f t="shared" si="120"/>
        <v>0</v>
      </c>
      <c r="J176" s="259" t="str">
        <f t="shared" si="121"/>
        <v/>
      </c>
      <c r="K176" s="260" t="str">
        <f t="shared" si="122"/>
        <v/>
      </c>
      <c r="L176" s="260" t="str">
        <f t="shared" si="122"/>
        <v/>
      </c>
      <c r="M176" s="250"/>
      <c r="N176" s="261" t="b">
        <f t="shared" si="123"/>
        <v>0</v>
      </c>
      <c r="O176" s="415" t="s">
        <v>564</v>
      </c>
      <c r="P176" s="419">
        <v>4</v>
      </c>
      <c r="Q176" s="417" t="str">
        <f t="shared" si="124"/>
        <v/>
      </c>
      <c r="R176" s="261" t="str">
        <f t="shared" si="124"/>
        <v/>
      </c>
      <c r="S176" s="261" t="str">
        <f t="shared" si="124"/>
        <v/>
      </c>
      <c r="T176" s="421" t="str">
        <f t="shared" si="125"/>
        <v/>
      </c>
      <c r="U176" s="417" t="str">
        <f t="shared" si="129"/>
        <v/>
      </c>
      <c r="V176" s="417" t="str">
        <f t="shared" si="126"/>
        <v/>
      </c>
      <c r="W176" s="417" t="str">
        <f t="shared" si="127"/>
        <v/>
      </c>
      <c r="X176" s="422" t="str">
        <f t="shared" si="128"/>
        <v/>
      </c>
      <c r="Z176" s="348" t="s">
        <v>896</v>
      </c>
      <c r="AA176" s="350">
        <f t="shared" si="114"/>
        <v>100000</v>
      </c>
      <c r="AB176" s="350">
        <f t="shared" si="118"/>
        <v>1000</v>
      </c>
      <c r="AC176" s="350">
        <f t="shared" si="115"/>
        <v>100</v>
      </c>
      <c r="AD176" s="350">
        <v>0.1</v>
      </c>
      <c r="AE176" s="350">
        <f t="shared" si="116"/>
        <v>100000</v>
      </c>
      <c r="AF176" s="350">
        <f t="shared" si="119"/>
        <v>1000</v>
      </c>
      <c r="AG176" s="350">
        <f t="shared" si="117"/>
        <v>100</v>
      </c>
      <c r="AH176" s="350">
        <v>0.1</v>
      </c>
    </row>
    <row r="177" spans="2:34" s="247" customFormat="1" ht="15" customHeight="1">
      <c r="B177" s="255" t="b">
        <f>IF(Pressure_1_R3!U8="",FALSE,TRUE)</f>
        <v>0</v>
      </c>
      <c r="C177" s="256">
        <v>5</v>
      </c>
      <c r="D177" s="257" t="str">
        <f>IF($B177=FALSE,"",표준압력!G152)</f>
        <v/>
      </c>
      <c r="E177" s="257" t="str">
        <f>IF($B177=FALSE,"",표준압력!H152)</f>
        <v/>
      </c>
      <c r="F177" s="257" t="str">
        <f>IF($B177=FALSE,"",Pressure_1_R3!U8)</f>
        <v/>
      </c>
      <c r="G177" s="258" t="str">
        <f>IF($B177=FALSE,"",Pressure_1_R3!V8)</f>
        <v/>
      </c>
      <c r="H177" s="258" t="str">
        <f>IF($B177=FALSE,"",Pressure_1_R3!W8)</f>
        <v/>
      </c>
      <c r="I177" s="264" t="b">
        <f t="shared" si="120"/>
        <v>0</v>
      </c>
      <c r="J177" s="259" t="str">
        <f t="shared" si="121"/>
        <v/>
      </c>
      <c r="K177" s="260" t="str">
        <f t="shared" si="122"/>
        <v/>
      </c>
      <c r="L177" s="260" t="str">
        <f t="shared" si="122"/>
        <v/>
      </c>
      <c r="M177" s="250"/>
      <c r="N177" s="261" t="b">
        <f t="shared" si="123"/>
        <v>0</v>
      </c>
      <c r="O177" s="415" t="s">
        <v>564</v>
      </c>
      <c r="P177" s="419">
        <v>5</v>
      </c>
      <c r="Q177" s="417" t="str">
        <f t="shared" si="124"/>
        <v/>
      </c>
      <c r="R177" s="261" t="str">
        <f t="shared" si="124"/>
        <v/>
      </c>
      <c r="S177" s="261" t="str">
        <f t="shared" si="124"/>
        <v/>
      </c>
      <c r="T177" s="421" t="str">
        <f t="shared" si="125"/>
        <v/>
      </c>
      <c r="U177" s="417" t="str">
        <f t="shared" si="129"/>
        <v/>
      </c>
      <c r="V177" s="417" t="str">
        <f t="shared" si="126"/>
        <v/>
      </c>
      <c r="W177" s="417" t="str">
        <f t="shared" si="127"/>
        <v/>
      </c>
      <c r="X177" s="422" t="str">
        <f t="shared" si="128"/>
        <v/>
      </c>
      <c r="Z177" s="348" t="s">
        <v>897</v>
      </c>
      <c r="AA177" s="350">
        <f t="shared" si="114"/>
        <v>6894.7569999999996</v>
      </c>
      <c r="AB177" s="350">
        <f t="shared" si="118"/>
        <v>68.947569999999999</v>
      </c>
      <c r="AC177" s="350">
        <f t="shared" si="115"/>
        <v>6.8947569999999994</v>
      </c>
      <c r="AD177" s="350">
        <v>6.8947569999999996E-3</v>
      </c>
      <c r="AE177" s="350">
        <f t="shared" si="116"/>
        <v>6894.7569999999996</v>
      </c>
      <c r="AF177" s="350">
        <f t="shared" si="119"/>
        <v>68.947569999999999</v>
      </c>
      <c r="AG177" s="350">
        <f t="shared" si="117"/>
        <v>6.8947569999999994</v>
      </c>
      <c r="AH177" s="350">
        <v>6.8947569999999996E-3</v>
      </c>
    </row>
    <row r="178" spans="2:34" s="247" customFormat="1" ht="15" customHeight="1">
      <c r="B178" s="255" t="b">
        <f>IF(Pressure_1_R3!U9="",FALSE,TRUE)</f>
        <v>0</v>
      </c>
      <c r="C178" s="256">
        <v>6</v>
      </c>
      <c r="D178" s="257" t="str">
        <f>IF($B178=FALSE,"",표준압력!G153)</f>
        <v/>
      </c>
      <c r="E178" s="257" t="str">
        <f>IF($B178=FALSE,"",표준압력!H153)</f>
        <v/>
      </c>
      <c r="F178" s="257" t="str">
        <f>IF($B178=FALSE,"",Pressure_1_R3!U9)</f>
        <v/>
      </c>
      <c r="G178" s="258" t="str">
        <f>IF($B178=FALSE,"",Pressure_1_R3!V9)</f>
        <v/>
      </c>
      <c r="H178" s="258" t="str">
        <f>IF($B178=FALSE,"",Pressure_1_R3!W9)</f>
        <v/>
      </c>
      <c r="I178" s="264" t="b">
        <f t="shared" si="120"/>
        <v>0</v>
      </c>
      <c r="J178" s="259" t="str">
        <f t="shared" si="121"/>
        <v/>
      </c>
      <c r="K178" s="260" t="str">
        <f t="shared" si="122"/>
        <v/>
      </c>
      <c r="L178" s="260" t="str">
        <f t="shared" si="122"/>
        <v/>
      </c>
      <c r="M178" s="250"/>
      <c r="N178" s="261" t="b">
        <f t="shared" si="123"/>
        <v>0</v>
      </c>
      <c r="O178" s="415" t="s">
        <v>564</v>
      </c>
      <c r="P178" s="419">
        <v>6</v>
      </c>
      <c r="Q178" s="417" t="str">
        <f t="shared" si="124"/>
        <v/>
      </c>
      <c r="R178" s="261" t="str">
        <f t="shared" si="124"/>
        <v/>
      </c>
      <c r="S178" s="261" t="str">
        <f t="shared" si="124"/>
        <v/>
      </c>
      <c r="T178" s="421" t="str">
        <f t="shared" si="125"/>
        <v/>
      </c>
      <c r="U178" s="417" t="str">
        <f t="shared" si="129"/>
        <v/>
      </c>
      <c r="V178" s="417" t="str">
        <f t="shared" si="126"/>
        <v/>
      </c>
      <c r="W178" s="417" t="str">
        <f t="shared" si="127"/>
        <v/>
      </c>
      <c r="X178" s="422" t="str">
        <f t="shared" si="128"/>
        <v/>
      </c>
      <c r="Z178" s="348" t="s">
        <v>898</v>
      </c>
      <c r="AA178" s="350">
        <f t="shared" si="114"/>
        <v>98066.5</v>
      </c>
      <c r="AB178" s="350">
        <f t="shared" si="118"/>
        <v>980.66500000000008</v>
      </c>
      <c r="AC178" s="350">
        <f t="shared" si="115"/>
        <v>98.066500000000005</v>
      </c>
      <c r="AD178" s="350">
        <v>9.8066500000000001E-2</v>
      </c>
      <c r="AE178" s="350">
        <f t="shared" si="116"/>
        <v>98066.5</v>
      </c>
      <c r="AF178" s="350">
        <f t="shared" si="119"/>
        <v>980.66500000000008</v>
      </c>
      <c r="AG178" s="350">
        <f t="shared" si="117"/>
        <v>98.066500000000005</v>
      </c>
      <c r="AH178" s="350">
        <v>9.8066500000000001E-2</v>
      </c>
    </row>
    <row r="179" spans="2:34" s="247" customFormat="1" ht="15" customHeight="1">
      <c r="B179" s="255" t="b">
        <f>IF(Pressure_1_R3!U10="",FALSE,TRUE)</f>
        <v>0</v>
      </c>
      <c r="C179" s="256">
        <v>7</v>
      </c>
      <c r="D179" s="257" t="str">
        <f>IF($B179=FALSE,"",표준압력!G154)</f>
        <v/>
      </c>
      <c r="E179" s="257" t="str">
        <f>IF($B179=FALSE,"",표준압력!H154)</f>
        <v/>
      </c>
      <c r="F179" s="257" t="str">
        <f>IF($B179=FALSE,"",Pressure_1_R3!U10)</f>
        <v/>
      </c>
      <c r="G179" s="258" t="str">
        <f>IF($B179=FALSE,"",Pressure_1_R3!V10)</f>
        <v/>
      </c>
      <c r="H179" s="258" t="str">
        <f>IF($B179=FALSE,"",Pressure_1_R3!W10)</f>
        <v/>
      </c>
      <c r="I179" s="264" t="b">
        <f t="shared" si="120"/>
        <v>0</v>
      </c>
      <c r="J179" s="259" t="str">
        <f t="shared" si="121"/>
        <v/>
      </c>
      <c r="K179" s="260" t="str">
        <f t="shared" si="122"/>
        <v/>
      </c>
      <c r="L179" s="260" t="str">
        <f t="shared" si="122"/>
        <v/>
      </c>
      <c r="M179" s="250"/>
      <c r="N179" s="261" t="b">
        <f t="shared" si="123"/>
        <v>0</v>
      </c>
      <c r="O179" s="415" t="s">
        <v>564</v>
      </c>
      <c r="P179" s="419">
        <v>7</v>
      </c>
      <c r="Q179" s="417" t="str">
        <f t="shared" si="124"/>
        <v/>
      </c>
      <c r="R179" s="261" t="str">
        <f t="shared" si="124"/>
        <v/>
      </c>
      <c r="S179" s="261" t="str">
        <f t="shared" si="124"/>
        <v/>
      </c>
      <c r="T179" s="421" t="str">
        <f t="shared" si="125"/>
        <v/>
      </c>
      <c r="U179" s="417" t="str">
        <f t="shared" si="129"/>
        <v/>
      </c>
      <c r="V179" s="417" t="str">
        <f t="shared" si="126"/>
        <v/>
      </c>
      <c r="W179" s="417" t="str">
        <f t="shared" si="127"/>
        <v/>
      </c>
      <c r="X179" s="422" t="str">
        <f t="shared" si="128"/>
        <v/>
      </c>
      <c r="Z179" s="348" t="s">
        <v>144</v>
      </c>
      <c r="AA179" s="350">
        <f t="shared" si="114"/>
        <v>9.8066499999999994</v>
      </c>
      <c r="AB179" s="350">
        <f t="shared" si="118"/>
        <v>9.8066500000000001E-2</v>
      </c>
      <c r="AC179" s="350">
        <f t="shared" si="115"/>
        <v>9.8066500000000001E-3</v>
      </c>
      <c r="AD179" s="351">
        <v>9.8066500000000004E-6</v>
      </c>
      <c r="AE179" s="350">
        <f t="shared" si="116"/>
        <v>9.8066499999999994</v>
      </c>
      <c r="AF179" s="350">
        <f t="shared" si="119"/>
        <v>9.8066500000000001E-2</v>
      </c>
      <c r="AG179" s="350">
        <f t="shared" si="117"/>
        <v>9.8066500000000001E-3</v>
      </c>
      <c r="AH179" s="351">
        <v>9.8066500000000004E-6</v>
      </c>
    </row>
    <row r="180" spans="2:34" s="247" customFormat="1" ht="15" customHeight="1">
      <c r="B180" s="255" t="b">
        <f>IF(Pressure_1_R3!U11="",FALSE,TRUE)</f>
        <v>0</v>
      </c>
      <c r="C180" s="256">
        <v>8</v>
      </c>
      <c r="D180" s="257" t="str">
        <f>IF($B180=FALSE,"",표준압력!G155)</f>
        <v/>
      </c>
      <c r="E180" s="257" t="str">
        <f>IF($B180=FALSE,"",표준압력!H155)</f>
        <v/>
      </c>
      <c r="F180" s="257" t="str">
        <f>IF($B180=FALSE,"",Pressure_1_R3!U11)</f>
        <v/>
      </c>
      <c r="G180" s="258" t="str">
        <f>IF($B180=FALSE,"",Pressure_1_R3!V11)</f>
        <v/>
      </c>
      <c r="H180" s="258" t="str">
        <f>IF($B180=FALSE,"",Pressure_1_R3!W11)</f>
        <v/>
      </c>
      <c r="I180" s="264" t="b">
        <f t="shared" si="120"/>
        <v>0</v>
      </c>
      <c r="J180" s="259" t="str">
        <f t="shared" si="121"/>
        <v/>
      </c>
      <c r="K180" s="260" t="str">
        <f t="shared" si="122"/>
        <v/>
      </c>
      <c r="L180" s="260" t="str">
        <f t="shared" si="122"/>
        <v/>
      </c>
      <c r="M180" s="250"/>
      <c r="N180" s="261" t="b">
        <f t="shared" si="123"/>
        <v>0</v>
      </c>
      <c r="O180" s="415" t="s">
        <v>564</v>
      </c>
      <c r="P180" s="419">
        <v>8</v>
      </c>
      <c r="Q180" s="417" t="str">
        <f t="shared" si="124"/>
        <v/>
      </c>
      <c r="R180" s="261" t="str">
        <f t="shared" si="124"/>
        <v/>
      </c>
      <c r="S180" s="261" t="str">
        <f t="shared" si="124"/>
        <v/>
      </c>
      <c r="T180" s="421" t="str">
        <f t="shared" si="125"/>
        <v/>
      </c>
      <c r="U180" s="417" t="str">
        <f t="shared" si="129"/>
        <v/>
      </c>
      <c r="V180" s="417" t="str">
        <f t="shared" si="126"/>
        <v/>
      </c>
      <c r="W180" s="417" t="str">
        <f t="shared" si="127"/>
        <v/>
      </c>
      <c r="X180" s="422" t="str">
        <f t="shared" si="128"/>
        <v/>
      </c>
      <c r="Z180" s="348" t="s">
        <v>899</v>
      </c>
      <c r="AA180" s="350">
        <f t="shared" si="114"/>
        <v>3386.3889999999997</v>
      </c>
      <c r="AB180" s="350">
        <f t="shared" si="118"/>
        <v>33.863889999999998</v>
      </c>
      <c r="AC180" s="350">
        <f t="shared" si="115"/>
        <v>3.3863889999999999</v>
      </c>
      <c r="AD180" s="350">
        <v>3.3863890000000001E-3</v>
      </c>
      <c r="AE180" s="350">
        <f t="shared" si="116"/>
        <v>3386.3889999999997</v>
      </c>
      <c r="AF180" s="350">
        <f t="shared" si="119"/>
        <v>33.863889999999998</v>
      </c>
      <c r="AG180" s="350">
        <f t="shared" si="117"/>
        <v>3.3863889999999999</v>
      </c>
      <c r="AH180" s="350">
        <v>3.3863890000000001E-3</v>
      </c>
    </row>
    <row r="181" spans="2:34" s="247" customFormat="1" ht="15" customHeight="1">
      <c r="B181" s="255" t="b">
        <f>IF(Pressure_1_R3!U12="",FALSE,TRUE)</f>
        <v>0</v>
      </c>
      <c r="C181" s="256">
        <v>9</v>
      </c>
      <c r="D181" s="257" t="str">
        <f>IF($B181=FALSE,"",표준압력!G156)</f>
        <v/>
      </c>
      <c r="E181" s="257" t="str">
        <f>IF($B181=FALSE,"",표준압력!H156)</f>
        <v/>
      </c>
      <c r="F181" s="257" t="str">
        <f>IF($B181=FALSE,"",Pressure_1_R3!U12)</f>
        <v/>
      </c>
      <c r="G181" s="258" t="str">
        <f>IF($B181=FALSE,"",Pressure_1_R3!V12)</f>
        <v/>
      </c>
      <c r="H181" s="258" t="str">
        <f>IF($B181=FALSE,"",Pressure_1_R3!W12)</f>
        <v/>
      </c>
      <c r="I181" s="264" t="b">
        <f t="shared" si="120"/>
        <v>0</v>
      </c>
      <c r="J181" s="259" t="str">
        <f t="shared" si="121"/>
        <v/>
      </c>
      <c r="K181" s="260" t="str">
        <f t="shared" si="122"/>
        <v/>
      </c>
      <c r="L181" s="260" t="str">
        <f t="shared" si="122"/>
        <v/>
      </c>
      <c r="M181" s="250"/>
      <c r="N181" s="261" t="b">
        <f t="shared" si="123"/>
        <v>0</v>
      </c>
      <c r="O181" s="415" t="s">
        <v>564</v>
      </c>
      <c r="P181" s="419">
        <v>9</v>
      </c>
      <c r="Q181" s="417" t="str">
        <f t="shared" si="124"/>
        <v/>
      </c>
      <c r="R181" s="261" t="str">
        <f t="shared" si="124"/>
        <v/>
      </c>
      <c r="S181" s="261" t="str">
        <f t="shared" si="124"/>
        <v/>
      </c>
      <c r="T181" s="421" t="str">
        <f t="shared" si="125"/>
        <v/>
      </c>
      <c r="U181" s="417" t="str">
        <f t="shared" si="129"/>
        <v/>
      </c>
      <c r="V181" s="417" t="str">
        <f t="shared" si="126"/>
        <v/>
      </c>
      <c r="W181" s="417" t="str">
        <f t="shared" si="127"/>
        <v/>
      </c>
      <c r="X181" s="422" t="str">
        <f t="shared" si="128"/>
        <v/>
      </c>
      <c r="Z181" s="348" t="s">
        <v>900</v>
      </c>
      <c r="AA181" s="350">
        <f t="shared" si="114"/>
        <v>133.32240000000002</v>
      </c>
      <c r="AB181" s="350">
        <f t="shared" si="118"/>
        <v>1.333224</v>
      </c>
      <c r="AC181" s="350">
        <f t="shared" si="115"/>
        <v>0.13332240000000001</v>
      </c>
      <c r="AD181" s="350">
        <v>1.3332240000000001E-4</v>
      </c>
      <c r="AE181" s="350">
        <f t="shared" si="116"/>
        <v>133.32240000000002</v>
      </c>
      <c r="AF181" s="350">
        <f t="shared" si="119"/>
        <v>1.333224</v>
      </c>
      <c r="AG181" s="350">
        <f t="shared" si="117"/>
        <v>0.13332240000000001</v>
      </c>
      <c r="AH181" s="350">
        <v>1.3332240000000001E-4</v>
      </c>
    </row>
    <row r="182" spans="2:34" s="247" customFormat="1" ht="15" customHeight="1">
      <c r="B182" s="255" t="b">
        <f>IF(Pressure_1_R3!U13="",FALSE,TRUE)</f>
        <v>0</v>
      </c>
      <c r="C182" s="256">
        <v>10</v>
      </c>
      <c r="D182" s="257" t="str">
        <f>IF($B182=FALSE,"",표준압력!G157)</f>
        <v/>
      </c>
      <c r="E182" s="257" t="str">
        <f>IF($B182=FALSE,"",표준압력!H157)</f>
        <v/>
      </c>
      <c r="F182" s="257" t="str">
        <f>IF($B182=FALSE,"",Pressure_1_R3!U13)</f>
        <v/>
      </c>
      <c r="G182" s="258" t="str">
        <f>IF($B182=FALSE,"",Pressure_1_R3!V13)</f>
        <v/>
      </c>
      <c r="H182" s="258" t="str">
        <f>IF($B182=FALSE,"",Pressure_1_R3!W13)</f>
        <v/>
      </c>
      <c r="I182" s="264" t="b">
        <f t="shared" si="120"/>
        <v>0</v>
      </c>
      <c r="J182" s="259" t="str">
        <f t="shared" si="121"/>
        <v/>
      </c>
      <c r="K182" s="260" t="str">
        <f t="shared" si="122"/>
        <v/>
      </c>
      <c r="L182" s="260" t="str">
        <f t="shared" si="122"/>
        <v/>
      </c>
      <c r="M182" s="250"/>
      <c r="N182" s="261" t="b">
        <f t="shared" si="123"/>
        <v>0</v>
      </c>
      <c r="O182" s="415" t="s">
        <v>564</v>
      </c>
      <c r="P182" s="419">
        <v>10</v>
      </c>
      <c r="Q182" s="417" t="str">
        <f t="shared" si="124"/>
        <v/>
      </c>
      <c r="R182" s="261" t="str">
        <f t="shared" si="124"/>
        <v/>
      </c>
      <c r="S182" s="261" t="str">
        <f t="shared" si="124"/>
        <v/>
      </c>
      <c r="T182" s="421" t="str">
        <f t="shared" si="125"/>
        <v/>
      </c>
      <c r="U182" s="417" t="str">
        <f t="shared" si="129"/>
        <v/>
      </c>
      <c r="V182" s="417" t="str">
        <f t="shared" si="126"/>
        <v/>
      </c>
      <c r="W182" s="417" t="str">
        <f t="shared" si="127"/>
        <v/>
      </c>
      <c r="X182" s="422" t="str">
        <f t="shared" si="128"/>
        <v/>
      </c>
      <c r="Z182" s="348" t="s">
        <v>901</v>
      </c>
      <c r="AA182" s="350">
        <f t="shared" si="114"/>
        <v>1333.2239999999999</v>
      </c>
      <c r="AB182" s="350">
        <f t="shared" si="118"/>
        <v>13.332239999999999</v>
      </c>
      <c r="AC182" s="350">
        <f t="shared" si="115"/>
        <v>1.333224</v>
      </c>
      <c r="AD182" s="350">
        <v>1.333224E-3</v>
      </c>
      <c r="AE182" s="350">
        <f t="shared" si="116"/>
        <v>1333.2239999999999</v>
      </c>
      <c r="AF182" s="350">
        <f t="shared" si="119"/>
        <v>13.332239999999999</v>
      </c>
      <c r="AG182" s="350">
        <f t="shared" si="117"/>
        <v>1.333224</v>
      </c>
      <c r="AH182" s="350">
        <v>1.333224E-3</v>
      </c>
    </row>
    <row r="183" spans="2:34" s="247" customFormat="1" ht="15" customHeight="1">
      <c r="B183" s="255" t="b">
        <f>IF(Pressure_1_R3!U14="",FALSE,TRUE)</f>
        <v>0</v>
      </c>
      <c r="C183" s="256">
        <v>11</v>
      </c>
      <c r="D183" s="257" t="str">
        <f>IF($B183=FALSE,"",표준압력!G158)</f>
        <v/>
      </c>
      <c r="E183" s="257" t="str">
        <f>IF($B183=FALSE,"",표준압력!H158)</f>
        <v/>
      </c>
      <c r="F183" s="257" t="str">
        <f>IF($B183=FALSE,"",Pressure_1_R3!U14)</f>
        <v/>
      </c>
      <c r="G183" s="258" t="str">
        <f>IF($B183=FALSE,"",Pressure_1_R3!V14)</f>
        <v/>
      </c>
      <c r="H183" s="258" t="str">
        <f>IF($B183=FALSE,"",Pressure_1_R3!W14)</f>
        <v/>
      </c>
      <c r="I183" s="264" t="b">
        <f t="shared" si="120"/>
        <v>0</v>
      </c>
      <c r="J183" s="259" t="str">
        <f t="shared" si="121"/>
        <v/>
      </c>
      <c r="K183" s="260" t="str">
        <f t="shared" si="122"/>
        <v/>
      </c>
      <c r="L183" s="260" t="str">
        <f t="shared" si="122"/>
        <v/>
      </c>
      <c r="M183" s="250"/>
      <c r="N183" s="261" t="b">
        <f t="shared" si="123"/>
        <v>0</v>
      </c>
      <c r="O183" s="415" t="s">
        <v>564</v>
      </c>
      <c r="P183" s="419">
        <v>11</v>
      </c>
      <c r="Q183" s="417" t="str">
        <f t="shared" si="124"/>
        <v/>
      </c>
      <c r="R183" s="261" t="str">
        <f t="shared" si="124"/>
        <v/>
      </c>
      <c r="S183" s="261" t="str">
        <f t="shared" si="124"/>
        <v/>
      </c>
      <c r="T183" s="421" t="str">
        <f t="shared" si="125"/>
        <v/>
      </c>
      <c r="U183" s="417" t="str">
        <f t="shared" si="129"/>
        <v/>
      </c>
      <c r="V183" s="417" t="str">
        <f t="shared" si="126"/>
        <v/>
      </c>
      <c r="W183" s="417" t="str">
        <f t="shared" si="127"/>
        <v/>
      </c>
      <c r="X183" s="422" t="str">
        <f t="shared" si="128"/>
        <v/>
      </c>
      <c r="Z183" s="348" t="s">
        <v>902</v>
      </c>
      <c r="AA183" s="350">
        <f t="shared" si="114"/>
        <v>249.0889</v>
      </c>
      <c r="AB183" s="350">
        <f t="shared" si="118"/>
        <v>2.4908890000000001</v>
      </c>
      <c r="AC183" s="350">
        <f t="shared" si="115"/>
        <v>0.2490889</v>
      </c>
      <c r="AD183" s="350">
        <v>2.4908889999999999E-4</v>
      </c>
      <c r="AE183" s="350">
        <f t="shared" si="116"/>
        <v>249.0889</v>
      </c>
      <c r="AF183" s="350">
        <f t="shared" si="119"/>
        <v>2.4908890000000001</v>
      </c>
      <c r="AG183" s="350">
        <f t="shared" si="117"/>
        <v>0.2490889</v>
      </c>
      <c r="AH183" s="350">
        <v>2.4908889999999999E-4</v>
      </c>
    </row>
    <row r="184" spans="2:34" s="247" customFormat="1" ht="15" customHeight="1">
      <c r="B184" s="255" t="b">
        <f>IF(Pressure_1_R3!U15="",FALSE,TRUE)</f>
        <v>0</v>
      </c>
      <c r="C184" s="256">
        <v>12</v>
      </c>
      <c r="D184" s="257" t="str">
        <f>IF($B184=FALSE,"",표준압력!G159)</f>
        <v/>
      </c>
      <c r="E184" s="257" t="str">
        <f>IF($B184=FALSE,"",표준압력!H159)</f>
        <v/>
      </c>
      <c r="F184" s="257" t="str">
        <f>IF($B184=FALSE,"",Pressure_1_R3!U15)</f>
        <v/>
      </c>
      <c r="G184" s="258" t="str">
        <f>IF($B184=FALSE,"",Pressure_1_R3!V15)</f>
        <v/>
      </c>
      <c r="H184" s="258" t="str">
        <f>IF($B184=FALSE,"",Pressure_1_R3!W15)</f>
        <v/>
      </c>
      <c r="I184" s="264" t="b">
        <f t="shared" si="120"/>
        <v>0</v>
      </c>
      <c r="J184" s="259" t="str">
        <f t="shared" si="121"/>
        <v/>
      </c>
      <c r="K184" s="260" t="str">
        <f t="shared" si="122"/>
        <v/>
      </c>
      <c r="L184" s="260" t="str">
        <f t="shared" si="122"/>
        <v/>
      </c>
      <c r="M184" s="250"/>
      <c r="N184" s="261" t="b">
        <f t="shared" si="123"/>
        <v>0</v>
      </c>
      <c r="O184" s="415" t="s">
        <v>564</v>
      </c>
      <c r="P184" s="419">
        <v>12</v>
      </c>
      <c r="Q184" s="417" t="str">
        <f t="shared" si="124"/>
        <v/>
      </c>
      <c r="R184" s="261" t="str">
        <f t="shared" si="124"/>
        <v/>
      </c>
      <c r="S184" s="261" t="str">
        <f t="shared" si="124"/>
        <v/>
      </c>
      <c r="T184" s="421" t="str">
        <f t="shared" si="125"/>
        <v/>
      </c>
      <c r="U184" s="417" t="str">
        <f t="shared" si="129"/>
        <v/>
      </c>
      <c r="V184" s="417" t="str">
        <f t="shared" si="126"/>
        <v/>
      </c>
      <c r="W184" s="417" t="str">
        <f t="shared" si="127"/>
        <v/>
      </c>
      <c r="X184" s="422" t="str">
        <f t="shared" si="128"/>
        <v/>
      </c>
      <c r="Z184" s="348" t="s">
        <v>903</v>
      </c>
      <c r="AA184" s="350">
        <f t="shared" si="114"/>
        <v>9.8066499999999994</v>
      </c>
      <c r="AB184" s="350">
        <f t="shared" si="118"/>
        <v>9.8066500000000001E-2</v>
      </c>
      <c r="AC184" s="350">
        <f t="shared" si="115"/>
        <v>9.8066500000000001E-3</v>
      </c>
      <c r="AD184" s="350">
        <v>9.8066500000000004E-6</v>
      </c>
      <c r="AE184" s="350">
        <f t="shared" si="116"/>
        <v>9.8066499999999994</v>
      </c>
      <c r="AF184" s="350">
        <f t="shared" si="119"/>
        <v>9.8066500000000001E-2</v>
      </c>
      <c r="AG184" s="350">
        <f t="shared" si="117"/>
        <v>9.8066500000000001E-3</v>
      </c>
      <c r="AH184" s="350">
        <v>9.8066500000000004E-6</v>
      </c>
    </row>
    <row r="185" spans="2:34" s="247" customFormat="1" ht="15" customHeight="1">
      <c r="B185" s="255" t="b">
        <f>IF(Pressure_1_R3!U16="",FALSE,TRUE)</f>
        <v>0</v>
      </c>
      <c r="C185" s="256">
        <v>13</v>
      </c>
      <c r="D185" s="257" t="str">
        <f>IF($B185=FALSE,"",표준압력!G160)</f>
        <v/>
      </c>
      <c r="E185" s="257" t="str">
        <f>IF($B185=FALSE,"",표준압력!H160)</f>
        <v/>
      </c>
      <c r="F185" s="257" t="str">
        <f>IF($B185=FALSE,"",Pressure_1_R3!U16)</f>
        <v/>
      </c>
      <c r="G185" s="258" t="str">
        <f>IF($B185=FALSE,"",Pressure_1_R3!V16)</f>
        <v/>
      </c>
      <c r="H185" s="258" t="str">
        <f>IF($B185=FALSE,"",Pressure_1_R3!W16)</f>
        <v/>
      </c>
      <c r="I185" s="264" t="b">
        <f t="shared" si="120"/>
        <v>0</v>
      </c>
      <c r="J185" s="259" t="str">
        <f t="shared" si="121"/>
        <v/>
      </c>
      <c r="K185" s="260" t="str">
        <f t="shared" si="122"/>
        <v/>
      </c>
      <c r="L185" s="260" t="str">
        <f t="shared" si="122"/>
        <v/>
      </c>
      <c r="M185" s="250"/>
      <c r="N185" s="261" t="b">
        <f t="shared" si="123"/>
        <v>0</v>
      </c>
      <c r="O185" s="415" t="s">
        <v>564</v>
      </c>
      <c r="P185" s="419">
        <v>13</v>
      </c>
      <c r="Q185" s="417" t="str">
        <f t="shared" si="124"/>
        <v/>
      </c>
      <c r="R185" s="261" t="str">
        <f t="shared" si="124"/>
        <v/>
      </c>
      <c r="S185" s="261" t="str">
        <f t="shared" si="124"/>
        <v/>
      </c>
      <c r="T185" s="421" t="str">
        <f t="shared" si="125"/>
        <v/>
      </c>
      <c r="U185" s="417" t="str">
        <f t="shared" si="129"/>
        <v/>
      </c>
      <c r="V185" s="417" t="str">
        <f t="shared" si="126"/>
        <v/>
      </c>
      <c r="W185" s="417" t="str">
        <f t="shared" si="127"/>
        <v/>
      </c>
      <c r="X185" s="422" t="str">
        <f t="shared" si="128"/>
        <v/>
      </c>
      <c r="Z185" s="348" t="s">
        <v>904</v>
      </c>
      <c r="AA185" s="350">
        <f t="shared" si="114"/>
        <v>98.066500000000005</v>
      </c>
      <c r="AB185" s="350">
        <f t="shared" si="118"/>
        <v>0.98066500000000001</v>
      </c>
      <c r="AC185" s="350">
        <f t="shared" si="115"/>
        <v>9.8066500000000001E-2</v>
      </c>
      <c r="AD185" s="351">
        <v>9.80665E-5</v>
      </c>
      <c r="AE185" s="350">
        <f t="shared" si="116"/>
        <v>98.066500000000005</v>
      </c>
      <c r="AF185" s="350">
        <f t="shared" si="119"/>
        <v>0.98066500000000001</v>
      </c>
      <c r="AG185" s="350">
        <f t="shared" si="117"/>
        <v>9.8066500000000001E-2</v>
      </c>
      <c r="AH185" s="351">
        <v>9.80665E-5</v>
      </c>
    </row>
    <row r="186" spans="2:34" s="247" customFormat="1" ht="15" customHeight="1">
      <c r="B186" s="255" t="b">
        <f>IF(Pressure_1_R3!U17="",FALSE,TRUE)</f>
        <v>0</v>
      </c>
      <c r="C186" s="256">
        <v>14</v>
      </c>
      <c r="D186" s="257" t="str">
        <f>IF($B186=FALSE,"",표준압력!G161)</f>
        <v/>
      </c>
      <c r="E186" s="257" t="str">
        <f>IF($B186=FALSE,"",표준압력!H161)</f>
        <v/>
      </c>
      <c r="F186" s="257" t="str">
        <f>IF($B186=FALSE,"",Pressure_1_R3!U17)</f>
        <v/>
      </c>
      <c r="G186" s="258" t="str">
        <f>IF($B186=FALSE,"",Pressure_1_R3!V17)</f>
        <v/>
      </c>
      <c r="H186" s="258" t="str">
        <f>IF($B186=FALSE,"",Pressure_1_R3!W17)</f>
        <v/>
      </c>
      <c r="I186" s="264" t="b">
        <f t="shared" si="120"/>
        <v>0</v>
      </c>
      <c r="J186" s="259" t="str">
        <f t="shared" si="121"/>
        <v/>
      </c>
      <c r="K186" s="260" t="str">
        <f t="shared" si="122"/>
        <v/>
      </c>
      <c r="L186" s="260" t="str">
        <f t="shared" si="122"/>
        <v/>
      </c>
      <c r="M186" s="250"/>
      <c r="N186" s="261" t="b">
        <f t="shared" si="123"/>
        <v>0</v>
      </c>
      <c r="O186" s="415" t="s">
        <v>564</v>
      </c>
      <c r="P186" s="419">
        <v>14</v>
      </c>
      <c r="Q186" s="417" t="str">
        <f t="shared" si="124"/>
        <v/>
      </c>
      <c r="R186" s="261" t="str">
        <f t="shared" si="124"/>
        <v/>
      </c>
      <c r="S186" s="261" t="str">
        <f t="shared" si="124"/>
        <v/>
      </c>
      <c r="T186" s="421" t="str">
        <f t="shared" si="125"/>
        <v/>
      </c>
      <c r="U186" s="417" t="str">
        <f t="shared" si="129"/>
        <v/>
      </c>
      <c r="V186" s="417" t="str">
        <f t="shared" si="126"/>
        <v/>
      </c>
      <c r="W186" s="417" t="str">
        <f t="shared" si="127"/>
        <v/>
      </c>
      <c r="X186" s="422" t="str">
        <f t="shared" si="128"/>
        <v/>
      </c>
      <c r="Z186" s="348" t="s">
        <v>905</v>
      </c>
      <c r="AA186" s="350">
        <v>10000</v>
      </c>
      <c r="AB186" s="350">
        <f t="shared" si="118"/>
        <v>100</v>
      </c>
      <c r="AC186" s="350">
        <v>10</v>
      </c>
      <c r="AD186" s="351">
        <v>0.01</v>
      </c>
      <c r="AE186" s="350">
        <v>10000</v>
      </c>
      <c r="AF186" s="350">
        <f t="shared" si="119"/>
        <v>100</v>
      </c>
      <c r="AG186" s="350">
        <v>10</v>
      </c>
      <c r="AH186" s="351">
        <v>0.01</v>
      </c>
    </row>
    <row r="187" spans="2:34" s="247" customFormat="1" ht="15" customHeight="1">
      <c r="B187" s="255" t="b">
        <f>IF(Pressure_1_R3!U18="",FALSE,TRUE)</f>
        <v>0</v>
      </c>
      <c r="C187" s="256">
        <v>15</v>
      </c>
      <c r="D187" s="257" t="str">
        <f>IF($B187=FALSE,"",표준압력!G162)</f>
        <v/>
      </c>
      <c r="E187" s="257" t="str">
        <f>IF($B187=FALSE,"",표준압력!H162)</f>
        <v/>
      </c>
      <c r="F187" s="257" t="str">
        <f>IF($B187=FALSE,"",Pressure_1_R3!U18)</f>
        <v/>
      </c>
      <c r="G187" s="258" t="str">
        <f>IF($B187=FALSE,"",Pressure_1_R3!V18)</f>
        <v/>
      </c>
      <c r="H187" s="258" t="str">
        <f>IF($B187=FALSE,"",Pressure_1_R3!W18)</f>
        <v/>
      </c>
      <c r="I187" s="264" t="b">
        <f t="shared" si="120"/>
        <v>0</v>
      </c>
      <c r="J187" s="259" t="str">
        <f t="shared" si="121"/>
        <v/>
      </c>
      <c r="K187" s="260" t="str">
        <f t="shared" si="122"/>
        <v/>
      </c>
      <c r="L187" s="260" t="str">
        <f t="shared" si="122"/>
        <v/>
      </c>
      <c r="M187" s="250"/>
      <c r="N187" s="261" t="b">
        <f t="shared" si="123"/>
        <v>0</v>
      </c>
      <c r="O187" s="415" t="s">
        <v>564</v>
      </c>
      <c r="P187" s="419">
        <v>15</v>
      </c>
      <c r="Q187" s="417" t="str">
        <f t="shared" si="124"/>
        <v/>
      </c>
      <c r="R187" s="261" t="str">
        <f t="shared" si="124"/>
        <v/>
      </c>
      <c r="S187" s="261" t="str">
        <f t="shared" si="124"/>
        <v/>
      </c>
      <c r="T187" s="421" t="str">
        <f t="shared" si="125"/>
        <v/>
      </c>
      <c r="U187" s="417" t="str">
        <f t="shared" si="129"/>
        <v/>
      </c>
      <c r="V187" s="417" t="str">
        <f t="shared" si="126"/>
        <v/>
      </c>
      <c r="W187" s="417" t="str">
        <f t="shared" si="127"/>
        <v/>
      </c>
      <c r="X187" s="422" t="str">
        <f t="shared" si="128"/>
        <v/>
      </c>
      <c r="Z187" s="348" t="s">
        <v>890</v>
      </c>
      <c r="AA187" s="350">
        <f t="shared" ref="AA187:AA194" si="130">AC187*1000</f>
        <v>1</v>
      </c>
      <c r="AB187" s="350">
        <f t="shared" si="118"/>
        <v>0.01</v>
      </c>
      <c r="AC187" s="350">
        <f t="shared" ref="AC187:AC194" si="131">AD187*1000</f>
        <v>1E-3</v>
      </c>
      <c r="AD187" s="350">
        <v>9.9999999999999995E-7</v>
      </c>
      <c r="AE187" s="350">
        <f t="shared" ref="AE187:AE194" si="132">AG187*1000</f>
        <v>1</v>
      </c>
      <c r="AF187" s="350">
        <f t="shared" si="119"/>
        <v>0.01</v>
      </c>
      <c r="AG187" s="350">
        <f t="shared" ref="AG187:AG194" si="133">AH187*1000</f>
        <v>1E-3</v>
      </c>
      <c r="AH187" s="350">
        <v>9.9999999999999995E-7</v>
      </c>
    </row>
    <row r="188" spans="2:34" s="247" customFormat="1" ht="15" customHeight="1">
      <c r="B188" s="255" t="b">
        <f>IF(Pressure_1_R3!U19="",FALSE,TRUE)</f>
        <v>0</v>
      </c>
      <c r="C188" s="256">
        <v>16</v>
      </c>
      <c r="D188" s="257" t="str">
        <f>IF($B188=FALSE,"",표준압력!G163)</f>
        <v/>
      </c>
      <c r="E188" s="257" t="str">
        <f>IF($B188=FALSE,"",표준압력!H163)</f>
        <v/>
      </c>
      <c r="F188" s="257" t="str">
        <f>IF($B188=FALSE,"",Pressure_1_R3!U19)</f>
        <v/>
      </c>
      <c r="G188" s="258" t="str">
        <f>IF($B188=FALSE,"",Pressure_1_R3!V19)</f>
        <v/>
      </c>
      <c r="H188" s="258" t="str">
        <f>IF($B188=FALSE,"",Pressure_1_R3!W19)</f>
        <v/>
      </c>
      <c r="I188" s="264" t="b">
        <f t="shared" si="120"/>
        <v>0</v>
      </c>
      <c r="J188" s="259" t="str">
        <f t="shared" si="121"/>
        <v/>
      </c>
      <c r="K188" s="260" t="str">
        <f t="shared" si="122"/>
        <v/>
      </c>
      <c r="L188" s="260" t="str">
        <f t="shared" si="122"/>
        <v/>
      </c>
      <c r="M188" s="250"/>
      <c r="N188" s="261" t="b">
        <f t="shared" si="123"/>
        <v>0</v>
      </c>
      <c r="O188" s="416" t="s">
        <v>523</v>
      </c>
      <c r="P188" s="420">
        <v>1</v>
      </c>
      <c r="Q188" s="417" t="str">
        <f t="shared" ref="Q188:S202" ca="1" si="134">IF($N188=FALSE,"",OFFSET(J$172,$B$167*2-($P188-1),0))</f>
        <v/>
      </c>
      <c r="R188" s="261" t="str">
        <f t="shared" ca="1" si="134"/>
        <v/>
      </c>
      <c r="S188" s="261" t="str">
        <f t="shared" ca="1" si="134"/>
        <v/>
      </c>
      <c r="T188" s="421" t="str">
        <f t="shared" si="125"/>
        <v/>
      </c>
      <c r="U188" s="418" t="str">
        <f>IF($N188=FALSE,"",Q188-Q$188)</f>
        <v/>
      </c>
      <c r="V188" s="418" t="str">
        <f t="shared" ref="V188:V202" si="135">IF($N188=FALSE,"",R188-R$188)</f>
        <v/>
      </c>
      <c r="W188" s="418" t="str">
        <f t="shared" ref="W188:W202" si="136">IF($N188=FALSE,"",S188-S$188)</f>
        <v/>
      </c>
      <c r="X188" s="422" t="str">
        <f t="shared" si="128"/>
        <v/>
      </c>
      <c r="Z188" s="348" t="s">
        <v>891</v>
      </c>
      <c r="AA188" s="350">
        <f t="shared" si="130"/>
        <v>100</v>
      </c>
      <c r="AB188" s="350">
        <f t="shared" si="118"/>
        <v>1</v>
      </c>
      <c r="AC188" s="350">
        <f t="shared" si="131"/>
        <v>0.1</v>
      </c>
      <c r="AD188" s="350">
        <v>1E-4</v>
      </c>
      <c r="AE188" s="350">
        <f t="shared" si="132"/>
        <v>100</v>
      </c>
      <c r="AF188" s="350">
        <f t="shared" si="119"/>
        <v>1</v>
      </c>
      <c r="AG188" s="350">
        <f t="shared" si="133"/>
        <v>0.1</v>
      </c>
      <c r="AH188" s="350">
        <v>1E-4</v>
      </c>
    </row>
    <row r="189" spans="2:34" s="247" customFormat="1" ht="15" customHeight="1">
      <c r="B189" s="255" t="b">
        <f>IF(Pressure_1_R3!U20="",FALSE,TRUE)</f>
        <v>0</v>
      </c>
      <c r="C189" s="256">
        <v>17</v>
      </c>
      <c r="D189" s="257" t="str">
        <f>IF($B189=FALSE,"",표준압력!G164)</f>
        <v/>
      </c>
      <c r="E189" s="257" t="str">
        <f>IF($B189=FALSE,"",표준압력!H164)</f>
        <v/>
      </c>
      <c r="F189" s="257" t="str">
        <f>IF($B189=FALSE,"",Pressure_1_R3!U20)</f>
        <v/>
      </c>
      <c r="G189" s="258" t="str">
        <f>IF($B189=FALSE,"",Pressure_1_R3!V20)</f>
        <v/>
      </c>
      <c r="H189" s="258" t="str">
        <f>IF($B189=FALSE,"",Pressure_1_R3!W20)</f>
        <v/>
      </c>
      <c r="I189" s="264" t="b">
        <f t="shared" si="120"/>
        <v>0</v>
      </c>
      <c r="J189" s="259" t="str">
        <f t="shared" si="121"/>
        <v/>
      </c>
      <c r="K189" s="260" t="str">
        <f t="shared" si="122"/>
        <v/>
      </c>
      <c r="L189" s="260" t="str">
        <f t="shared" si="122"/>
        <v/>
      </c>
      <c r="M189" s="250"/>
      <c r="N189" s="261" t="b">
        <f t="shared" si="123"/>
        <v>0</v>
      </c>
      <c r="O189" s="416" t="s">
        <v>523</v>
      </c>
      <c r="P189" s="420">
        <v>2</v>
      </c>
      <c r="Q189" s="417" t="str">
        <f t="shared" ca="1" si="134"/>
        <v/>
      </c>
      <c r="R189" s="261" t="str">
        <f t="shared" ca="1" si="134"/>
        <v/>
      </c>
      <c r="S189" s="261" t="str">
        <f t="shared" ca="1" si="134"/>
        <v/>
      </c>
      <c r="T189" s="421" t="str">
        <f t="shared" si="125"/>
        <v/>
      </c>
      <c r="U189" s="418" t="str">
        <f t="shared" ref="U189:U202" si="137">IF($N189=FALSE,"",Q189-Q$188)</f>
        <v/>
      </c>
      <c r="V189" s="418" t="str">
        <f t="shared" si="135"/>
        <v/>
      </c>
      <c r="W189" s="418" t="str">
        <f t="shared" si="136"/>
        <v/>
      </c>
      <c r="X189" s="422" t="str">
        <f t="shared" si="128"/>
        <v/>
      </c>
      <c r="Z189" s="348" t="s">
        <v>892</v>
      </c>
      <c r="AA189" s="350">
        <f t="shared" si="130"/>
        <v>1000</v>
      </c>
      <c r="AB189" s="350">
        <f t="shared" si="118"/>
        <v>10</v>
      </c>
      <c r="AC189" s="350">
        <f t="shared" si="131"/>
        <v>1</v>
      </c>
      <c r="AD189" s="350">
        <v>1E-3</v>
      </c>
      <c r="AE189" s="350">
        <f t="shared" si="132"/>
        <v>1000</v>
      </c>
      <c r="AF189" s="350">
        <f t="shared" si="119"/>
        <v>10</v>
      </c>
      <c r="AG189" s="350">
        <f t="shared" si="133"/>
        <v>1</v>
      </c>
      <c r="AH189" s="350">
        <v>1E-3</v>
      </c>
    </row>
    <row r="190" spans="2:34" s="247" customFormat="1" ht="15" customHeight="1">
      <c r="B190" s="255" t="b">
        <f>IF(Pressure_1_R3!U21="",FALSE,TRUE)</f>
        <v>0</v>
      </c>
      <c r="C190" s="256">
        <v>18</v>
      </c>
      <c r="D190" s="257" t="str">
        <f>IF($B190=FALSE,"",표준압력!G165)</f>
        <v/>
      </c>
      <c r="E190" s="257" t="str">
        <f>IF($B190=FALSE,"",표준압력!H165)</f>
        <v/>
      </c>
      <c r="F190" s="257" t="str">
        <f>IF($B190=FALSE,"",Pressure_1_R3!U21)</f>
        <v/>
      </c>
      <c r="G190" s="258" t="str">
        <f>IF($B190=FALSE,"",Pressure_1_R3!V21)</f>
        <v/>
      </c>
      <c r="H190" s="258" t="str">
        <f>IF($B190=FALSE,"",Pressure_1_R3!W21)</f>
        <v/>
      </c>
      <c r="I190" s="264" t="b">
        <f t="shared" si="120"/>
        <v>0</v>
      </c>
      <c r="J190" s="259" t="str">
        <f t="shared" si="121"/>
        <v/>
      </c>
      <c r="K190" s="260" t="str">
        <f t="shared" si="122"/>
        <v/>
      </c>
      <c r="L190" s="260" t="str">
        <f t="shared" si="122"/>
        <v/>
      </c>
      <c r="M190" s="250"/>
      <c r="N190" s="261" t="b">
        <f t="shared" si="123"/>
        <v>0</v>
      </c>
      <c r="O190" s="416" t="s">
        <v>523</v>
      </c>
      <c r="P190" s="420">
        <v>3</v>
      </c>
      <c r="Q190" s="417" t="str">
        <f t="shared" ca="1" si="134"/>
        <v/>
      </c>
      <c r="R190" s="261" t="str">
        <f t="shared" ca="1" si="134"/>
        <v/>
      </c>
      <c r="S190" s="261" t="str">
        <f t="shared" ca="1" si="134"/>
        <v/>
      </c>
      <c r="T190" s="421" t="str">
        <f t="shared" si="125"/>
        <v/>
      </c>
      <c r="U190" s="418" t="str">
        <f t="shared" si="137"/>
        <v/>
      </c>
      <c r="V190" s="418" t="str">
        <f t="shared" si="135"/>
        <v/>
      </c>
      <c r="W190" s="418" t="str">
        <f t="shared" si="136"/>
        <v/>
      </c>
      <c r="X190" s="422" t="str">
        <f t="shared" si="128"/>
        <v/>
      </c>
      <c r="Z190" s="348" t="s">
        <v>906</v>
      </c>
      <c r="AA190" s="350">
        <f t="shared" si="130"/>
        <v>1000000</v>
      </c>
      <c r="AB190" s="350">
        <f t="shared" si="118"/>
        <v>10000</v>
      </c>
      <c r="AC190" s="350">
        <f t="shared" si="131"/>
        <v>1000</v>
      </c>
      <c r="AD190" s="350">
        <v>1</v>
      </c>
      <c r="AE190" s="350">
        <f t="shared" si="132"/>
        <v>1000000</v>
      </c>
      <c r="AF190" s="350">
        <f t="shared" si="119"/>
        <v>10000</v>
      </c>
      <c r="AG190" s="350">
        <f t="shared" si="133"/>
        <v>1000</v>
      </c>
      <c r="AH190" s="350">
        <v>1</v>
      </c>
    </row>
    <row r="191" spans="2:34" s="247" customFormat="1" ht="15" customHeight="1">
      <c r="B191" s="255" t="b">
        <f>IF(Pressure_1_R3!U22="",FALSE,TRUE)</f>
        <v>0</v>
      </c>
      <c r="C191" s="256">
        <v>19</v>
      </c>
      <c r="D191" s="257" t="str">
        <f>IF($B191=FALSE,"",표준압력!G166)</f>
        <v/>
      </c>
      <c r="E191" s="257" t="str">
        <f>IF($B191=FALSE,"",표준압력!H166)</f>
        <v/>
      </c>
      <c r="F191" s="257" t="str">
        <f>IF($B191=FALSE,"",Pressure_1_R3!U22)</f>
        <v/>
      </c>
      <c r="G191" s="258" t="str">
        <f>IF($B191=FALSE,"",Pressure_1_R3!V22)</f>
        <v/>
      </c>
      <c r="H191" s="258" t="str">
        <f>IF($B191=FALSE,"",Pressure_1_R3!W22)</f>
        <v/>
      </c>
      <c r="I191" s="264" t="b">
        <f t="shared" si="120"/>
        <v>0</v>
      </c>
      <c r="J191" s="259" t="str">
        <f t="shared" si="121"/>
        <v/>
      </c>
      <c r="K191" s="260" t="str">
        <f t="shared" si="122"/>
        <v/>
      </c>
      <c r="L191" s="260" t="str">
        <f t="shared" si="122"/>
        <v/>
      </c>
      <c r="M191" s="250"/>
      <c r="N191" s="261" t="b">
        <f t="shared" si="123"/>
        <v>0</v>
      </c>
      <c r="O191" s="416" t="s">
        <v>523</v>
      </c>
      <c r="P191" s="420">
        <v>4</v>
      </c>
      <c r="Q191" s="417" t="str">
        <f t="shared" ca="1" si="134"/>
        <v/>
      </c>
      <c r="R191" s="261" t="str">
        <f t="shared" ca="1" si="134"/>
        <v/>
      </c>
      <c r="S191" s="261" t="str">
        <f t="shared" ca="1" si="134"/>
        <v/>
      </c>
      <c r="T191" s="421" t="str">
        <f t="shared" si="125"/>
        <v/>
      </c>
      <c r="U191" s="418" t="str">
        <f t="shared" si="137"/>
        <v/>
      </c>
      <c r="V191" s="418" t="str">
        <f t="shared" si="135"/>
        <v/>
      </c>
      <c r="W191" s="418" t="str">
        <f t="shared" si="136"/>
        <v/>
      </c>
      <c r="X191" s="422" t="str">
        <f t="shared" si="128"/>
        <v/>
      </c>
      <c r="Z191" s="348" t="s">
        <v>907</v>
      </c>
      <c r="AA191" s="350">
        <f t="shared" si="130"/>
        <v>100</v>
      </c>
      <c r="AB191" s="350">
        <f t="shared" si="118"/>
        <v>1</v>
      </c>
      <c r="AC191" s="350">
        <f t="shared" si="131"/>
        <v>0.1</v>
      </c>
      <c r="AD191" s="350">
        <v>1E-4</v>
      </c>
      <c r="AE191" s="350">
        <f t="shared" si="132"/>
        <v>100</v>
      </c>
      <c r="AF191" s="350">
        <f t="shared" si="119"/>
        <v>1</v>
      </c>
      <c r="AG191" s="350">
        <f t="shared" si="133"/>
        <v>0.1</v>
      </c>
      <c r="AH191" s="350">
        <v>1E-4</v>
      </c>
    </row>
    <row r="192" spans="2:34" s="247" customFormat="1" ht="15" customHeight="1">
      <c r="B192" s="255" t="b">
        <f>IF(Pressure_1_R3!U23="",FALSE,TRUE)</f>
        <v>0</v>
      </c>
      <c r="C192" s="256">
        <v>20</v>
      </c>
      <c r="D192" s="257" t="str">
        <f>IF($B192=FALSE,"",표준압력!G167)</f>
        <v/>
      </c>
      <c r="E192" s="257" t="str">
        <f>IF($B192=FALSE,"",표준압력!H167)</f>
        <v/>
      </c>
      <c r="F192" s="257" t="str">
        <f>IF($B192=FALSE,"",Pressure_1_R3!U23)</f>
        <v/>
      </c>
      <c r="G192" s="258" t="str">
        <f>IF($B192=FALSE,"",Pressure_1_R3!V23)</f>
        <v/>
      </c>
      <c r="H192" s="258" t="str">
        <f>IF($B192=FALSE,"",Pressure_1_R3!W23)</f>
        <v/>
      </c>
      <c r="I192" s="264" t="b">
        <f t="shared" si="120"/>
        <v>0</v>
      </c>
      <c r="J192" s="259" t="str">
        <f t="shared" si="121"/>
        <v/>
      </c>
      <c r="K192" s="260" t="str">
        <f t="shared" si="122"/>
        <v/>
      </c>
      <c r="L192" s="260" t="str">
        <f t="shared" si="122"/>
        <v/>
      </c>
      <c r="M192" s="250"/>
      <c r="N192" s="261" t="b">
        <f t="shared" si="123"/>
        <v>0</v>
      </c>
      <c r="O192" s="416" t="s">
        <v>523</v>
      </c>
      <c r="P192" s="420">
        <v>5</v>
      </c>
      <c r="Q192" s="417" t="str">
        <f t="shared" ca="1" si="134"/>
        <v/>
      </c>
      <c r="R192" s="261" t="str">
        <f t="shared" ca="1" si="134"/>
        <v/>
      </c>
      <c r="S192" s="261" t="str">
        <f t="shared" ca="1" si="134"/>
        <v/>
      </c>
      <c r="T192" s="421" t="str">
        <f t="shared" si="125"/>
        <v/>
      </c>
      <c r="U192" s="418" t="str">
        <f t="shared" si="137"/>
        <v/>
      </c>
      <c r="V192" s="418" t="str">
        <f t="shared" si="135"/>
        <v/>
      </c>
      <c r="W192" s="418" t="str">
        <f t="shared" si="136"/>
        <v/>
      </c>
      <c r="X192" s="422" t="str">
        <f t="shared" si="128"/>
        <v/>
      </c>
      <c r="Z192" s="348" t="s">
        <v>908</v>
      </c>
      <c r="AA192" s="350">
        <f t="shared" si="130"/>
        <v>100000</v>
      </c>
      <c r="AB192" s="350">
        <f t="shared" si="118"/>
        <v>1000</v>
      </c>
      <c r="AC192" s="350">
        <f t="shared" si="131"/>
        <v>100</v>
      </c>
      <c r="AD192" s="350">
        <v>0.1</v>
      </c>
      <c r="AE192" s="350">
        <f t="shared" si="132"/>
        <v>100000</v>
      </c>
      <c r="AF192" s="350">
        <f t="shared" si="119"/>
        <v>1000</v>
      </c>
      <c r="AG192" s="350">
        <f t="shared" si="133"/>
        <v>100</v>
      </c>
      <c r="AH192" s="350">
        <v>0.1</v>
      </c>
    </row>
    <row r="193" spans="2:34" s="247" customFormat="1" ht="15" customHeight="1">
      <c r="B193" s="255" t="b">
        <f>IF(Pressure_1_R3!U24="",FALSE,TRUE)</f>
        <v>0</v>
      </c>
      <c r="C193" s="256">
        <v>21</v>
      </c>
      <c r="D193" s="257" t="str">
        <f>IF($B193=FALSE,"",표준압력!G168)</f>
        <v/>
      </c>
      <c r="E193" s="257" t="str">
        <f>IF($B193=FALSE,"",표준압력!H168)</f>
        <v/>
      </c>
      <c r="F193" s="257" t="str">
        <f>IF($B193=FALSE,"",Pressure_1_R3!U24)</f>
        <v/>
      </c>
      <c r="G193" s="258" t="str">
        <f>IF($B193=FALSE,"",Pressure_1_R3!V24)</f>
        <v/>
      </c>
      <c r="H193" s="258" t="str">
        <f>IF($B193=FALSE,"",Pressure_1_R3!W24)</f>
        <v/>
      </c>
      <c r="I193" s="264" t="b">
        <f t="shared" si="120"/>
        <v>0</v>
      </c>
      <c r="J193" s="259" t="str">
        <f t="shared" si="121"/>
        <v/>
      </c>
      <c r="K193" s="260" t="str">
        <f t="shared" si="122"/>
        <v/>
      </c>
      <c r="L193" s="260" t="str">
        <f t="shared" si="122"/>
        <v/>
      </c>
      <c r="M193" s="250"/>
      <c r="N193" s="261" t="b">
        <f t="shared" si="123"/>
        <v>0</v>
      </c>
      <c r="O193" s="416" t="s">
        <v>523</v>
      </c>
      <c r="P193" s="420">
        <v>6</v>
      </c>
      <c r="Q193" s="417" t="str">
        <f t="shared" ca="1" si="134"/>
        <v/>
      </c>
      <c r="R193" s="261" t="str">
        <f t="shared" ca="1" si="134"/>
        <v/>
      </c>
      <c r="S193" s="261" t="str">
        <f t="shared" ca="1" si="134"/>
        <v/>
      </c>
      <c r="T193" s="421" t="str">
        <f t="shared" si="125"/>
        <v/>
      </c>
      <c r="U193" s="418" t="str">
        <f t="shared" si="137"/>
        <v/>
      </c>
      <c r="V193" s="418" t="str">
        <f t="shared" si="135"/>
        <v/>
      </c>
      <c r="W193" s="418" t="str">
        <f t="shared" si="136"/>
        <v/>
      </c>
      <c r="X193" s="422" t="str">
        <f t="shared" si="128"/>
        <v/>
      </c>
      <c r="Z193" s="348" t="s">
        <v>884</v>
      </c>
      <c r="AA193" s="350">
        <f t="shared" si="130"/>
        <v>6894.7569999999996</v>
      </c>
      <c r="AB193" s="350">
        <f t="shared" si="118"/>
        <v>68.947569999999999</v>
      </c>
      <c r="AC193" s="350">
        <f t="shared" si="131"/>
        <v>6.8947569999999994</v>
      </c>
      <c r="AD193" s="350">
        <v>6.8947569999999996E-3</v>
      </c>
      <c r="AE193" s="350">
        <f t="shared" si="132"/>
        <v>6894.7569999999996</v>
      </c>
      <c r="AF193" s="350">
        <f t="shared" si="119"/>
        <v>68.947569999999999</v>
      </c>
      <c r="AG193" s="350">
        <f t="shared" si="133"/>
        <v>6.8947569999999994</v>
      </c>
      <c r="AH193" s="350">
        <v>6.8947569999999996E-3</v>
      </c>
    </row>
    <row r="194" spans="2:34" s="247" customFormat="1" ht="15" customHeight="1">
      <c r="B194" s="255" t="b">
        <f>IF(Pressure_1_R3!U25="",FALSE,TRUE)</f>
        <v>0</v>
      </c>
      <c r="C194" s="256">
        <v>22</v>
      </c>
      <c r="D194" s="257" t="str">
        <f>IF($B194=FALSE,"",표준압력!G169)</f>
        <v/>
      </c>
      <c r="E194" s="257" t="str">
        <f>IF($B194=FALSE,"",표준압력!H169)</f>
        <v/>
      </c>
      <c r="F194" s="257" t="str">
        <f>IF($B194=FALSE,"",Pressure_1_R3!U25)</f>
        <v/>
      </c>
      <c r="G194" s="258" t="str">
        <f>IF($B194=FALSE,"",Pressure_1_R3!V25)</f>
        <v/>
      </c>
      <c r="H194" s="258" t="str">
        <f>IF($B194=FALSE,"",Pressure_1_R3!W25)</f>
        <v/>
      </c>
      <c r="I194" s="264" t="b">
        <f t="shared" si="120"/>
        <v>0</v>
      </c>
      <c r="J194" s="259" t="str">
        <f t="shared" si="121"/>
        <v/>
      </c>
      <c r="K194" s="260" t="str">
        <f t="shared" si="122"/>
        <v/>
      </c>
      <c r="L194" s="260" t="str">
        <f t="shared" si="122"/>
        <v/>
      </c>
      <c r="M194" s="250"/>
      <c r="N194" s="261" t="b">
        <f t="shared" si="123"/>
        <v>0</v>
      </c>
      <c r="O194" s="416" t="s">
        <v>523</v>
      </c>
      <c r="P194" s="420">
        <v>7</v>
      </c>
      <c r="Q194" s="417" t="str">
        <f t="shared" ca="1" si="134"/>
        <v/>
      </c>
      <c r="R194" s="261" t="str">
        <f t="shared" ca="1" si="134"/>
        <v/>
      </c>
      <c r="S194" s="261" t="str">
        <f t="shared" ca="1" si="134"/>
        <v/>
      </c>
      <c r="T194" s="421" t="str">
        <f t="shared" si="125"/>
        <v/>
      </c>
      <c r="U194" s="418" t="str">
        <f t="shared" si="137"/>
        <v/>
      </c>
      <c r="V194" s="418" t="str">
        <f t="shared" si="135"/>
        <v/>
      </c>
      <c r="W194" s="418" t="str">
        <f t="shared" si="136"/>
        <v/>
      </c>
      <c r="X194" s="422" t="str">
        <f t="shared" si="128"/>
        <v/>
      </c>
      <c r="Z194" s="348" t="s">
        <v>922</v>
      </c>
      <c r="AA194" s="350">
        <f t="shared" si="130"/>
        <v>98066.5</v>
      </c>
      <c r="AB194" s="350">
        <f t="shared" si="118"/>
        <v>980.66500000000008</v>
      </c>
      <c r="AC194" s="350">
        <f t="shared" si="131"/>
        <v>98.066500000000005</v>
      </c>
      <c r="AD194" s="350">
        <v>9.8066500000000001E-2</v>
      </c>
      <c r="AE194" s="350">
        <f t="shared" si="132"/>
        <v>98066.5</v>
      </c>
      <c r="AF194" s="350">
        <f t="shared" si="119"/>
        <v>980.66500000000008</v>
      </c>
      <c r="AG194" s="350">
        <f t="shared" si="133"/>
        <v>98.066500000000005</v>
      </c>
      <c r="AH194" s="350">
        <v>9.8066500000000001E-2</v>
      </c>
    </row>
    <row r="195" spans="2:34" s="247" customFormat="1" ht="15" customHeight="1">
      <c r="B195" s="255" t="b">
        <f>IF(Pressure_1_R3!U26="",FALSE,TRUE)</f>
        <v>0</v>
      </c>
      <c r="C195" s="256">
        <v>23</v>
      </c>
      <c r="D195" s="257" t="str">
        <f>IF($B195=FALSE,"",표준압력!G170)</f>
        <v/>
      </c>
      <c r="E195" s="257" t="str">
        <f>IF($B195=FALSE,"",표준압력!H170)</f>
        <v/>
      </c>
      <c r="F195" s="257" t="str">
        <f>IF($B195=FALSE,"",Pressure_1_R3!U26)</f>
        <v/>
      </c>
      <c r="G195" s="258" t="str">
        <f>IF($B195=FALSE,"",Pressure_1_R3!V26)</f>
        <v/>
      </c>
      <c r="H195" s="258" t="str">
        <f>IF($B195=FALSE,"",Pressure_1_R3!W26)</f>
        <v/>
      </c>
      <c r="I195" s="264" t="b">
        <f t="shared" si="120"/>
        <v>0</v>
      </c>
      <c r="J195" s="259" t="str">
        <f t="shared" si="121"/>
        <v/>
      </c>
      <c r="K195" s="260" t="str">
        <f t="shared" si="122"/>
        <v/>
      </c>
      <c r="L195" s="260" t="str">
        <f t="shared" si="122"/>
        <v/>
      </c>
      <c r="M195" s="250"/>
      <c r="N195" s="261" t="b">
        <f t="shared" si="123"/>
        <v>0</v>
      </c>
      <c r="O195" s="416" t="s">
        <v>523</v>
      </c>
      <c r="P195" s="420">
        <v>8</v>
      </c>
      <c r="Q195" s="417" t="str">
        <f t="shared" ca="1" si="134"/>
        <v/>
      </c>
      <c r="R195" s="261" t="str">
        <f t="shared" ca="1" si="134"/>
        <v/>
      </c>
      <c r="S195" s="261" t="str">
        <f t="shared" ca="1" si="134"/>
        <v/>
      </c>
      <c r="T195" s="421" t="str">
        <f t="shared" si="125"/>
        <v/>
      </c>
      <c r="U195" s="418" t="str">
        <f t="shared" si="137"/>
        <v/>
      </c>
      <c r="V195" s="418" t="str">
        <f t="shared" si="135"/>
        <v/>
      </c>
      <c r="W195" s="418" t="str">
        <f t="shared" si="136"/>
        <v/>
      </c>
      <c r="X195" s="422" t="str">
        <f t="shared" si="128"/>
        <v/>
      </c>
      <c r="Z195" s="348" t="s">
        <v>909</v>
      </c>
      <c r="AA195" s="350">
        <f>AC195*1000</f>
        <v>101325</v>
      </c>
      <c r="AB195" s="350">
        <f>AC195*10</f>
        <v>1013.25</v>
      </c>
      <c r="AC195" s="350">
        <f>AD195*1000</f>
        <v>101.325</v>
      </c>
      <c r="AD195" s="350">
        <v>0.101325</v>
      </c>
      <c r="AE195" s="350">
        <f>AG195*1000</f>
        <v>101325</v>
      </c>
      <c r="AF195" s="350">
        <f>AG195*10</f>
        <v>1013.25</v>
      </c>
      <c r="AG195" s="350">
        <f>AH195*1000</f>
        <v>101.325</v>
      </c>
      <c r="AH195" s="350">
        <v>0.101325</v>
      </c>
    </row>
    <row r="196" spans="2:34" s="247" customFormat="1" ht="15" customHeight="1">
      <c r="B196" s="255" t="b">
        <f>IF(Pressure_1_R3!U27="",FALSE,TRUE)</f>
        <v>0</v>
      </c>
      <c r="C196" s="256">
        <v>24</v>
      </c>
      <c r="D196" s="257" t="str">
        <f>IF($B196=FALSE,"",표준압력!G171)</f>
        <v/>
      </c>
      <c r="E196" s="257" t="str">
        <f>IF($B196=FALSE,"",표준압력!H171)</f>
        <v/>
      </c>
      <c r="F196" s="257" t="str">
        <f>IF($B196=FALSE,"",Pressure_1_R3!U27)</f>
        <v/>
      </c>
      <c r="G196" s="258" t="str">
        <f>IF($B196=FALSE,"",Pressure_1_R3!V27)</f>
        <v/>
      </c>
      <c r="H196" s="258" t="str">
        <f>IF($B196=FALSE,"",Pressure_1_R3!W27)</f>
        <v/>
      </c>
      <c r="I196" s="264" t="b">
        <f t="shared" si="120"/>
        <v>0</v>
      </c>
      <c r="J196" s="259" t="str">
        <f t="shared" si="121"/>
        <v/>
      </c>
      <c r="K196" s="260" t="str">
        <f t="shared" si="122"/>
        <v/>
      </c>
      <c r="L196" s="260" t="str">
        <f t="shared" si="122"/>
        <v/>
      </c>
      <c r="M196" s="250"/>
      <c r="N196" s="261" t="b">
        <f t="shared" si="123"/>
        <v>0</v>
      </c>
      <c r="O196" s="416" t="s">
        <v>523</v>
      </c>
      <c r="P196" s="420">
        <v>9</v>
      </c>
      <c r="Q196" s="417" t="str">
        <f t="shared" ca="1" si="134"/>
        <v/>
      </c>
      <c r="R196" s="261" t="str">
        <f t="shared" ca="1" si="134"/>
        <v/>
      </c>
      <c r="S196" s="261" t="str">
        <f t="shared" ca="1" si="134"/>
        <v/>
      </c>
      <c r="T196" s="421" t="str">
        <f t="shared" si="125"/>
        <v/>
      </c>
      <c r="U196" s="418" t="str">
        <f t="shared" si="137"/>
        <v/>
      </c>
      <c r="V196" s="418" t="str">
        <f t="shared" si="135"/>
        <v/>
      </c>
      <c r="W196" s="418" t="str">
        <f t="shared" si="136"/>
        <v/>
      </c>
      <c r="X196" s="422" t="str">
        <f t="shared" si="128"/>
        <v/>
      </c>
    </row>
    <row r="197" spans="2:34" s="247" customFormat="1" ht="15" customHeight="1">
      <c r="B197" s="255" t="b">
        <f>IF(Pressure_1_R3!U28="",FALSE,TRUE)</f>
        <v>0</v>
      </c>
      <c r="C197" s="256">
        <v>25</v>
      </c>
      <c r="D197" s="257" t="str">
        <f>IF($B197=FALSE,"",표준압력!G172)</f>
        <v/>
      </c>
      <c r="E197" s="257" t="str">
        <f>IF($B197=FALSE,"",표준압력!H172)</f>
        <v/>
      </c>
      <c r="F197" s="257" t="str">
        <f>IF($B197=FALSE,"",Pressure_1_R3!U28)</f>
        <v/>
      </c>
      <c r="G197" s="258" t="str">
        <f>IF($B197=FALSE,"",Pressure_1_R3!V28)</f>
        <v/>
      </c>
      <c r="H197" s="258" t="str">
        <f>IF($B197=FALSE,"",Pressure_1_R3!W28)</f>
        <v/>
      </c>
      <c r="I197" s="264" t="b">
        <f t="shared" si="120"/>
        <v>0</v>
      </c>
      <c r="J197" s="259" t="str">
        <f t="shared" si="121"/>
        <v/>
      </c>
      <c r="K197" s="260" t="str">
        <f t="shared" si="122"/>
        <v/>
      </c>
      <c r="L197" s="260" t="str">
        <f t="shared" si="122"/>
        <v/>
      </c>
      <c r="M197" s="250"/>
      <c r="N197" s="261" t="b">
        <f t="shared" si="123"/>
        <v>0</v>
      </c>
      <c r="O197" s="416" t="s">
        <v>523</v>
      </c>
      <c r="P197" s="420">
        <v>10</v>
      </c>
      <c r="Q197" s="417" t="str">
        <f t="shared" ca="1" si="134"/>
        <v/>
      </c>
      <c r="R197" s="261" t="str">
        <f t="shared" ca="1" si="134"/>
        <v/>
      </c>
      <c r="S197" s="261" t="str">
        <f t="shared" ca="1" si="134"/>
        <v/>
      </c>
      <c r="T197" s="421" t="str">
        <f t="shared" si="125"/>
        <v/>
      </c>
      <c r="U197" s="418" t="str">
        <f t="shared" si="137"/>
        <v/>
      </c>
      <c r="V197" s="418" t="str">
        <f t="shared" si="135"/>
        <v/>
      </c>
      <c r="W197" s="418" t="str">
        <f t="shared" si="136"/>
        <v/>
      </c>
      <c r="X197" s="422" t="str">
        <f t="shared" si="128"/>
        <v/>
      </c>
    </row>
    <row r="198" spans="2:34" s="247" customFormat="1" ht="15" customHeight="1">
      <c r="B198" s="255" t="b">
        <f>IF(Pressure_1_R3!U29="",FALSE,TRUE)</f>
        <v>0</v>
      </c>
      <c r="C198" s="256">
        <v>26</v>
      </c>
      <c r="D198" s="257" t="str">
        <f>IF($B198=FALSE,"",표준압력!G173)</f>
        <v/>
      </c>
      <c r="E198" s="257" t="str">
        <f>IF($B198=FALSE,"",표준압력!H173)</f>
        <v/>
      </c>
      <c r="F198" s="257" t="str">
        <f>IF($B198=FALSE,"",Pressure_1_R3!U29)</f>
        <v/>
      </c>
      <c r="G198" s="258" t="str">
        <f>IF($B198=FALSE,"",Pressure_1_R3!V29)</f>
        <v/>
      </c>
      <c r="H198" s="258" t="str">
        <f>IF($B198=FALSE,"",Pressure_1_R3!W29)</f>
        <v/>
      </c>
      <c r="I198" s="264" t="b">
        <f t="shared" si="120"/>
        <v>0</v>
      </c>
      <c r="J198" s="259" t="str">
        <f t="shared" si="121"/>
        <v/>
      </c>
      <c r="K198" s="260" t="str">
        <f t="shared" si="122"/>
        <v/>
      </c>
      <c r="L198" s="260" t="str">
        <f t="shared" si="122"/>
        <v/>
      </c>
      <c r="M198" s="250"/>
      <c r="N198" s="261" t="b">
        <f t="shared" si="123"/>
        <v>0</v>
      </c>
      <c r="O198" s="416" t="s">
        <v>523</v>
      </c>
      <c r="P198" s="420">
        <v>11</v>
      </c>
      <c r="Q198" s="417" t="str">
        <f t="shared" ca="1" si="134"/>
        <v/>
      </c>
      <c r="R198" s="261" t="str">
        <f t="shared" ca="1" si="134"/>
        <v/>
      </c>
      <c r="S198" s="261" t="str">
        <f t="shared" ca="1" si="134"/>
        <v/>
      </c>
      <c r="T198" s="421" t="str">
        <f t="shared" si="125"/>
        <v/>
      </c>
      <c r="U198" s="418" t="str">
        <f t="shared" si="137"/>
        <v/>
      </c>
      <c r="V198" s="418" t="str">
        <f t="shared" si="135"/>
        <v/>
      </c>
      <c r="W198" s="418" t="str">
        <f t="shared" si="136"/>
        <v/>
      </c>
      <c r="X198" s="422" t="str">
        <f t="shared" si="128"/>
        <v/>
      </c>
    </row>
    <row r="199" spans="2:34" s="247" customFormat="1" ht="15" customHeight="1">
      <c r="B199" s="255" t="b">
        <f>IF(Pressure_1_R3!U30="",FALSE,TRUE)</f>
        <v>0</v>
      </c>
      <c r="C199" s="256">
        <v>27</v>
      </c>
      <c r="D199" s="257" t="str">
        <f>IF($B199=FALSE,"",표준압력!G174)</f>
        <v/>
      </c>
      <c r="E199" s="257" t="str">
        <f>IF($B199=FALSE,"",표준압력!H174)</f>
        <v/>
      </c>
      <c r="F199" s="257" t="str">
        <f>IF($B199=FALSE,"",Pressure_1_R3!U30)</f>
        <v/>
      </c>
      <c r="G199" s="258" t="str">
        <f>IF($B199=FALSE,"",Pressure_1_R3!V30)</f>
        <v/>
      </c>
      <c r="H199" s="258" t="str">
        <f>IF($B199=FALSE,"",Pressure_1_R3!W30)</f>
        <v/>
      </c>
      <c r="I199" s="264" t="b">
        <f t="shared" si="120"/>
        <v>0</v>
      </c>
      <c r="J199" s="259" t="str">
        <f t="shared" si="121"/>
        <v/>
      </c>
      <c r="K199" s="260" t="str">
        <f t="shared" si="122"/>
        <v/>
      </c>
      <c r="L199" s="260" t="str">
        <f t="shared" si="122"/>
        <v/>
      </c>
      <c r="M199" s="250"/>
      <c r="N199" s="261" t="b">
        <f t="shared" si="123"/>
        <v>0</v>
      </c>
      <c r="O199" s="416" t="s">
        <v>523</v>
      </c>
      <c r="P199" s="420">
        <v>12</v>
      </c>
      <c r="Q199" s="417" t="str">
        <f t="shared" ca="1" si="134"/>
        <v/>
      </c>
      <c r="R199" s="261" t="str">
        <f t="shared" ca="1" si="134"/>
        <v/>
      </c>
      <c r="S199" s="261" t="str">
        <f t="shared" ca="1" si="134"/>
        <v/>
      </c>
      <c r="T199" s="421" t="str">
        <f t="shared" si="125"/>
        <v/>
      </c>
      <c r="U199" s="418" t="str">
        <f t="shared" si="137"/>
        <v/>
      </c>
      <c r="V199" s="418" t="str">
        <f t="shared" si="135"/>
        <v/>
      </c>
      <c r="W199" s="418" t="str">
        <f t="shared" si="136"/>
        <v/>
      </c>
      <c r="X199" s="422" t="str">
        <f t="shared" si="128"/>
        <v/>
      </c>
    </row>
    <row r="200" spans="2:34" s="247" customFormat="1" ht="15" customHeight="1">
      <c r="B200" s="255" t="b">
        <f>IF(Pressure_1_R3!U31="",FALSE,TRUE)</f>
        <v>0</v>
      </c>
      <c r="C200" s="256">
        <v>28</v>
      </c>
      <c r="D200" s="257" t="str">
        <f>IF($B200=FALSE,"",표준압력!G175)</f>
        <v/>
      </c>
      <c r="E200" s="257" t="str">
        <f>IF($B200=FALSE,"",표준압력!H175)</f>
        <v/>
      </c>
      <c r="F200" s="257" t="str">
        <f>IF($B200=FALSE,"",Pressure_1_R3!U31)</f>
        <v/>
      </c>
      <c r="G200" s="258" t="str">
        <f>IF($B200=FALSE,"",Pressure_1_R3!V31)</f>
        <v/>
      </c>
      <c r="H200" s="258" t="str">
        <f>IF($B200=FALSE,"",Pressure_1_R3!W31)</f>
        <v/>
      </c>
      <c r="I200" s="264" t="b">
        <f t="shared" si="120"/>
        <v>0</v>
      </c>
      <c r="J200" s="259" t="str">
        <f t="shared" si="121"/>
        <v/>
      </c>
      <c r="K200" s="260" t="str">
        <f t="shared" si="122"/>
        <v/>
      </c>
      <c r="L200" s="260" t="str">
        <f t="shared" si="122"/>
        <v/>
      </c>
      <c r="M200" s="250"/>
      <c r="N200" s="261" t="b">
        <f t="shared" si="123"/>
        <v>0</v>
      </c>
      <c r="O200" s="416" t="s">
        <v>523</v>
      </c>
      <c r="P200" s="420">
        <v>13</v>
      </c>
      <c r="Q200" s="417" t="str">
        <f t="shared" ca="1" si="134"/>
        <v/>
      </c>
      <c r="R200" s="261" t="str">
        <f t="shared" ca="1" si="134"/>
        <v/>
      </c>
      <c r="S200" s="261" t="str">
        <f t="shared" ca="1" si="134"/>
        <v/>
      </c>
      <c r="T200" s="421" t="str">
        <f t="shared" si="125"/>
        <v/>
      </c>
      <c r="U200" s="418" t="str">
        <f t="shared" si="137"/>
        <v/>
      </c>
      <c r="V200" s="418" t="str">
        <f t="shared" si="135"/>
        <v/>
      </c>
      <c r="W200" s="418" t="str">
        <f t="shared" si="136"/>
        <v/>
      </c>
      <c r="X200" s="422" t="str">
        <f t="shared" si="128"/>
        <v/>
      </c>
    </row>
    <row r="201" spans="2:34" s="247" customFormat="1" ht="15" customHeight="1">
      <c r="B201" s="255" t="b">
        <f>IF(Pressure_1_R3!U32="",FALSE,TRUE)</f>
        <v>0</v>
      </c>
      <c r="C201" s="256">
        <v>29</v>
      </c>
      <c r="D201" s="257" t="str">
        <f>IF($B201=FALSE,"",표준압력!G176)</f>
        <v/>
      </c>
      <c r="E201" s="257" t="str">
        <f>IF($B201=FALSE,"",표준압력!H176)</f>
        <v/>
      </c>
      <c r="F201" s="257" t="str">
        <f>IF($B201=FALSE,"",Pressure_1_R3!U32)</f>
        <v/>
      </c>
      <c r="G201" s="258" t="str">
        <f>IF($B201=FALSE,"",Pressure_1_R3!V32)</f>
        <v/>
      </c>
      <c r="H201" s="258" t="str">
        <f>IF($B201=FALSE,"",Pressure_1_R3!W32)</f>
        <v/>
      </c>
      <c r="I201" s="264" t="b">
        <f t="shared" si="120"/>
        <v>0</v>
      </c>
      <c r="J201" s="259" t="str">
        <f t="shared" si="121"/>
        <v/>
      </c>
      <c r="K201" s="260" t="str">
        <f t="shared" si="122"/>
        <v/>
      </c>
      <c r="L201" s="260" t="str">
        <f t="shared" si="122"/>
        <v/>
      </c>
      <c r="M201" s="250"/>
      <c r="N201" s="261" t="b">
        <f t="shared" si="123"/>
        <v>0</v>
      </c>
      <c r="O201" s="416" t="s">
        <v>523</v>
      </c>
      <c r="P201" s="420">
        <v>14</v>
      </c>
      <c r="Q201" s="417" t="str">
        <f t="shared" ca="1" si="134"/>
        <v/>
      </c>
      <c r="R201" s="261" t="str">
        <f t="shared" ca="1" si="134"/>
        <v/>
      </c>
      <c r="S201" s="261" t="str">
        <f t="shared" ca="1" si="134"/>
        <v/>
      </c>
      <c r="T201" s="421" t="str">
        <f t="shared" si="125"/>
        <v/>
      </c>
      <c r="U201" s="418" t="str">
        <f t="shared" si="137"/>
        <v/>
      </c>
      <c r="V201" s="418" t="str">
        <f t="shared" si="135"/>
        <v/>
      </c>
      <c r="W201" s="418" t="str">
        <f t="shared" si="136"/>
        <v/>
      </c>
      <c r="X201" s="422" t="str">
        <f t="shared" si="128"/>
        <v/>
      </c>
    </row>
    <row r="202" spans="2:34" s="247" customFormat="1" ht="15" customHeight="1">
      <c r="B202" s="255" t="b">
        <f>IF(Pressure_1_R3!U33="",FALSE,TRUE)</f>
        <v>0</v>
      </c>
      <c r="C202" s="256">
        <v>30</v>
      </c>
      <c r="D202" s="257" t="str">
        <f>IF($B202=FALSE,"",표준압력!G177)</f>
        <v/>
      </c>
      <c r="E202" s="257" t="str">
        <f>IF($B202=FALSE,"",표준압력!H177)</f>
        <v/>
      </c>
      <c r="F202" s="257" t="str">
        <f>IF($B202=FALSE,"",Pressure_1_R3!U33)</f>
        <v/>
      </c>
      <c r="G202" s="258" t="str">
        <f>IF($B202=FALSE,"",Pressure_1_R3!V33)</f>
        <v/>
      </c>
      <c r="H202" s="258" t="str">
        <f>IF($B202=FALSE,"",Pressure_1_R3!W33)</f>
        <v/>
      </c>
      <c r="I202" s="264" t="b">
        <f t="shared" si="120"/>
        <v>0</v>
      </c>
      <c r="J202" s="259" t="str">
        <f t="shared" si="121"/>
        <v/>
      </c>
      <c r="K202" s="260" t="str">
        <f t="shared" si="122"/>
        <v/>
      </c>
      <c r="L202" s="260" t="str">
        <f t="shared" si="122"/>
        <v/>
      </c>
      <c r="M202" s="250"/>
      <c r="N202" s="261" t="b">
        <f t="shared" si="123"/>
        <v>0</v>
      </c>
      <c r="O202" s="416" t="s">
        <v>523</v>
      </c>
      <c r="P202" s="420">
        <v>15</v>
      </c>
      <c r="Q202" s="417" t="str">
        <f t="shared" ca="1" si="134"/>
        <v/>
      </c>
      <c r="R202" s="261" t="str">
        <f t="shared" ca="1" si="134"/>
        <v/>
      </c>
      <c r="S202" s="261" t="str">
        <f t="shared" ca="1" si="134"/>
        <v/>
      </c>
      <c r="T202" s="421" t="str">
        <f t="shared" si="125"/>
        <v/>
      </c>
      <c r="U202" s="418" t="str">
        <f t="shared" si="137"/>
        <v/>
      </c>
      <c r="V202" s="418" t="str">
        <f t="shared" si="135"/>
        <v/>
      </c>
      <c r="W202" s="418" t="str">
        <f t="shared" si="136"/>
        <v/>
      </c>
      <c r="X202" s="422" t="str">
        <f t="shared" si="128"/>
        <v/>
      </c>
    </row>
    <row r="203" spans="2:34" ht="15" customHeight="1">
      <c r="B203" s="246"/>
      <c r="C203" s="246"/>
      <c r="D203" s="246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</row>
    <row r="204" spans="2:34" ht="15" customHeight="1">
      <c r="B204" s="252" t="s">
        <v>682</v>
      </c>
      <c r="C204" s="246"/>
      <c r="D204" s="246"/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  <c r="P204" s="253"/>
      <c r="Q204" s="253"/>
      <c r="R204" s="253"/>
    </row>
    <row r="205" spans="2:34" ht="15" customHeight="1">
      <c r="B205" s="749" t="s">
        <v>566</v>
      </c>
      <c r="C205" s="783" t="s">
        <v>683</v>
      </c>
      <c r="D205" s="783" t="s">
        <v>380</v>
      </c>
      <c r="E205" s="757" t="s">
        <v>632</v>
      </c>
      <c r="F205" s="757" t="s">
        <v>613</v>
      </c>
      <c r="G205" s="740" t="s">
        <v>752</v>
      </c>
      <c r="H205" s="740"/>
      <c r="I205" s="740"/>
      <c r="J205" s="740"/>
      <c r="K205" s="757" t="s">
        <v>684</v>
      </c>
      <c r="L205" s="745" t="s">
        <v>754</v>
      </c>
      <c r="M205" s="776"/>
      <c r="N205" s="776"/>
      <c r="O205" s="776"/>
      <c r="P205" s="746"/>
      <c r="Q205" s="757" t="s">
        <v>635</v>
      </c>
      <c r="R205" s="751" t="s">
        <v>685</v>
      </c>
      <c r="S205" s="752"/>
      <c r="T205" s="752"/>
      <c r="U205" s="752"/>
      <c r="V205" s="753"/>
      <c r="W205" s="757" t="s">
        <v>686</v>
      </c>
    </row>
    <row r="206" spans="2:34" ht="15" customHeight="1">
      <c r="B206" s="770"/>
      <c r="C206" s="784"/>
      <c r="D206" s="784"/>
      <c r="E206" s="786"/>
      <c r="F206" s="786"/>
      <c r="G206" s="377" t="s">
        <v>687</v>
      </c>
      <c r="H206" s="377" t="s">
        <v>688</v>
      </c>
      <c r="I206" s="377" t="s">
        <v>328</v>
      </c>
      <c r="J206" s="377" t="s">
        <v>640</v>
      </c>
      <c r="K206" s="786"/>
      <c r="L206" s="757" t="s">
        <v>690</v>
      </c>
      <c r="M206" s="757" t="s">
        <v>691</v>
      </c>
      <c r="N206" s="757" t="s">
        <v>640</v>
      </c>
      <c r="O206" s="757" t="s">
        <v>328</v>
      </c>
      <c r="P206" s="757" t="s">
        <v>692</v>
      </c>
      <c r="Q206" s="786"/>
      <c r="R206" s="749" t="s">
        <v>693</v>
      </c>
      <c r="S206" s="749" t="s">
        <v>579</v>
      </c>
      <c r="T206" s="749" t="s">
        <v>694</v>
      </c>
      <c r="U206" s="749" t="s">
        <v>756</v>
      </c>
      <c r="V206" s="749" t="s">
        <v>695</v>
      </c>
      <c r="W206" s="770"/>
    </row>
    <row r="207" spans="2:34" ht="15" customHeight="1">
      <c r="B207" s="770"/>
      <c r="C207" s="785"/>
      <c r="D207" s="785"/>
      <c r="E207" s="758"/>
      <c r="F207" s="758"/>
      <c r="G207" s="377" t="s">
        <v>696</v>
      </c>
      <c r="H207" s="377" t="s">
        <v>649</v>
      </c>
      <c r="I207" s="377" t="s">
        <v>697</v>
      </c>
      <c r="J207" s="377" t="s">
        <v>698</v>
      </c>
      <c r="K207" s="758"/>
      <c r="L207" s="758"/>
      <c r="M207" s="758"/>
      <c r="N207" s="758"/>
      <c r="O207" s="758"/>
      <c r="P207" s="758"/>
      <c r="Q207" s="758"/>
      <c r="R207" s="750"/>
      <c r="S207" s="750"/>
      <c r="T207" s="750"/>
      <c r="U207" s="750"/>
      <c r="V207" s="750"/>
      <c r="W207" s="770"/>
    </row>
    <row r="208" spans="2:34" ht="15" customHeight="1">
      <c r="B208" s="770"/>
      <c r="C208" s="381">
        <f>D172</f>
        <v>0</v>
      </c>
      <c r="D208" s="381">
        <f>E172</f>
        <v>0</v>
      </c>
      <c r="E208" s="379">
        <f t="shared" ref="E208:R208" si="138">D208</f>
        <v>0</v>
      </c>
      <c r="F208" s="379">
        <f t="shared" si="138"/>
        <v>0</v>
      </c>
      <c r="G208" s="379">
        <f t="shared" si="138"/>
        <v>0</v>
      </c>
      <c r="H208" s="379">
        <f t="shared" si="138"/>
        <v>0</v>
      </c>
      <c r="I208" s="379">
        <f t="shared" si="138"/>
        <v>0</v>
      </c>
      <c r="J208" s="379">
        <f t="shared" si="138"/>
        <v>0</v>
      </c>
      <c r="K208" s="379">
        <f t="shared" si="138"/>
        <v>0</v>
      </c>
      <c r="L208" s="379">
        <f t="shared" si="138"/>
        <v>0</v>
      </c>
      <c r="M208" s="379">
        <f t="shared" si="138"/>
        <v>0</v>
      </c>
      <c r="N208" s="379">
        <f t="shared" si="138"/>
        <v>0</v>
      </c>
      <c r="O208" s="379">
        <f t="shared" si="138"/>
        <v>0</v>
      </c>
      <c r="P208" s="379">
        <f t="shared" si="138"/>
        <v>0</v>
      </c>
      <c r="Q208" s="379">
        <f t="shared" si="138"/>
        <v>0</v>
      </c>
      <c r="R208" s="379">
        <f t="shared" si="138"/>
        <v>0</v>
      </c>
      <c r="S208" s="379">
        <f>V208</f>
        <v>0</v>
      </c>
      <c r="T208" s="379">
        <f>S208</f>
        <v>0</v>
      </c>
      <c r="U208" s="379"/>
      <c r="V208" s="379">
        <f>R208</f>
        <v>0</v>
      </c>
      <c r="W208" s="750"/>
    </row>
    <row r="209" spans="2:23" ht="15" customHeight="1">
      <c r="B209" s="264">
        <f t="shared" ref="B209:B223" si="139">C173</f>
        <v>1</v>
      </c>
      <c r="C209" s="264" t="str">
        <f t="shared" ref="C209:D223" si="140">IF($N173=FALSE,"",D173)</f>
        <v/>
      </c>
      <c r="D209" s="261" t="str">
        <f t="shared" si="140"/>
        <v/>
      </c>
      <c r="E209" s="261" t="str">
        <f>IF($N173=FALSE,"",표준압력!U148)</f>
        <v/>
      </c>
      <c r="F209" s="261" t="str">
        <f>IF($N173=FALSE,"",Pressure_1_R3!L4*C$167)</f>
        <v/>
      </c>
      <c r="G209" s="414" t="str">
        <f>IF($N173=FALSE,"",ROUND(AVERAGE(T173,T188),M$228))</f>
        <v/>
      </c>
      <c r="H209" s="261" t="str">
        <f>IF($N173=FALSE,"",ROUND(D209,M$228)-G209)</f>
        <v/>
      </c>
      <c r="I209" s="414" t="str">
        <f t="shared" ref="I209:I223" si="141">IF($N173=FALSE,"",((Q188-Q173)+(R188-R173)+(S188-S173))/3)</f>
        <v/>
      </c>
      <c r="J209" s="414" t="str">
        <f t="shared" ref="J209:J223" si="142">IF($N173=FALSE,"",MAX(X173,X188))</f>
        <v/>
      </c>
      <c r="K209" s="261" t="str">
        <f>IF($N173=FALSE,"",E209/2)</f>
        <v/>
      </c>
      <c r="L209" s="261" t="str">
        <f t="shared" ref="L209:L223" si="143">IF($N173=FALSE,"",F209/2/SQRT(3))</f>
        <v/>
      </c>
      <c r="M209" s="414" t="str">
        <f t="shared" ref="M209:M223" si="144">IF($N173=FALSE,"",MAX(ABS(Q$188-Q$173),ABS(R$188-R$173),ABS(S$188-S$173))/2/SQRT(3))</f>
        <v/>
      </c>
      <c r="N209" s="260" t="str">
        <f t="shared" ref="N209:N223" si="145">IF($N173=FALSE,"",IF(J209=0,MAX(J$209:J$223),J209)/2/SQRT(3))</f>
        <v/>
      </c>
      <c r="O209" s="261" t="str">
        <f t="shared" ref="O209:O223" si="146">IF($N173=FALSE,"",I209/2/SQRT(3))</f>
        <v/>
      </c>
      <c r="P209" s="261" t="str">
        <f t="shared" ref="P209:P223" si="147">IF($N173=FALSE,"",SQRT(SUMSQ(L209:O209)))</f>
        <v/>
      </c>
      <c r="Q209" s="261" t="str">
        <f t="shared" ref="Q209:Q223" si="148">IF($N173=FALSE,"",SQRT(SUMSQ(K209,P209)))</f>
        <v/>
      </c>
      <c r="R209" s="261" t="str">
        <f t="shared" ref="R209:R223" si="149">IF($N173=FALSE,"",Q209*2)</f>
        <v/>
      </c>
      <c r="S209" s="249" t="str">
        <f>IF($N173=FALSE,"",Pressure_1_R3!G4*C209)</f>
        <v/>
      </c>
      <c r="T209" s="249" t="str">
        <f t="shared" ref="T209:T223" si="150">IF($N173=FALSE,"",MAX(R209:S209))</f>
        <v/>
      </c>
      <c r="U209" s="249" t="str">
        <f>IF($N173=FALSE,"",IF(((T209-ROUND(T209,M$228))/T209*100)&gt;=5,TRUE,FALSE))</f>
        <v/>
      </c>
      <c r="V209" s="249" t="str">
        <f>IF($N173=FALSE,"",IF(ROUND(T209,M$228)=0,ROUNDUP(T209,M$228),IF(U209=TRUE,ROUNDUP(T209,M$228),ROUND(T209,M$228))))</f>
        <v/>
      </c>
      <c r="W209" s="272" t="str">
        <f t="shared" ref="W209:W223" si="151">IF($N173=FALSE,"",IF(R209=T209,0,1))</f>
        <v/>
      </c>
    </row>
    <row r="210" spans="2:23" ht="15" customHeight="1">
      <c r="B210" s="264">
        <f t="shared" si="139"/>
        <v>2</v>
      </c>
      <c r="C210" s="264" t="str">
        <f t="shared" si="140"/>
        <v/>
      </c>
      <c r="D210" s="261" t="str">
        <f t="shared" si="140"/>
        <v/>
      </c>
      <c r="E210" s="261" t="str">
        <f>IF($N174=FALSE,"",표준압력!U149)</f>
        <v/>
      </c>
      <c r="F210" s="261" t="str">
        <f>IF($N174=FALSE,"",Pressure_1_R3!L5*C$167)</f>
        <v/>
      </c>
      <c r="G210" s="414" t="str">
        <f t="shared" ref="G210:G223" si="152">IF($N174=FALSE,"",ROUND(AVERAGE(T174,T189),M$228))</f>
        <v/>
      </c>
      <c r="H210" s="261" t="str">
        <f t="shared" ref="H210:H223" si="153">IF($N174=FALSE,"",ROUND(D210,M$228)-G210)</f>
        <v/>
      </c>
      <c r="I210" s="414" t="str">
        <f t="shared" si="141"/>
        <v/>
      </c>
      <c r="J210" s="414" t="str">
        <f t="shared" si="142"/>
        <v/>
      </c>
      <c r="K210" s="261" t="str">
        <f t="shared" ref="K210:K223" si="154">IF($N174=FALSE,"",E210/2)</f>
        <v/>
      </c>
      <c r="L210" s="261" t="str">
        <f t="shared" si="143"/>
        <v/>
      </c>
      <c r="M210" s="414" t="str">
        <f t="shared" si="144"/>
        <v/>
      </c>
      <c r="N210" s="260" t="str">
        <f t="shared" si="145"/>
        <v/>
      </c>
      <c r="O210" s="261" t="str">
        <f t="shared" si="146"/>
        <v/>
      </c>
      <c r="P210" s="261" t="str">
        <f t="shared" si="147"/>
        <v/>
      </c>
      <c r="Q210" s="261" t="str">
        <f t="shared" si="148"/>
        <v/>
      </c>
      <c r="R210" s="261" t="str">
        <f t="shared" si="149"/>
        <v/>
      </c>
      <c r="S210" s="249" t="str">
        <f>IF($N174=FALSE,"",Pressure_1_R3!G5*C210)</f>
        <v/>
      </c>
      <c r="T210" s="249" t="str">
        <f t="shared" si="150"/>
        <v/>
      </c>
      <c r="U210" s="249" t="str">
        <f t="shared" ref="U210:U223" si="155">IF($N174=FALSE,"",IF(((T210-ROUND(T210,M$228))/T210*100)&gt;=5,TRUE,FALSE))</f>
        <v/>
      </c>
      <c r="V210" s="249" t="str">
        <f t="shared" ref="V210:V223" si="156">IF($N174=FALSE,"",IF(ROUND(T210,M$228)=0,ROUNDUP(T210,M$228),IF(U210=TRUE,ROUNDUP(T210,M$228),ROUND(T210,M$228))))</f>
        <v/>
      </c>
      <c r="W210" s="272" t="str">
        <f t="shared" si="151"/>
        <v/>
      </c>
    </row>
    <row r="211" spans="2:23" ht="15" customHeight="1">
      <c r="B211" s="264">
        <f t="shared" si="139"/>
        <v>3</v>
      </c>
      <c r="C211" s="264" t="str">
        <f t="shared" si="140"/>
        <v/>
      </c>
      <c r="D211" s="261" t="str">
        <f t="shared" si="140"/>
        <v/>
      </c>
      <c r="E211" s="261" t="str">
        <f>IF($N175=FALSE,"",표준압력!U150)</f>
        <v/>
      </c>
      <c r="F211" s="261" t="str">
        <f>IF($N175=FALSE,"",Pressure_1_R3!L6*C$167)</f>
        <v/>
      </c>
      <c r="G211" s="414" t="str">
        <f t="shared" si="152"/>
        <v/>
      </c>
      <c r="H211" s="261" t="str">
        <f t="shared" si="153"/>
        <v/>
      </c>
      <c r="I211" s="414" t="str">
        <f t="shared" si="141"/>
        <v/>
      </c>
      <c r="J211" s="414" t="str">
        <f t="shared" si="142"/>
        <v/>
      </c>
      <c r="K211" s="261" t="str">
        <f t="shared" si="154"/>
        <v/>
      </c>
      <c r="L211" s="261" t="str">
        <f t="shared" si="143"/>
        <v/>
      </c>
      <c r="M211" s="414" t="str">
        <f t="shared" si="144"/>
        <v/>
      </c>
      <c r="N211" s="260" t="str">
        <f t="shared" si="145"/>
        <v/>
      </c>
      <c r="O211" s="261" t="str">
        <f t="shared" si="146"/>
        <v/>
      </c>
      <c r="P211" s="261" t="str">
        <f t="shared" si="147"/>
        <v/>
      </c>
      <c r="Q211" s="261" t="str">
        <f t="shared" si="148"/>
        <v/>
      </c>
      <c r="R211" s="261" t="str">
        <f t="shared" si="149"/>
        <v/>
      </c>
      <c r="S211" s="249" t="str">
        <f>IF($N175=FALSE,"",Pressure_1_R3!G6*C211)</f>
        <v/>
      </c>
      <c r="T211" s="249" t="str">
        <f t="shared" si="150"/>
        <v/>
      </c>
      <c r="U211" s="249" t="str">
        <f t="shared" si="155"/>
        <v/>
      </c>
      <c r="V211" s="249" t="str">
        <f t="shared" si="156"/>
        <v/>
      </c>
      <c r="W211" s="272" t="str">
        <f t="shared" si="151"/>
        <v/>
      </c>
    </row>
    <row r="212" spans="2:23" ht="15" customHeight="1">
      <c r="B212" s="264">
        <f t="shared" si="139"/>
        <v>4</v>
      </c>
      <c r="C212" s="264" t="str">
        <f t="shared" si="140"/>
        <v/>
      </c>
      <c r="D212" s="261" t="str">
        <f t="shared" si="140"/>
        <v/>
      </c>
      <c r="E212" s="261" t="str">
        <f>IF($N176=FALSE,"",표준압력!U151)</f>
        <v/>
      </c>
      <c r="F212" s="261" t="str">
        <f>IF($N176=FALSE,"",Pressure_1_R3!L7*C$167)</f>
        <v/>
      </c>
      <c r="G212" s="414" t="str">
        <f t="shared" si="152"/>
        <v/>
      </c>
      <c r="H212" s="261" t="str">
        <f t="shared" si="153"/>
        <v/>
      </c>
      <c r="I212" s="414" t="str">
        <f t="shared" si="141"/>
        <v/>
      </c>
      <c r="J212" s="414" t="str">
        <f t="shared" si="142"/>
        <v/>
      </c>
      <c r="K212" s="261" t="str">
        <f t="shared" si="154"/>
        <v/>
      </c>
      <c r="L212" s="261" t="str">
        <f t="shared" si="143"/>
        <v/>
      </c>
      <c r="M212" s="414" t="str">
        <f t="shared" si="144"/>
        <v/>
      </c>
      <c r="N212" s="260" t="str">
        <f t="shared" si="145"/>
        <v/>
      </c>
      <c r="O212" s="261" t="str">
        <f t="shared" si="146"/>
        <v/>
      </c>
      <c r="P212" s="261" t="str">
        <f t="shared" si="147"/>
        <v/>
      </c>
      <c r="Q212" s="261" t="str">
        <f t="shared" si="148"/>
        <v/>
      </c>
      <c r="R212" s="261" t="str">
        <f t="shared" si="149"/>
        <v/>
      </c>
      <c r="S212" s="249" t="str">
        <f>IF($N176=FALSE,"",Pressure_1_R3!G7*C212)</f>
        <v/>
      </c>
      <c r="T212" s="249" t="str">
        <f t="shared" si="150"/>
        <v/>
      </c>
      <c r="U212" s="249" t="str">
        <f t="shared" si="155"/>
        <v/>
      </c>
      <c r="V212" s="249" t="str">
        <f t="shared" si="156"/>
        <v/>
      </c>
      <c r="W212" s="272" t="str">
        <f t="shared" si="151"/>
        <v/>
      </c>
    </row>
    <row r="213" spans="2:23" ht="15" customHeight="1">
      <c r="B213" s="264">
        <f t="shared" si="139"/>
        <v>5</v>
      </c>
      <c r="C213" s="264" t="str">
        <f t="shared" si="140"/>
        <v/>
      </c>
      <c r="D213" s="261" t="str">
        <f t="shared" si="140"/>
        <v/>
      </c>
      <c r="E213" s="261" t="str">
        <f>IF($N177=FALSE,"",표준압력!U152)</f>
        <v/>
      </c>
      <c r="F213" s="261" t="str">
        <f>IF($N177=FALSE,"",Pressure_1_R3!L8*C$167)</f>
        <v/>
      </c>
      <c r="G213" s="414" t="str">
        <f t="shared" si="152"/>
        <v/>
      </c>
      <c r="H213" s="261" t="str">
        <f t="shared" si="153"/>
        <v/>
      </c>
      <c r="I213" s="414" t="str">
        <f t="shared" si="141"/>
        <v/>
      </c>
      <c r="J213" s="414" t="str">
        <f t="shared" si="142"/>
        <v/>
      </c>
      <c r="K213" s="261" t="str">
        <f t="shared" si="154"/>
        <v/>
      </c>
      <c r="L213" s="261" t="str">
        <f t="shared" si="143"/>
        <v/>
      </c>
      <c r="M213" s="414" t="str">
        <f t="shared" si="144"/>
        <v/>
      </c>
      <c r="N213" s="260" t="str">
        <f t="shared" si="145"/>
        <v/>
      </c>
      <c r="O213" s="261" t="str">
        <f t="shared" si="146"/>
        <v/>
      </c>
      <c r="P213" s="261" t="str">
        <f t="shared" si="147"/>
        <v/>
      </c>
      <c r="Q213" s="261" t="str">
        <f t="shared" si="148"/>
        <v/>
      </c>
      <c r="R213" s="261" t="str">
        <f t="shared" si="149"/>
        <v/>
      </c>
      <c r="S213" s="249" t="str">
        <f>IF($N177=FALSE,"",Pressure_1_R3!G8*C213)</f>
        <v/>
      </c>
      <c r="T213" s="249" t="str">
        <f t="shared" si="150"/>
        <v/>
      </c>
      <c r="U213" s="249" t="str">
        <f t="shared" si="155"/>
        <v/>
      </c>
      <c r="V213" s="249" t="str">
        <f t="shared" si="156"/>
        <v/>
      </c>
      <c r="W213" s="272" t="str">
        <f t="shared" si="151"/>
        <v/>
      </c>
    </row>
    <row r="214" spans="2:23" ht="15" customHeight="1">
      <c r="B214" s="264">
        <f t="shared" si="139"/>
        <v>6</v>
      </c>
      <c r="C214" s="264" t="str">
        <f t="shared" si="140"/>
        <v/>
      </c>
      <c r="D214" s="261" t="str">
        <f t="shared" si="140"/>
        <v/>
      </c>
      <c r="E214" s="261" t="str">
        <f>IF($N178=FALSE,"",표준압력!U153)</f>
        <v/>
      </c>
      <c r="F214" s="261" t="str">
        <f>IF($N178=FALSE,"",Pressure_1_R3!L9*C$167)</f>
        <v/>
      </c>
      <c r="G214" s="414" t="str">
        <f t="shared" si="152"/>
        <v/>
      </c>
      <c r="H214" s="261" t="str">
        <f t="shared" si="153"/>
        <v/>
      </c>
      <c r="I214" s="414" t="str">
        <f t="shared" si="141"/>
        <v/>
      </c>
      <c r="J214" s="414" t="str">
        <f t="shared" si="142"/>
        <v/>
      </c>
      <c r="K214" s="261" t="str">
        <f t="shared" si="154"/>
        <v/>
      </c>
      <c r="L214" s="261" t="str">
        <f t="shared" si="143"/>
        <v/>
      </c>
      <c r="M214" s="414" t="str">
        <f t="shared" si="144"/>
        <v/>
      </c>
      <c r="N214" s="260" t="str">
        <f t="shared" si="145"/>
        <v/>
      </c>
      <c r="O214" s="261" t="str">
        <f t="shared" si="146"/>
        <v/>
      </c>
      <c r="P214" s="261" t="str">
        <f t="shared" si="147"/>
        <v/>
      </c>
      <c r="Q214" s="261" t="str">
        <f t="shared" si="148"/>
        <v/>
      </c>
      <c r="R214" s="261" t="str">
        <f t="shared" si="149"/>
        <v/>
      </c>
      <c r="S214" s="249" t="str">
        <f>IF($N178=FALSE,"",Pressure_1_R3!G9*C214)</f>
        <v/>
      </c>
      <c r="T214" s="249" t="str">
        <f t="shared" si="150"/>
        <v/>
      </c>
      <c r="U214" s="249" t="str">
        <f t="shared" si="155"/>
        <v/>
      </c>
      <c r="V214" s="249" t="str">
        <f t="shared" si="156"/>
        <v/>
      </c>
      <c r="W214" s="272" t="str">
        <f t="shared" si="151"/>
        <v/>
      </c>
    </row>
    <row r="215" spans="2:23" ht="15" customHeight="1">
      <c r="B215" s="264">
        <f t="shared" si="139"/>
        <v>7</v>
      </c>
      <c r="C215" s="264" t="str">
        <f t="shared" si="140"/>
        <v/>
      </c>
      <c r="D215" s="261" t="str">
        <f t="shared" si="140"/>
        <v/>
      </c>
      <c r="E215" s="261" t="str">
        <f>IF($N179=FALSE,"",표준압력!U154)</f>
        <v/>
      </c>
      <c r="F215" s="261" t="str">
        <f>IF($N179=FALSE,"",Pressure_1_R3!L10*C$167)</f>
        <v/>
      </c>
      <c r="G215" s="414" t="str">
        <f t="shared" si="152"/>
        <v/>
      </c>
      <c r="H215" s="261" t="str">
        <f t="shared" si="153"/>
        <v/>
      </c>
      <c r="I215" s="414" t="str">
        <f t="shared" si="141"/>
        <v/>
      </c>
      <c r="J215" s="414" t="str">
        <f t="shared" si="142"/>
        <v/>
      </c>
      <c r="K215" s="261" t="str">
        <f t="shared" si="154"/>
        <v/>
      </c>
      <c r="L215" s="261" t="str">
        <f t="shared" si="143"/>
        <v/>
      </c>
      <c r="M215" s="414" t="str">
        <f t="shared" si="144"/>
        <v/>
      </c>
      <c r="N215" s="260" t="str">
        <f t="shared" si="145"/>
        <v/>
      </c>
      <c r="O215" s="261" t="str">
        <f t="shared" si="146"/>
        <v/>
      </c>
      <c r="P215" s="261" t="str">
        <f t="shared" si="147"/>
        <v/>
      </c>
      <c r="Q215" s="261" t="str">
        <f t="shared" si="148"/>
        <v/>
      </c>
      <c r="R215" s="261" t="str">
        <f t="shared" si="149"/>
        <v/>
      </c>
      <c r="S215" s="249" t="str">
        <f>IF($N179=FALSE,"",Pressure_1_R3!G10*C215)</f>
        <v/>
      </c>
      <c r="T215" s="249" t="str">
        <f t="shared" si="150"/>
        <v/>
      </c>
      <c r="U215" s="249" t="str">
        <f t="shared" si="155"/>
        <v/>
      </c>
      <c r="V215" s="249" t="str">
        <f t="shared" si="156"/>
        <v/>
      </c>
      <c r="W215" s="272" t="str">
        <f t="shared" si="151"/>
        <v/>
      </c>
    </row>
    <row r="216" spans="2:23" ht="15" customHeight="1">
      <c r="B216" s="264">
        <f t="shared" si="139"/>
        <v>8</v>
      </c>
      <c r="C216" s="264" t="str">
        <f t="shared" si="140"/>
        <v/>
      </c>
      <c r="D216" s="261" t="str">
        <f t="shared" si="140"/>
        <v/>
      </c>
      <c r="E216" s="261" t="str">
        <f>IF($N180=FALSE,"",표준압력!U155)</f>
        <v/>
      </c>
      <c r="F216" s="261" t="str">
        <f>IF($N180=FALSE,"",Pressure_1_R3!L11*C$167)</f>
        <v/>
      </c>
      <c r="G216" s="414" t="str">
        <f t="shared" si="152"/>
        <v/>
      </c>
      <c r="H216" s="261" t="str">
        <f t="shared" si="153"/>
        <v/>
      </c>
      <c r="I216" s="414" t="str">
        <f t="shared" si="141"/>
        <v/>
      </c>
      <c r="J216" s="414" t="str">
        <f t="shared" si="142"/>
        <v/>
      </c>
      <c r="K216" s="261" t="str">
        <f t="shared" si="154"/>
        <v/>
      </c>
      <c r="L216" s="261" t="str">
        <f t="shared" si="143"/>
        <v/>
      </c>
      <c r="M216" s="414" t="str">
        <f t="shared" si="144"/>
        <v/>
      </c>
      <c r="N216" s="260" t="str">
        <f t="shared" si="145"/>
        <v/>
      </c>
      <c r="O216" s="261" t="str">
        <f t="shared" si="146"/>
        <v/>
      </c>
      <c r="P216" s="261" t="str">
        <f t="shared" si="147"/>
        <v/>
      </c>
      <c r="Q216" s="261" t="str">
        <f t="shared" si="148"/>
        <v/>
      </c>
      <c r="R216" s="261" t="str">
        <f t="shared" si="149"/>
        <v/>
      </c>
      <c r="S216" s="249" t="str">
        <f>IF($N180=FALSE,"",Pressure_1_R3!G11*C216)</f>
        <v/>
      </c>
      <c r="T216" s="249" t="str">
        <f t="shared" si="150"/>
        <v/>
      </c>
      <c r="U216" s="249" t="str">
        <f t="shared" si="155"/>
        <v/>
      </c>
      <c r="V216" s="249" t="str">
        <f t="shared" si="156"/>
        <v/>
      </c>
      <c r="W216" s="272" t="str">
        <f t="shared" si="151"/>
        <v/>
      </c>
    </row>
    <row r="217" spans="2:23" ht="15" customHeight="1">
      <c r="B217" s="264">
        <f t="shared" si="139"/>
        <v>9</v>
      </c>
      <c r="C217" s="264" t="str">
        <f t="shared" si="140"/>
        <v/>
      </c>
      <c r="D217" s="261" t="str">
        <f t="shared" si="140"/>
        <v/>
      </c>
      <c r="E217" s="261" t="str">
        <f>IF($N181=FALSE,"",표준압력!U156)</f>
        <v/>
      </c>
      <c r="F217" s="261" t="str">
        <f>IF($N181=FALSE,"",Pressure_1_R3!L12*C$167)</f>
        <v/>
      </c>
      <c r="G217" s="414" t="str">
        <f t="shared" si="152"/>
        <v/>
      </c>
      <c r="H217" s="261" t="str">
        <f t="shared" si="153"/>
        <v/>
      </c>
      <c r="I217" s="414" t="str">
        <f t="shared" si="141"/>
        <v/>
      </c>
      <c r="J217" s="414" t="str">
        <f t="shared" si="142"/>
        <v/>
      </c>
      <c r="K217" s="261" t="str">
        <f t="shared" si="154"/>
        <v/>
      </c>
      <c r="L217" s="261" t="str">
        <f t="shared" si="143"/>
        <v/>
      </c>
      <c r="M217" s="414" t="str">
        <f t="shared" si="144"/>
        <v/>
      </c>
      <c r="N217" s="260" t="str">
        <f t="shared" si="145"/>
        <v/>
      </c>
      <c r="O217" s="261" t="str">
        <f t="shared" si="146"/>
        <v/>
      </c>
      <c r="P217" s="261" t="str">
        <f t="shared" si="147"/>
        <v/>
      </c>
      <c r="Q217" s="261" t="str">
        <f t="shared" si="148"/>
        <v/>
      </c>
      <c r="R217" s="261" t="str">
        <f t="shared" si="149"/>
        <v/>
      </c>
      <c r="S217" s="249" t="str">
        <f>IF($N181=FALSE,"",Pressure_1_R3!G12*C217)</f>
        <v/>
      </c>
      <c r="T217" s="249" t="str">
        <f t="shared" si="150"/>
        <v/>
      </c>
      <c r="U217" s="249" t="str">
        <f t="shared" si="155"/>
        <v/>
      </c>
      <c r="V217" s="249" t="str">
        <f t="shared" si="156"/>
        <v/>
      </c>
      <c r="W217" s="272" t="str">
        <f t="shared" si="151"/>
        <v/>
      </c>
    </row>
    <row r="218" spans="2:23" ht="15" customHeight="1">
      <c r="B218" s="264">
        <f t="shared" si="139"/>
        <v>10</v>
      </c>
      <c r="C218" s="264" t="str">
        <f t="shared" si="140"/>
        <v/>
      </c>
      <c r="D218" s="261" t="str">
        <f t="shared" si="140"/>
        <v/>
      </c>
      <c r="E218" s="261" t="str">
        <f>IF($N182=FALSE,"",표준압력!U157)</f>
        <v/>
      </c>
      <c r="F218" s="261" t="str">
        <f>IF($N182=FALSE,"",Pressure_1_R3!L13*C$167)</f>
        <v/>
      </c>
      <c r="G218" s="414" t="str">
        <f t="shared" si="152"/>
        <v/>
      </c>
      <c r="H218" s="261" t="str">
        <f t="shared" si="153"/>
        <v/>
      </c>
      <c r="I218" s="414" t="str">
        <f t="shared" si="141"/>
        <v/>
      </c>
      <c r="J218" s="414" t="str">
        <f t="shared" si="142"/>
        <v/>
      </c>
      <c r="K218" s="261" t="str">
        <f t="shared" si="154"/>
        <v/>
      </c>
      <c r="L218" s="261" t="str">
        <f t="shared" si="143"/>
        <v/>
      </c>
      <c r="M218" s="414" t="str">
        <f t="shared" si="144"/>
        <v/>
      </c>
      <c r="N218" s="260" t="str">
        <f t="shared" si="145"/>
        <v/>
      </c>
      <c r="O218" s="261" t="str">
        <f t="shared" si="146"/>
        <v/>
      </c>
      <c r="P218" s="261" t="str">
        <f t="shared" si="147"/>
        <v/>
      </c>
      <c r="Q218" s="261" t="str">
        <f t="shared" si="148"/>
        <v/>
      </c>
      <c r="R218" s="261" t="str">
        <f t="shared" si="149"/>
        <v/>
      </c>
      <c r="S218" s="249" t="str">
        <f>IF($N182=FALSE,"",Pressure_1_R3!G13*C218)</f>
        <v/>
      </c>
      <c r="T218" s="249" t="str">
        <f t="shared" si="150"/>
        <v/>
      </c>
      <c r="U218" s="249" t="str">
        <f t="shared" si="155"/>
        <v/>
      </c>
      <c r="V218" s="249" t="str">
        <f t="shared" si="156"/>
        <v/>
      </c>
      <c r="W218" s="272" t="str">
        <f t="shared" si="151"/>
        <v/>
      </c>
    </row>
    <row r="219" spans="2:23" ht="15" customHeight="1">
      <c r="B219" s="264">
        <f t="shared" si="139"/>
        <v>11</v>
      </c>
      <c r="C219" s="264" t="str">
        <f t="shared" si="140"/>
        <v/>
      </c>
      <c r="D219" s="261" t="str">
        <f t="shared" si="140"/>
        <v/>
      </c>
      <c r="E219" s="261" t="str">
        <f>IF($N183=FALSE,"",표준압력!U158)</f>
        <v/>
      </c>
      <c r="F219" s="261" t="str">
        <f>IF($N183=FALSE,"",Pressure_1_R3!L14*C$167)</f>
        <v/>
      </c>
      <c r="G219" s="414" t="str">
        <f t="shared" si="152"/>
        <v/>
      </c>
      <c r="H219" s="261" t="str">
        <f t="shared" si="153"/>
        <v/>
      </c>
      <c r="I219" s="414" t="str">
        <f t="shared" si="141"/>
        <v/>
      </c>
      <c r="J219" s="414" t="str">
        <f t="shared" si="142"/>
        <v/>
      </c>
      <c r="K219" s="261" t="str">
        <f t="shared" si="154"/>
        <v/>
      </c>
      <c r="L219" s="261" t="str">
        <f t="shared" si="143"/>
        <v/>
      </c>
      <c r="M219" s="414" t="str">
        <f t="shared" si="144"/>
        <v/>
      </c>
      <c r="N219" s="260" t="str">
        <f t="shared" si="145"/>
        <v/>
      </c>
      <c r="O219" s="261" t="str">
        <f t="shared" si="146"/>
        <v/>
      </c>
      <c r="P219" s="261" t="str">
        <f t="shared" si="147"/>
        <v/>
      </c>
      <c r="Q219" s="261" t="str">
        <f t="shared" si="148"/>
        <v/>
      </c>
      <c r="R219" s="261" t="str">
        <f t="shared" si="149"/>
        <v/>
      </c>
      <c r="S219" s="249" t="str">
        <f>IF($N183=FALSE,"",Pressure_1_R3!G14*C219)</f>
        <v/>
      </c>
      <c r="T219" s="249" t="str">
        <f t="shared" si="150"/>
        <v/>
      </c>
      <c r="U219" s="249" t="str">
        <f t="shared" si="155"/>
        <v/>
      </c>
      <c r="V219" s="249" t="str">
        <f t="shared" si="156"/>
        <v/>
      </c>
      <c r="W219" s="272" t="str">
        <f t="shared" si="151"/>
        <v/>
      </c>
    </row>
    <row r="220" spans="2:23" ht="15" customHeight="1">
      <c r="B220" s="264">
        <f t="shared" si="139"/>
        <v>12</v>
      </c>
      <c r="C220" s="264" t="str">
        <f t="shared" si="140"/>
        <v/>
      </c>
      <c r="D220" s="261" t="str">
        <f t="shared" si="140"/>
        <v/>
      </c>
      <c r="E220" s="261" t="str">
        <f>IF($N184=FALSE,"",표준압력!U159)</f>
        <v/>
      </c>
      <c r="F220" s="261" t="str">
        <f>IF($N184=FALSE,"",Pressure_1_R3!L15*C$167)</f>
        <v/>
      </c>
      <c r="G220" s="414" t="str">
        <f t="shared" si="152"/>
        <v/>
      </c>
      <c r="H220" s="261" t="str">
        <f t="shared" si="153"/>
        <v/>
      </c>
      <c r="I220" s="414" t="str">
        <f t="shared" si="141"/>
        <v/>
      </c>
      <c r="J220" s="414" t="str">
        <f t="shared" si="142"/>
        <v/>
      </c>
      <c r="K220" s="261" t="str">
        <f t="shared" si="154"/>
        <v/>
      </c>
      <c r="L220" s="261" t="str">
        <f t="shared" si="143"/>
        <v/>
      </c>
      <c r="M220" s="414" t="str">
        <f t="shared" si="144"/>
        <v/>
      </c>
      <c r="N220" s="260" t="str">
        <f t="shared" si="145"/>
        <v/>
      </c>
      <c r="O220" s="261" t="str">
        <f t="shared" si="146"/>
        <v/>
      </c>
      <c r="P220" s="261" t="str">
        <f t="shared" si="147"/>
        <v/>
      </c>
      <c r="Q220" s="261" t="str">
        <f t="shared" si="148"/>
        <v/>
      </c>
      <c r="R220" s="261" t="str">
        <f t="shared" si="149"/>
        <v/>
      </c>
      <c r="S220" s="249" t="str">
        <f>IF($N184=FALSE,"",Pressure_1_R3!G15*C220)</f>
        <v/>
      </c>
      <c r="T220" s="249" t="str">
        <f t="shared" si="150"/>
        <v/>
      </c>
      <c r="U220" s="249" t="str">
        <f t="shared" si="155"/>
        <v/>
      </c>
      <c r="V220" s="249" t="str">
        <f t="shared" si="156"/>
        <v/>
      </c>
      <c r="W220" s="272" t="str">
        <f t="shared" si="151"/>
        <v/>
      </c>
    </row>
    <row r="221" spans="2:23" ht="15" customHeight="1">
      <c r="B221" s="264">
        <f t="shared" si="139"/>
        <v>13</v>
      </c>
      <c r="C221" s="264" t="str">
        <f t="shared" si="140"/>
        <v/>
      </c>
      <c r="D221" s="261" t="str">
        <f t="shared" si="140"/>
        <v/>
      </c>
      <c r="E221" s="261" t="str">
        <f>IF($N185=FALSE,"",표준압력!U160)</f>
        <v/>
      </c>
      <c r="F221" s="261" t="str">
        <f>IF($N185=FALSE,"",Pressure_1_R3!L16*C$167)</f>
        <v/>
      </c>
      <c r="G221" s="414" t="str">
        <f t="shared" si="152"/>
        <v/>
      </c>
      <c r="H221" s="261" t="str">
        <f t="shared" si="153"/>
        <v/>
      </c>
      <c r="I221" s="414" t="str">
        <f t="shared" si="141"/>
        <v/>
      </c>
      <c r="J221" s="414" t="str">
        <f t="shared" si="142"/>
        <v/>
      </c>
      <c r="K221" s="261" t="str">
        <f t="shared" si="154"/>
        <v/>
      </c>
      <c r="L221" s="261" t="str">
        <f t="shared" si="143"/>
        <v/>
      </c>
      <c r="M221" s="414" t="str">
        <f t="shared" si="144"/>
        <v/>
      </c>
      <c r="N221" s="260" t="str">
        <f t="shared" si="145"/>
        <v/>
      </c>
      <c r="O221" s="261" t="str">
        <f t="shared" si="146"/>
        <v/>
      </c>
      <c r="P221" s="261" t="str">
        <f t="shared" si="147"/>
        <v/>
      </c>
      <c r="Q221" s="261" t="str">
        <f t="shared" si="148"/>
        <v/>
      </c>
      <c r="R221" s="261" t="str">
        <f t="shared" si="149"/>
        <v/>
      </c>
      <c r="S221" s="249" t="str">
        <f>IF($N185=FALSE,"",Pressure_1_R3!G16*C221)</f>
        <v/>
      </c>
      <c r="T221" s="249" t="str">
        <f t="shared" si="150"/>
        <v/>
      </c>
      <c r="U221" s="249" t="str">
        <f t="shared" si="155"/>
        <v/>
      </c>
      <c r="V221" s="249" t="str">
        <f t="shared" si="156"/>
        <v/>
      </c>
      <c r="W221" s="272" t="str">
        <f t="shared" si="151"/>
        <v/>
      </c>
    </row>
    <row r="222" spans="2:23" ht="15" customHeight="1">
      <c r="B222" s="264">
        <f t="shared" si="139"/>
        <v>14</v>
      </c>
      <c r="C222" s="264" t="str">
        <f t="shared" si="140"/>
        <v/>
      </c>
      <c r="D222" s="261" t="str">
        <f t="shared" si="140"/>
        <v/>
      </c>
      <c r="E222" s="261" t="str">
        <f>IF($N186=FALSE,"",표준압력!U161)</f>
        <v/>
      </c>
      <c r="F222" s="261" t="str">
        <f>IF($N186=FALSE,"",Pressure_1_R3!L17*C$167)</f>
        <v/>
      </c>
      <c r="G222" s="414" t="str">
        <f t="shared" si="152"/>
        <v/>
      </c>
      <c r="H222" s="261" t="str">
        <f t="shared" si="153"/>
        <v/>
      </c>
      <c r="I222" s="414" t="str">
        <f t="shared" si="141"/>
        <v/>
      </c>
      <c r="J222" s="414" t="str">
        <f t="shared" si="142"/>
        <v/>
      </c>
      <c r="K222" s="261" t="str">
        <f t="shared" si="154"/>
        <v/>
      </c>
      <c r="L222" s="261" t="str">
        <f t="shared" si="143"/>
        <v/>
      </c>
      <c r="M222" s="414" t="str">
        <f t="shared" si="144"/>
        <v/>
      </c>
      <c r="N222" s="260" t="str">
        <f t="shared" si="145"/>
        <v/>
      </c>
      <c r="O222" s="261" t="str">
        <f t="shared" si="146"/>
        <v/>
      </c>
      <c r="P222" s="261" t="str">
        <f t="shared" si="147"/>
        <v/>
      </c>
      <c r="Q222" s="261" t="str">
        <f t="shared" si="148"/>
        <v/>
      </c>
      <c r="R222" s="261" t="str">
        <f t="shared" si="149"/>
        <v/>
      </c>
      <c r="S222" s="249" t="str">
        <f>IF($N186=FALSE,"",Pressure_1_R3!G17*C222)</f>
        <v/>
      </c>
      <c r="T222" s="249" t="str">
        <f t="shared" si="150"/>
        <v/>
      </c>
      <c r="U222" s="249" t="str">
        <f t="shared" si="155"/>
        <v/>
      </c>
      <c r="V222" s="249" t="str">
        <f t="shared" si="156"/>
        <v/>
      </c>
      <c r="W222" s="272" t="str">
        <f t="shared" si="151"/>
        <v/>
      </c>
    </row>
    <row r="223" spans="2:23" ht="15" customHeight="1" thickBot="1">
      <c r="B223" s="264">
        <f t="shared" si="139"/>
        <v>15</v>
      </c>
      <c r="C223" s="264" t="str">
        <f t="shared" si="140"/>
        <v/>
      </c>
      <c r="D223" s="261" t="str">
        <f t="shared" si="140"/>
        <v/>
      </c>
      <c r="E223" s="261" t="str">
        <f>IF($N187=FALSE,"",표준압력!U162)</f>
        <v/>
      </c>
      <c r="F223" s="261" t="str">
        <f>IF($N187=FALSE,"",Pressure_1_R3!L18*C$167)</f>
        <v/>
      </c>
      <c r="G223" s="414" t="str">
        <f t="shared" si="152"/>
        <v/>
      </c>
      <c r="H223" s="261" t="str">
        <f t="shared" si="153"/>
        <v/>
      </c>
      <c r="I223" s="414" t="str">
        <f t="shared" si="141"/>
        <v/>
      </c>
      <c r="J223" s="414" t="str">
        <f t="shared" si="142"/>
        <v/>
      </c>
      <c r="K223" s="261" t="str">
        <f t="shared" si="154"/>
        <v/>
      </c>
      <c r="L223" s="261" t="str">
        <f t="shared" si="143"/>
        <v/>
      </c>
      <c r="M223" s="414" t="str">
        <f t="shared" si="144"/>
        <v/>
      </c>
      <c r="N223" s="260" t="str">
        <f t="shared" si="145"/>
        <v/>
      </c>
      <c r="O223" s="261" t="str">
        <f t="shared" si="146"/>
        <v/>
      </c>
      <c r="P223" s="261" t="str">
        <f t="shared" si="147"/>
        <v/>
      </c>
      <c r="Q223" s="261" t="str">
        <f t="shared" si="148"/>
        <v/>
      </c>
      <c r="R223" s="261" t="str">
        <f t="shared" si="149"/>
        <v/>
      </c>
      <c r="S223" s="249" t="str">
        <f>IF($N187=FALSE,"",Pressure_1_R3!G18*C223)</f>
        <v/>
      </c>
      <c r="T223" s="249" t="str">
        <f t="shared" si="150"/>
        <v/>
      </c>
      <c r="U223" s="249" t="str">
        <f t="shared" si="155"/>
        <v/>
      </c>
      <c r="V223" s="249" t="str">
        <f t="shared" si="156"/>
        <v/>
      </c>
      <c r="W223" s="272" t="str">
        <f t="shared" si="151"/>
        <v/>
      </c>
    </row>
    <row r="224" spans="2:23" ht="15" customHeight="1" thickBot="1">
      <c r="R224" s="248"/>
      <c r="U224" s="263"/>
      <c r="W224" s="273" t="str">
        <f>IF($N188=FALSE,"",IF(SUM(W209:W223)=0,"","초과"))</f>
        <v/>
      </c>
    </row>
    <row r="225" spans="2:24" ht="15" customHeight="1">
      <c r="B225" s="252" t="s">
        <v>582</v>
      </c>
      <c r="H225" s="252" t="s">
        <v>583</v>
      </c>
      <c r="U225" s="263"/>
      <c r="V225" s="263"/>
    </row>
    <row r="226" spans="2:24" ht="15" customHeight="1">
      <c r="B226" s="775" t="s">
        <v>566</v>
      </c>
      <c r="C226" s="740" t="s">
        <v>381</v>
      </c>
      <c r="D226" s="745" t="s">
        <v>752</v>
      </c>
      <c r="E226" s="776"/>
      <c r="F226" s="746"/>
      <c r="H226" s="777" t="s">
        <v>699</v>
      </c>
      <c r="I226" s="778"/>
      <c r="J226" s="779"/>
      <c r="K226" s="747" t="s">
        <v>655</v>
      </c>
      <c r="M226" s="267" t="s">
        <v>700</v>
      </c>
      <c r="N226" s="764" t="s">
        <v>588</v>
      </c>
      <c r="O226" s="765"/>
      <c r="P226" s="765"/>
      <c r="Q226" s="765"/>
      <c r="R226" s="766"/>
      <c r="T226" s="266" t="s">
        <v>658</v>
      </c>
      <c r="U226" s="266" t="s">
        <v>590</v>
      </c>
      <c r="V226" s="266" t="s">
        <v>701</v>
      </c>
      <c r="W226" s="266" t="s">
        <v>658</v>
      </c>
      <c r="X226" s="266" t="s">
        <v>702</v>
      </c>
    </row>
    <row r="227" spans="2:24" ht="15" customHeight="1">
      <c r="B227" s="775"/>
      <c r="C227" s="740"/>
      <c r="D227" s="377" t="s">
        <v>594</v>
      </c>
      <c r="E227" s="377" t="s">
        <v>595</v>
      </c>
      <c r="F227" s="377" t="s">
        <v>660</v>
      </c>
      <c r="H227" s="378" t="s">
        <v>703</v>
      </c>
      <c r="I227" s="378" t="s">
        <v>598</v>
      </c>
      <c r="J227" s="378" t="s">
        <v>704</v>
      </c>
      <c r="K227" s="748"/>
      <c r="M227" s="274" t="s">
        <v>663</v>
      </c>
      <c r="N227" s="275" t="s">
        <v>183</v>
      </c>
      <c r="O227" s="377" t="s">
        <v>832</v>
      </c>
      <c r="P227" s="377" t="s">
        <v>833</v>
      </c>
      <c r="Q227" s="377" t="s">
        <v>834</v>
      </c>
      <c r="R227" s="377" t="s">
        <v>102</v>
      </c>
      <c r="T227" s="268"/>
      <c r="U227" s="268" t="s">
        <v>145</v>
      </c>
      <c r="V227" s="266" t="s">
        <v>705</v>
      </c>
      <c r="W227" s="268"/>
      <c r="X227" s="268" t="s">
        <v>145</v>
      </c>
    </row>
    <row r="228" spans="2:24" ht="15" customHeight="1">
      <c r="B228" s="775"/>
      <c r="C228" s="383">
        <f>D208</f>
        <v>0</v>
      </c>
      <c r="D228" s="383">
        <f>G208</f>
        <v>0</v>
      </c>
      <c r="E228" s="383">
        <f>H208</f>
        <v>0</v>
      </c>
      <c r="F228" s="383">
        <f>V208</f>
        <v>0</v>
      </c>
      <c r="H228" s="378">
        <f>D228</f>
        <v>0</v>
      </c>
      <c r="I228" s="378">
        <f>H228</f>
        <v>0</v>
      </c>
      <c r="J228" s="378">
        <f>I228</f>
        <v>0</v>
      </c>
      <c r="K228" s="344" t="str">
        <f>IF(TYPE(MATCH("FAIL",K229:K243,0))=16,"","FAIL")</f>
        <v/>
      </c>
      <c r="M228" s="276">
        <f ca="1">IF(M$3=TRUE,MIN(M229:M243),IF(TYPE(MATCH(F167,AA170:AH170,0))=16,MIN(M229:M243),MIN(M229:M243,H167)))</f>
        <v>0</v>
      </c>
      <c r="N228" s="277">
        <f ca="1">OFFSET(U227,MATCH(M228,V228:V238,0),0)</f>
        <v>0</v>
      </c>
      <c r="O228" s="277">
        <f ca="1">N228</f>
        <v>0</v>
      </c>
      <c r="P228" s="277">
        <f ca="1">O228</f>
        <v>0</v>
      </c>
      <c r="Q228" s="277">
        <f ca="1">P228</f>
        <v>0</v>
      </c>
      <c r="R228" s="277" t="str">
        <f ca="1">OFFSET(U227,MATCH(M228+1,V228:V238,0),0)</f>
        <v>0.0</v>
      </c>
      <c r="T228" s="390">
        <v>1E-8</v>
      </c>
      <c r="U228" s="390" t="s">
        <v>968</v>
      </c>
      <c r="V228" s="390">
        <v>8</v>
      </c>
      <c r="W228" s="88">
        <v>0</v>
      </c>
      <c r="X228" s="88"/>
    </row>
    <row r="229" spans="2:24" ht="15" customHeight="1">
      <c r="B229" s="249">
        <f t="shared" ref="B229:B243" si="157">B209</f>
        <v>1</v>
      </c>
      <c r="C229" s="269" t="str">
        <f>IF($N173=FALSE,"",TEXT(ROUND(D209,$M$228),N229))</f>
        <v/>
      </c>
      <c r="D229" s="269" t="str">
        <f>IF($N173=FALSE,"-",TEXT(G209,O229))</f>
        <v>-</v>
      </c>
      <c r="E229" s="269" t="str">
        <f>IF($N173=FALSE,"-",TEXT(ROUND(H209,$M$228),P229))</f>
        <v>-</v>
      </c>
      <c r="F229" s="269" t="str">
        <f t="shared" ref="F229:F243" si="158">IF($N173=FALSE,"",TEXT(IF(M$3=TRUE,ROUND(V209,$M$228),ROUNDUP(V209,$M$228)),Q229))</f>
        <v/>
      </c>
      <c r="H229" s="278" t="str">
        <f>IF($N173=FALSE,"",ROUND(Pressure_1_R3!N4*$C$167,M$228+1))</f>
        <v/>
      </c>
      <c r="I229" s="278" t="str">
        <f>IF($N173=FALSE,"",ROUND(Pressure_1_R3!O4*$C$167,M$228+1))</f>
        <v/>
      </c>
      <c r="J229" s="278" t="str">
        <f>IF($N173=FALSE,"","± "&amp;TEXT((I229-H229)/2,R229))</f>
        <v/>
      </c>
      <c r="K229" s="279" t="str">
        <f>IF($N173=FALSE,"-",IF(AND(H229&lt;=G209,G209&lt;=I229),"PASS","FAIL"))</f>
        <v>-</v>
      </c>
      <c r="M229" s="264" t="str">
        <f t="shared" ref="M229:M243" ca="1" si="159">IF($N173=FALSE,"",OFFSET(V$227,COUNTIF(T$228:T$238,"&lt;="&amp;T209),0)+N$3)</f>
        <v/>
      </c>
      <c r="N229" s="264" t="str">
        <f t="shared" ref="N229:N243" ca="1" si="160">IF($N173=FALSE,"",SUBSTITUTE(OFFSET($X$227,COUNTIF($W$228:$W$237,"&lt;="&amp;ABS(C209)),0),0,"")&amp;N$228)</f>
        <v/>
      </c>
      <c r="O229" s="264" t="str">
        <f t="shared" ref="O229:P243" ca="1" si="161">IF($N173=FALSE,"",SUBSTITUTE(OFFSET($X$227,COUNTIF($W$228:$W$237,"&lt;="&amp;ABS(G209)),0),0,"")&amp;O$228)</f>
        <v/>
      </c>
      <c r="P229" s="264" t="str">
        <f t="shared" ca="1" si="161"/>
        <v/>
      </c>
      <c r="Q229" s="264" t="str">
        <f t="shared" ref="Q229:R243" si="162">IF($N173=FALSE,"",Q$228)</f>
        <v/>
      </c>
      <c r="R229" s="264" t="str">
        <f t="shared" si="162"/>
        <v/>
      </c>
      <c r="T229" s="390">
        <v>9.9999999999999995E-8</v>
      </c>
      <c r="U229" s="390" t="s">
        <v>980</v>
      </c>
      <c r="V229" s="390">
        <v>7</v>
      </c>
      <c r="W229" s="88">
        <v>1</v>
      </c>
      <c r="X229" s="88"/>
    </row>
    <row r="230" spans="2:24" ht="15" customHeight="1">
      <c r="B230" s="249">
        <f t="shared" si="157"/>
        <v>2</v>
      </c>
      <c r="C230" s="269" t="str">
        <f t="shared" ref="C230:C243" si="163">IF($N174=FALSE,"",TEXT(ROUND(D210,$M$228),N230))</f>
        <v/>
      </c>
      <c r="D230" s="269" t="str">
        <f t="shared" ref="D230:D243" si="164">IF($N174=FALSE,"-",TEXT(G210,O230))</f>
        <v>-</v>
      </c>
      <c r="E230" s="269" t="str">
        <f t="shared" ref="E230:E243" si="165">IF($N174=FALSE,"-",TEXT(ROUND(H210,$M$228),P230))</f>
        <v>-</v>
      </c>
      <c r="F230" s="269" t="str">
        <f t="shared" si="158"/>
        <v/>
      </c>
      <c r="H230" s="278" t="str">
        <f>IF($N174=FALSE,"",ROUND(Pressure_1_R3!N5*$C$167,M$228+1))</f>
        <v/>
      </c>
      <c r="I230" s="278" t="str">
        <f>IF($N174=FALSE,"",ROUND(Pressure_1_R3!O5*$C$167,M$228+1))</f>
        <v/>
      </c>
      <c r="J230" s="278" t="str">
        <f t="shared" ref="J230:J243" si="166">IF($N174=FALSE,"","± "&amp;TEXT((I230-H230)/2,R230))</f>
        <v/>
      </c>
      <c r="K230" s="279" t="str">
        <f t="shared" ref="K230:K243" si="167">IF($N174=FALSE,"-",IF(AND(H230&lt;=G210,G210&lt;=I230),"PASS","FAIL"))</f>
        <v>-</v>
      </c>
      <c r="M230" s="264" t="str">
        <f t="shared" ca="1" si="159"/>
        <v/>
      </c>
      <c r="N230" s="264" t="str">
        <f t="shared" ca="1" si="160"/>
        <v/>
      </c>
      <c r="O230" s="264" t="str">
        <f t="shared" ca="1" si="161"/>
        <v/>
      </c>
      <c r="P230" s="264" t="str">
        <f t="shared" ca="1" si="161"/>
        <v/>
      </c>
      <c r="Q230" s="264" t="str">
        <f t="shared" si="162"/>
        <v/>
      </c>
      <c r="R230" s="264" t="str">
        <f t="shared" si="162"/>
        <v/>
      </c>
      <c r="T230" s="390">
        <v>9.9999999999999995E-7</v>
      </c>
      <c r="U230" s="390" t="s">
        <v>970</v>
      </c>
      <c r="V230" s="390">
        <v>6</v>
      </c>
      <c r="W230" s="88">
        <v>10</v>
      </c>
      <c r="X230" s="88" t="s">
        <v>146</v>
      </c>
    </row>
    <row r="231" spans="2:24" ht="15" customHeight="1">
      <c r="B231" s="249">
        <f t="shared" si="157"/>
        <v>3</v>
      </c>
      <c r="C231" s="269" t="str">
        <f t="shared" si="163"/>
        <v/>
      </c>
      <c r="D231" s="269" t="str">
        <f t="shared" si="164"/>
        <v>-</v>
      </c>
      <c r="E231" s="269" t="str">
        <f t="shared" si="165"/>
        <v>-</v>
      </c>
      <c r="F231" s="269" t="str">
        <f t="shared" si="158"/>
        <v/>
      </c>
      <c r="H231" s="278" t="str">
        <f>IF($N175=FALSE,"",ROUND(Pressure_1_R3!N6*$C$167,M$228+1))</f>
        <v/>
      </c>
      <c r="I231" s="278" t="str">
        <f>IF($N175=FALSE,"",ROUND(Pressure_1_R3!O6*$C$167,M$228+1))</f>
        <v/>
      </c>
      <c r="J231" s="278" t="str">
        <f t="shared" si="166"/>
        <v/>
      </c>
      <c r="K231" s="279" t="str">
        <f t="shared" si="167"/>
        <v>-</v>
      </c>
      <c r="M231" s="264" t="str">
        <f t="shared" ca="1" si="159"/>
        <v/>
      </c>
      <c r="N231" s="264" t="str">
        <f t="shared" ca="1" si="160"/>
        <v/>
      </c>
      <c r="O231" s="264" t="str">
        <f t="shared" ca="1" si="161"/>
        <v/>
      </c>
      <c r="P231" s="264" t="str">
        <f t="shared" ca="1" si="161"/>
        <v/>
      </c>
      <c r="Q231" s="264" t="str">
        <f t="shared" si="162"/>
        <v/>
      </c>
      <c r="R231" s="264" t="str">
        <f t="shared" si="162"/>
        <v/>
      </c>
      <c r="T231" s="390">
        <v>1.0000000000000001E-5</v>
      </c>
      <c r="U231" s="390" t="s">
        <v>971</v>
      </c>
      <c r="V231" s="390">
        <v>5</v>
      </c>
      <c r="W231" s="88">
        <v>100</v>
      </c>
      <c r="X231" s="88" t="s">
        <v>147</v>
      </c>
    </row>
    <row r="232" spans="2:24" ht="15" customHeight="1">
      <c r="B232" s="249">
        <f t="shared" si="157"/>
        <v>4</v>
      </c>
      <c r="C232" s="269" t="str">
        <f t="shared" si="163"/>
        <v/>
      </c>
      <c r="D232" s="269" t="str">
        <f t="shared" si="164"/>
        <v>-</v>
      </c>
      <c r="E232" s="269" t="str">
        <f t="shared" si="165"/>
        <v>-</v>
      </c>
      <c r="F232" s="269" t="str">
        <f t="shared" si="158"/>
        <v/>
      </c>
      <c r="H232" s="278" t="str">
        <f>IF($N176=FALSE,"",ROUND(Pressure_1_R3!N7*$C$167,M$228+1))</f>
        <v/>
      </c>
      <c r="I232" s="278" t="str">
        <f>IF($N176=FALSE,"",ROUND(Pressure_1_R3!O7*$C$167,M$228+1))</f>
        <v/>
      </c>
      <c r="J232" s="278" t="str">
        <f t="shared" si="166"/>
        <v/>
      </c>
      <c r="K232" s="279" t="str">
        <f t="shared" si="167"/>
        <v>-</v>
      </c>
      <c r="M232" s="264" t="str">
        <f t="shared" ca="1" si="159"/>
        <v/>
      </c>
      <c r="N232" s="264" t="str">
        <f t="shared" ca="1" si="160"/>
        <v/>
      </c>
      <c r="O232" s="264" t="str">
        <f t="shared" ca="1" si="161"/>
        <v/>
      </c>
      <c r="P232" s="264" t="str">
        <f t="shared" ca="1" si="161"/>
        <v/>
      </c>
      <c r="Q232" s="264" t="str">
        <f t="shared" si="162"/>
        <v/>
      </c>
      <c r="R232" s="264" t="str">
        <f t="shared" si="162"/>
        <v/>
      </c>
      <c r="T232" s="390">
        <v>1E-4</v>
      </c>
      <c r="U232" s="390" t="s">
        <v>972</v>
      </c>
      <c r="V232" s="390">
        <v>4</v>
      </c>
      <c r="W232" s="88">
        <v>1000</v>
      </c>
      <c r="X232" s="88" t="s">
        <v>148</v>
      </c>
    </row>
    <row r="233" spans="2:24" ht="15" customHeight="1">
      <c r="B233" s="249">
        <f t="shared" si="157"/>
        <v>5</v>
      </c>
      <c r="C233" s="269" t="str">
        <f t="shared" si="163"/>
        <v/>
      </c>
      <c r="D233" s="269" t="str">
        <f t="shared" si="164"/>
        <v>-</v>
      </c>
      <c r="E233" s="269" t="str">
        <f t="shared" si="165"/>
        <v>-</v>
      </c>
      <c r="F233" s="269" t="str">
        <f t="shared" si="158"/>
        <v/>
      </c>
      <c r="H233" s="278" t="str">
        <f>IF($N177=FALSE,"",ROUND(Pressure_1_R3!N8*$C$167,M$228+1))</f>
        <v/>
      </c>
      <c r="I233" s="278" t="str">
        <f>IF($N177=FALSE,"",ROUND(Pressure_1_R3!O8*$C$167,M$228+1))</f>
        <v/>
      </c>
      <c r="J233" s="278" t="str">
        <f t="shared" si="166"/>
        <v/>
      </c>
      <c r="K233" s="279" t="str">
        <f t="shared" si="167"/>
        <v>-</v>
      </c>
      <c r="M233" s="264" t="str">
        <f t="shared" ca="1" si="159"/>
        <v/>
      </c>
      <c r="N233" s="264" t="str">
        <f t="shared" ca="1" si="160"/>
        <v/>
      </c>
      <c r="O233" s="264" t="str">
        <f t="shared" ca="1" si="161"/>
        <v/>
      </c>
      <c r="P233" s="264" t="str">
        <f t="shared" ca="1" si="161"/>
        <v/>
      </c>
      <c r="Q233" s="264" t="str">
        <f t="shared" si="162"/>
        <v/>
      </c>
      <c r="R233" s="264" t="str">
        <f t="shared" si="162"/>
        <v/>
      </c>
      <c r="T233" s="390">
        <v>1E-3</v>
      </c>
      <c r="U233" s="391" t="s">
        <v>973</v>
      </c>
      <c r="V233" s="390">
        <v>3</v>
      </c>
      <c r="W233" s="88">
        <v>10000</v>
      </c>
      <c r="X233" s="88" t="s">
        <v>149</v>
      </c>
    </row>
    <row r="234" spans="2:24" ht="15" customHeight="1">
      <c r="B234" s="249">
        <f t="shared" si="157"/>
        <v>6</v>
      </c>
      <c r="C234" s="269" t="str">
        <f t="shared" si="163"/>
        <v/>
      </c>
      <c r="D234" s="269" t="str">
        <f t="shared" si="164"/>
        <v>-</v>
      </c>
      <c r="E234" s="269" t="str">
        <f t="shared" si="165"/>
        <v>-</v>
      </c>
      <c r="F234" s="269" t="str">
        <f t="shared" si="158"/>
        <v/>
      </c>
      <c r="H234" s="278" t="str">
        <f>IF($N178=FALSE,"",ROUND(Pressure_1_R3!N9*$C$167,M$228+1))</f>
        <v/>
      </c>
      <c r="I234" s="278" t="str">
        <f>IF($N178=FALSE,"",ROUND(Pressure_1_R3!O9*$C$167,M$228+1))</f>
        <v/>
      </c>
      <c r="J234" s="278" t="str">
        <f t="shared" si="166"/>
        <v/>
      </c>
      <c r="K234" s="279" t="str">
        <f t="shared" si="167"/>
        <v>-</v>
      </c>
      <c r="M234" s="264" t="str">
        <f t="shared" ca="1" si="159"/>
        <v/>
      </c>
      <c r="N234" s="264" t="str">
        <f t="shared" ca="1" si="160"/>
        <v/>
      </c>
      <c r="O234" s="264" t="str">
        <f t="shared" ca="1" si="161"/>
        <v/>
      </c>
      <c r="P234" s="264" t="str">
        <f t="shared" ca="1" si="161"/>
        <v/>
      </c>
      <c r="Q234" s="264" t="str">
        <f t="shared" si="162"/>
        <v/>
      </c>
      <c r="R234" s="264" t="str">
        <f t="shared" si="162"/>
        <v/>
      </c>
      <c r="T234" s="390">
        <v>0.01</v>
      </c>
      <c r="U234" s="391" t="s">
        <v>981</v>
      </c>
      <c r="V234" s="390">
        <v>2</v>
      </c>
      <c r="W234" s="88">
        <v>100000</v>
      </c>
      <c r="X234" s="88" t="s">
        <v>150</v>
      </c>
    </row>
    <row r="235" spans="2:24" ht="15" customHeight="1">
      <c r="B235" s="249">
        <f t="shared" si="157"/>
        <v>7</v>
      </c>
      <c r="C235" s="269" t="str">
        <f t="shared" si="163"/>
        <v/>
      </c>
      <c r="D235" s="269" t="str">
        <f t="shared" si="164"/>
        <v>-</v>
      </c>
      <c r="E235" s="269" t="str">
        <f t="shared" si="165"/>
        <v>-</v>
      </c>
      <c r="F235" s="269" t="str">
        <f t="shared" si="158"/>
        <v/>
      </c>
      <c r="H235" s="278" t="str">
        <f>IF($N179=FALSE,"",ROUND(Pressure_1_R3!N10*$C$167,M$228+1))</f>
        <v/>
      </c>
      <c r="I235" s="278" t="str">
        <f>IF($N179=FALSE,"",ROUND(Pressure_1_R3!O10*$C$167,M$228+1))</f>
        <v/>
      </c>
      <c r="J235" s="278" t="str">
        <f t="shared" si="166"/>
        <v/>
      </c>
      <c r="K235" s="279" t="str">
        <f t="shared" si="167"/>
        <v>-</v>
      </c>
      <c r="M235" s="264" t="str">
        <f t="shared" ca="1" si="159"/>
        <v/>
      </c>
      <c r="N235" s="264" t="str">
        <f t="shared" ca="1" si="160"/>
        <v/>
      </c>
      <c r="O235" s="264" t="str">
        <f t="shared" ca="1" si="161"/>
        <v/>
      </c>
      <c r="P235" s="264" t="str">
        <f t="shared" ca="1" si="161"/>
        <v/>
      </c>
      <c r="Q235" s="264" t="str">
        <f t="shared" si="162"/>
        <v/>
      </c>
      <c r="R235" s="264" t="str">
        <f t="shared" si="162"/>
        <v/>
      </c>
      <c r="T235" s="390">
        <v>0.1</v>
      </c>
      <c r="U235" s="391" t="s">
        <v>982</v>
      </c>
      <c r="V235" s="390">
        <v>1</v>
      </c>
      <c r="W235" s="88">
        <v>1000000</v>
      </c>
      <c r="X235" s="88" t="s">
        <v>151</v>
      </c>
    </row>
    <row r="236" spans="2:24" ht="15" customHeight="1">
      <c r="B236" s="249">
        <f t="shared" si="157"/>
        <v>8</v>
      </c>
      <c r="C236" s="269" t="str">
        <f t="shared" si="163"/>
        <v/>
      </c>
      <c r="D236" s="269" t="str">
        <f t="shared" si="164"/>
        <v>-</v>
      </c>
      <c r="E236" s="269" t="str">
        <f t="shared" si="165"/>
        <v>-</v>
      </c>
      <c r="F236" s="269" t="str">
        <f t="shared" si="158"/>
        <v/>
      </c>
      <c r="H236" s="278" t="str">
        <f>IF($N180=FALSE,"",ROUND(Pressure_1_R3!N11*$C$167,M$228+1))</f>
        <v/>
      </c>
      <c r="I236" s="278" t="str">
        <f>IF($N180=FALSE,"",ROUND(Pressure_1_R3!O11*$C$167,M$228+1))</f>
        <v/>
      </c>
      <c r="J236" s="278" t="str">
        <f t="shared" si="166"/>
        <v/>
      </c>
      <c r="K236" s="279" t="str">
        <f t="shared" si="167"/>
        <v>-</v>
      </c>
      <c r="M236" s="264" t="str">
        <f t="shared" ca="1" si="159"/>
        <v/>
      </c>
      <c r="N236" s="264" t="str">
        <f t="shared" ca="1" si="160"/>
        <v/>
      </c>
      <c r="O236" s="264" t="str">
        <f t="shared" ca="1" si="161"/>
        <v/>
      </c>
      <c r="P236" s="264" t="str">
        <f t="shared" ca="1" si="161"/>
        <v/>
      </c>
      <c r="Q236" s="264" t="str">
        <f t="shared" si="162"/>
        <v/>
      </c>
      <c r="R236" s="264" t="str">
        <f t="shared" si="162"/>
        <v/>
      </c>
      <c r="T236" s="390">
        <v>1</v>
      </c>
      <c r="U236" s="390">
        <v>0</v>
      </c>
      <c r="V236" s="390">
        <v>0</v>
      </c>
      <c r="W236" s="88">
        <v>10000000</v>
      </c>
      <c r="X236" s="88" t="s">
        <v>152</v>
      </c>
    </row>
    <row r="237" spans="2:24" ht="15" customHeight="1">
      <c r="B237" s="249">
        <f t="shared" si="157"/>
        <v>9</v>
      </c>
      <c r="C237" s="269" t="str">
        <f t="shared" si="163"/>
        <v/>
      </c>
      <c r="D237" s="269" t="str">
        <f t="shared" si="164"/>
        <v>-</v>
      </c>
      <c r="E237" s="269" t="str">
        <f t="shared" si="165"/>
        <v>-</v>
      </c>
      <c r="F237" s="269" t="str">
        <f t="shared" si="158"/>
        <v/>
      </c>
      <c r="H237" s="278" t="str">
        <f>IF($N181=FALSE,"",ROUND(Pressure_1_R3!N12*$C$167,M$228+1))</f>
        <v/>
      </c>
      <c r="I237" s="278" t="str">
        <f>IF($N181=FALSE,"",ROUND(Pressure_1_R3!O12*$C$167,M$228+1))</f>
        <v/>
      </c>
      <c r="J237" s="278" t="str">
        <f t="shared" si="166"/>
        <v/>
      </c>
      <c r="K237" s="279" t="str">
        <f t="shared" si="167"/>
        <v>-</v>
      </c>
      <c r="M237" s="264" t="str">
        <f t="shared" ca="1" si="159"/>
        <v/>
      </c>
      <c r="N237" s="264" t="str">
        <f t="shared" ca="1" si="160"/>
        <v/>
      </c>
      <c r="O237" s="264" t="str">
        <f t="shared" ca="1" si="161"/>
        <v/>
      </c>
      <c r="P237" s="264" t="str">
        <f t="shared" ca="1" si="161"/>
        <v/>
      </c>
      <c r="Q237" s="264" t="str">
        <f t="shared" si="162"/>
        <v/>
      </c>
      <c r="R237" s="264" t="str">
        <f t="shared" si="162"/>
        <v/>
      </c>
      <c r="T237" s="390">
        <v>10</v>
      </c>
      <c r="U237" s="390">
        <v>0</v>
      </c>
      <c r="V237" s="390">
        <v>-1</v>
      </c>
      <c r="W237" s="88"/>
      <c r="X237" s="88"/>
    </row>
    <row r="238" spans="2:24" ht="15" customHeight="1">
      <c r="B238" s="249">
        <f t="shared" si="157"/>
        <v>10</v>
      </c>
      <c r="C238" s="269" t="str">
        <f t="shared" si="163"/>
        <v/>
      </c>
      <c r="D238" s="269" t="str">
        <f t="shared" si="164"/>
        <v>-</v>
      </c>
      <c r="E238" s="269" t="str">
        <f t="shared" si="165"/>
        <v>-</v>
      </c>
      <c r="F238" s="269" t="str">
        <f t="shared" si="158"/>
        <v/>
      </c>
      <c r="H238" s="278" t="str">
        <f>IF($N182=FALSE,"",ROUND(Pressure_1_R3!N13*$C$167,M$228+1))</f>
        <v/>
      </c>
      <c r="I238" s="278" t="str">
        <f>IF($N182=FALSE,"",ROUND(Pressure_1_R3!O13*$C$167,M$228+1))</f>
        <v/>
      </c>
      <c r="J238" s="278" t="str">
        <f t="shared" si="166"/>
        <v/>
      </c>
      <c r="K238" s="279" t="str">
        <f t="shared" si="167"/>
        <v>-</v>
      </c>
      <c r="M238" s="264" t="str">
        <f t="shared" ca="1" si="159"/>
        <v/>
      </c>
      <c r="N238" s="264" t="str">
        <f t="shared" ca="1" si="160"/>
        <v/>
      </c>
      <c r="O238" s="264" t="str">
        <f t="shared" ca="1" si="161"/>
        <v/>
      </c>
      <c r="P238" s="264" t="str">
        <f t="shared" ca="1" si="161"/>
        <v/>
      </c>
      <c r="Q238" s="264" t="str">
        <f t="shared" si="162"/>
        <v/>
      </c>
      <c r="R238" s="264" t="str">
        <f t="shared" si="162"/>
        <v/>
      </c>
      <c r="T238" s="390">
        <v>100</v>
      </c>
      <c r="U238" s="390">
        <v>0</v>
      </c>
      <c r="V238" s="390">
        <v>-2</v>
      </c>
    </row>
    <row r="239" spans="2:24" ht="15" customHeight="1">
      <c r="B239" s="249">
        <f t="shared" si="157"/>
        <v>11</v>
      </c>
      <c r="C239" s="269" t="str">
        <f t="shared" si="163"/>
        <v/>
      </c>
      <c r="D239" s="269" t="str">
        <f t="shared" si="164"/>
        <v>-</v>
      </c>
      <c r="E239" s="269" t="str">
        <f t="shared" si="165"/>
        <v>-</v>
      </c>
      <c r="F239" s="269" t="str">
        <f t="shared" si="158"/>
        <v/>
      </c>
      <c r="H239" s="278" t="str">
        <f>IF($N183=FALSE,"",ROUND(Pressure_1_R3!N14*$C$167,M$228+1))</f>
        <v/>
      </c>
      <c r="I239" s="278" t="str">
        <f>IF($N183=FALSE,"",ROUND(Pressure_1_R3!O14*$C$167,M$228+1))</f>
        <v/>
      </c>
      <c r="J239" s="278" t="str">
        <f t="shared" si="166"/>
        <v/>
      </c>
      <c r="K239" s="279" t="str">
        <f t="shared" si="167"/>
        <v>-</v>
      </c>
      <c r="M239" s="264" t="str">
        <f t="shared" ca="1" si="159"/>
        <v/>
      </c>
      <c r="N239" s="264" t="str">
        <f t="shared" ca="1" si="160"/>
        <v/>
      </c>
      <c r="O239" s="264" t="str">
        <f t="shared" ca="1" si="161"/>
        <v/>
      </c>
      <c r="P239" s="264" t="str">
        <f t="shared" ca="1" si="161"/>
        <v/>
      </c>
      <c r="Q239" s="264" t="str">
        <f t="shared" si="162"/>
        <v/>
      </c>
      <c r="R239" s="264" t="str">
        <f t="shared" si="162"/>
        <v/>
      </c>
    </row>
    <row r="240" spans="2:24" ht="15" customHeight="1">
      <c r="B240" s="249">
        <f t="shared" si="157"/>
        <v>12</v>
      </c>
      <c r="C240" s="269" t="str">
        <f t="shared" si="163"/>
        <v/>
      </c>
      <c r="D240" s="269" t="str">
        <f t="shared" si="164"/>
        <v>-</v>
      </c>
      <c r="E240" s="269" t="str">
        <f t="shared" si="165"/>
        <v>-</v>
      </c>
      <c r="F240" s="269" t="str">
        <f t="shared" si="158"/>
        <v/>
      </c>
      <c r="H240" s="278" t="str">
        <f>IF($N184=FALSE,"",ROUND(Pressure_1_R3!N15*$C$167,M$228+1))</f>
        <v/>
      </c>
      <c r="I240" s="278" t="str">
        <f>IF($N184=FALSE,"",ROUND(Pressure_1_R3!O15*$C$167,M$228+1))</f>
        <v/>
      </c>
      <c r="J240" s="278" t="str">
        <f t="shared" si="166"/>
        <v/>
      </c>
      <c r="K240" s="279" t="str">
        <f t="shared" si="167"/>
        <v>-</v>
      </c>
      <c r="M240" s="264" t="str">
        <f t="shared" ca="1" si="159"/>
        <v/>
      </c>
      <c r="N240" s="264" t="str">
        <f t="shared" ca="1" si="160"/>
        <v/>
      </c>
      <c r="O240" s="264" t="str">
        <f t="shared" ca="1" si="161"/>
        <v/>
      </c>
      <c r="P240" s="264" t="str">
        <f t="shared" ca="1" si="161"/>
        <v/>
      </c>
      <c r="Q240" s="264" t="str">
        <f t="shared" si="162"/>
        <v/>
      </c>
      <c r="R240" s="264" t="str">
        <f t="shared" si="162"/>
        <v/>
      </c>
      <c r="T240" s="252" t="s">
        <v>708</v>
      </c>
      <c r="U240" s="263"/>
    </row>
    <row r="241" spans="1:34" ht="15" customHeight="1">
      <c r="B241" s="249">
        <f t="shared" si="157"/>
        <v>13</v>
      </c>
      <c r="C241" s="269" t="str">
        <f t="shared" si="163"/>
        <v/>
      </c>
      <c r="D241" s="269" t="str">
        <f t="shared" si="164"/>
        <v>-</v>
      </c>
      <c r="E241" s="269" t="str">
        <f t="shared" si="165"/>
        <v>-</v>
      </c>
      <c r="F241" s="269" t="str">
        <f t="shared" si="158"/>
        <v/>
      </c>
      <c r="H241" s="278" t="str">
        <f>IF($N185=FALSE,"",ROUND(Pressure_1_R3!N16*$C$167,M$228+1))</f>
        <v/>
      </c>
      <c r="I241" s="278" t="str">
        <f>IF($N185=FALSE,"",ROUND(Pressure_1_R3!O16*$C$167,M$228+1))</f>
        <v/>
      </c>
      <c r="J241" s="278" t="str">
        <f t="shared" si="166"/>
        <v/>
      </c>
      <c r="K241" s="279" t="str">
        <f t="shared" si="167"/>
        <v>-</v>
      </c>
      <c r="M241" s="264" t="str">
        <f t="shared" ca="1" si="159"/>
        <v/>
      </c>
      <c r="N241" s="264" t="str">
        <f t="shared" ca="1" si="160"/>
        <v/>
      </c>
      <c r="O241" s="264" t="str">
        <f t="shared" ca="1" si="161"/>
        <v/>
      </c>
      <c r="P241" s="264" t="str">
        <f t="shared" ca="1" si="161"/>
        <v/>
      </c>
      <c r="Q241" s="264" t="str">
        <f t="shared" si="162"/>
        <v/>
      </c>
      <c r="R241" s="264" t="str">
        <f t="shared" si="162"/>
        <v/>
      </c>
      <c r="T241" s="762" t="s">
        <v>709</v>
      </c>
      <c r="U241" s="763"/>
    </row>
    <row r="242" spans="1:34" ht="15" customHeight="1">
      <c r="B242" s="249">
        <f t="shared" si="157"/>
        <v>14</v>
      </c>
      <c r="C242" s="269" t="str">
        <f t="shared" si="163"/>
        <v/>
      </c>
      <c r="D242" s="269" t="str">
        <f t="shared" si="164"/>
        <v>-</v>
      </c>
      <c r="E242" s="269" t="str">
        <f t="shared" si="165"/>
        <v>-</v>
      </c>
      <c r="F242" s="269" t="str">
        <f t="shared" si="158"/>
        <v/>
      </c>
      <c r="H242" s="278" t="str">
        <f>IF($N186=FALSE,"",ROUND(Pressure_1_R3!N17*$C$167,M$228+1))</f>
        <v/>
      </c>
      <c r="I242" s="278" t="str">
        <f>IF($N186=FALSE,"",ROUND(Pressure_1_R3!O17*$C$167,M$228+1))</f>
        <v/>
      </c>
      <c r="J242" s="278" t="str">
        <f t="shared" si="166"/>
        <v/>
      </c>
      <c r="K242" s="279" t="str">
        <f t="shared" si="167"/>
        <v>-</v>
      </c>
      <c r="M242" s="264" t="str">
        <f t="shared" ca="1" si="159"/>
        <v/>
      </c>
      <c r="N242" s="264" t="str">
        <f t="shared" ca="1" si="160"/>
        <v/>
      </c>
      <c r="O242" s="264" t="str">
        <f t="shared" ca="1" si="161"/>
        <v/>
      </c>
      <c r="P242" s="264" t="str">
        <f t="shared" ca="1" si="161"/>
        <v/>
      </c>
      <c r="Q242" s="264" t="str">
        <f t="shared" si="162"/>
        <v/>
      </c>
      <c r="R242" s="264" t="str">
        <f t="shared" si="162"/>
        <v/>
      </c>
      <c r="T242" s="270" t="s">
        <v>710</v>
      </c>
      <c r="U242" s="271" t="e">
        <f>SLOPE(D209:D223,G209:G223)</f>
        <v>#DIV/0!</v>
      </c>
    </row>
    <row r="243" spans="1:34" ht="15" customHeight="1">
      <c r="B243" s="249">
        <f t="shared" si="157"/>
        <v>15</v>
      </c>
      <c r="C243" s="269" t="str">
        <f t="shared" si="163"/>
        <v/>
      </c>
      <c r="D243" s="269" t="str">
        <f t="shared" si="164"/>
        <v>-</v>
      </c>
      <c r="E243" s="269" t="str">
        <f t="shared" si="165"/>
        <v>-</v>
      </c>
      <c r="F243" s="269" t="str">
        <f t="shared" si="158"/>
        <v/>
      </c>
      <c r="H243" s="278" t="str">
        <f>IF($N187=FALSE,"",ROUND(Pressure_1_R3!N18*$C$167,M$228+1))</f>
        <v/>
      </c>
      <c r="I243" s="278" t="str">
        <f>IF($N187=FALSE,"",ROUND(Pressure_1_R3!O18*$C$167,M$228+1))</f>
        <v/>
      </c>
      <c r="J243" s="278" t="str">
        <f t="shared" si="166"/>
        <v/>
      </c>
      <c r="K243" s="279" t="str">
        <f t="shared" si="167"/>
        <v>-</v>
      </c>
      <c r="M243" s="264" t="str">
        <f t="shared" ca="1" si="159"/>
        <v/>
      </c>
      <c r="N243" s="264" t="str">
        <f t="shared" ca="1" si="160"/>
        <v/>
      </c>
      <c r="O243" s="264" t="str">
        <f t="shared" ca="1" si="161"/>
        <v/>
      </c>
      <c r="P243" s="264" t="str">
        <f t="shared" ca="1" si="161"/>
        <v/>
      </c>
      <c r="Q243" s="264" t="str">
        <f t="shared" si="162"/>
        <v/>
      </c>
      <c r="R243" s="264" t="str">
        <f t="shared" si="162"/>
        <v/>
      </c>
      <c r="S243" s="248"/>
      <c r="T243" s="270" t="s">
        <v>711</v>
      </c>
      <c r="U243" s="271" t="e">
        <f>INTERCEPT(D209:D223,G209:G223)</f>
        <v>#DIV/0!</v>
      </c>
    </row>
    <row r="244" spans="1:34" ht="15" customHeight="1">
      <c r="B244" s="248"/>
      <c r="C244" s="248"/>
      <c r="D244" s="248"/>
      <c r="E244" s="248"/>
      <c r="T244" s="248"/>
    </row>
    <row r="245" spans="1:34" ht="15" customHeight="1">
      <c r="B245" s="248"/>
      <c r="C245" s="248"/>
      <c r="D245" s="248"/>
      <c r="E245" s="248"/>
      <c r="F245" s="265"/>
      <c r="T245" s="248"/>
    </row>
    <row r="246" spans="1:34" ht="15" customHeight="1">
      <c r="B246" s="248"/>
      <c r="C246" s="248"/>
      <c r="D246" s="248"/>
      <c r="E246" s="248"/>
      <c r="H246" s="265"/>
      <c r="I246" s="265"/>
      <c r="J246" s="265"/>
      <c r="K246" s="265"/>
      <c r="L246" s="265"/>
      <c r="M246" s="265"/>
      <c r="N246" s="265"/>
    </row>
    <row r="247" spans="1:34" ht="15" customHeight="1">
      <c r="A247" s="245" t="s">
        <v>712</v>
      </c>
      <c r="B247" s="246"/>
      <c r="C247" s="246"/>
      <c r="D247" s="246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</row>
    <row r="248" spans="1:34" ht="15" customHeight="1">
      <c r="B248" s="377" t="s">
        <v>713</v>
      </c>
      <c r="C248" s="383" t="s">
        <v>377</v>
      </c>
      <c r="D248" s="388" t="s">
        <v>951</v>
      </c>
      <c r="E248" s="383" t="s">
        <v>690</v>
      </c>
      <c r="F248" s="386" t="s">
        <v>948</v>
      </c>
      <c r="G248" s="349">
        <f>E254</f>
        <v>0</v>
      </c>
      <c r="H248" s="349" t="s">
        <v>990</v>
      </c>
      <c r="I248" s="383" t="s">
        <v>714</v>
      </c>
      <c r="J248" s="383" t="s">
        <v>715</v>
      </c>
      <c r="K248" s="247"/>
      <c r="L248" s="247"/>
      <c r="M248" s="247"/>
      <c r="N248" s="247"/>
      <c r="O248" s="247"/>
      <c r="P248" s="247"/>
      <c r="Q248" s="247"/>
      <c r="R248" s="247"/>
      <c r="S248" s="248"/>
      <c r="T248" s="248"/>
    </row>
    <row r="249" spans="1:34" ht="15" customHeight="1">
      <c r="B249" s="249">
        <f>COUNTIF(B255:B284,TRUE)/2</f>
        <v>0</v>
      </c>
      <c r="C249" s="254" t="e">
        <f ca="1">OFFSET(Z252,MATCH(F254,Z253:Z277,0),MATCH(E254,AA252:AH252,0))</f>
        <v>#N/A</v>
      </c>
      <c r="D249" s="254">
        <f>Pressure_1_R4!K4</f>
        <v>0</v>
      </c>
      <c r="E249" s="254">
        <f>Pressure_1_R4!L4</f>
        <v>0</v>
      </c>
      <c r="F249" s="254">
        <f>Pressure_1_R4!M4</f>
        <v>0</v>
      </c>
      <c r="G249" s="350" t="e">
        <f ca="1">E249*C249</f>
        <v>#N/A</v>
      </c>
      <c r="H249" s="350" t="str">
        <f ca="1">OFFSET(V309,COUNTIF(T310:T320,"&lt;="&amp;G249),0)</f>
        <v>자리수</v>
      </c>
      <c r="I249" s="254" t="e">
        <f ca="1">OFFSET(U309,MATCH(H249,V310:V320,0),0)</f>
        <v>#N/A</v>
      </c>
      <c r="J249" s="254">
        <f>Pressure_1_R4!J$4</f>
        <v>0</v>
      </c>
      <c r="K249" s="247"/>
      <c r="L249" s="247"/>
      <c r="M249" s="247"/>
      <c r="N249" s="247"/>
      <c r="O249" s="247"/>
      <c r="P249" s="247"/>
      <c r="Q249" s="247"/>
      <c r="R249" s="247"/>
      <c r="S249" s="248"/>
      <c r="T249" s="248"/>
    </row>
    <row r="250" spans="1:34" ht="15" customHeight="1">
      <c r="B250" s="246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8"/>
      <c r="S250" s="248"/>
      <c r="T250" s="248"/>
    </row>
    <row r="251" spans="1:34" s="253" customFormat="1" ht="15" customHeight="1">
      <c r="B251" s="252" t="s">
        <v>616</v>
      </c>
      <c r="C251" s="250"/>
      <c r="D251" s="250"/>
      <c r="E251" s="251"/>
      <c r="F251" s="250"/>
      <c r="G251" s="246"/>
      <c r="H251" s="250"/>
      <c r="I251" s="250"/>
      <c r="J251" s="250"/>
      <c r="K251" s="250"/>
      <c r="L251" s="250"/>
      <c r="M251" s="250"/>
      <c r="N251" s="252" t="s">
        <v>716</v>
      </c>
    </row>
    <row r="252" spans="1:34" s="247" customFormat="1" ht="15" customHeight="1">
      <c r="B252" s="771" t="s">
        <v>618</v>
      </c>
      <c r="C252" s="771" t="s">
        <v>619</v>
      </c>
      <c r="D252" s="780" t="s">
        <v>683</v>
      </c>
      <c r="E252" s="782" t="s">
        <v>385</v>
      </c>
      <c r="F252" s="771" t="s">
        <v>744</v>
      </c>
      <c r="G252" s="771"/>
      <c r="H252" s="771"/>
      <c r="I252" s="771" t="s">
        <v>717</v>
      </c>
      <c r="J252" s="772" t="s">
        <v>746</v>
      </c>
      <c r="K252" s="773"/>
      <c r="L252" s="774"/>
      <c r="M252" s="250"/>
      <c r="N252" s="771" t="s">
        <v>672</v>
      </c>
      <c r="O252" s="771" t="s">
        <v>621</v>
      </c>
      <c r="P252" s="771" t="s">
        <v>619</v>
      </c>
      <c r="Q252" s="772" t="s">
        <v>748</v>
      </c>
      <c r="R252" s="773"/>
      <c r="S252" s="773"/>
      <c r="T252" s="774"/>
      <c r="U252" s="772" t="s">
        <v>750</v>
      </c>
      <c r="V252" s="773"/>
      <c r="W252" s="773"/>
      <c r="X252" s="774"/>
      <c r="Z252" s="349" t="s">
        <v>853</v>
      </c>
      <c r="AA252" s="348" t="s">
        <v>893</v>
      </c>
      <c r="AB252" s="348" t="s">
        <v>910</v>
      </c>
      <c r="AC252" s="348" t="s">
        <v>888</v>
      </c>
      <c r="AD252" s="348" t="s">
        <v>889</v>
      </c>
      <c r="AE252" s="348" t="s">
        <v>890</v>
      </c>
      <c r="AF252" s="348" t="s">
        <v>891</v>
      </c>
      <c r="AG252" s="348" t="s">
        <v>892</v>
      </c>
      <c r="AH252" s="348" t="s">
        <v>906</v>
      </c>
    </row>
    <row r="253" spans="1:34" s="247" customFormat="1" ht="15" customHeight="1">
      <c r="B253" s="771"/>
      <c r="C253" s="771"/>
      <c r="D253" s="781"/>
      <c r="E253" s="782"/>
      <c r="F253" s="382" t="s">
        <v>623</v>
      </c>
      <c r="G253" s="382" t="s">
        <v>624</v>
      </c>
      <c r="H253" s="382" t="s">
        <v>0</v>
      </c>
      <c r="I253" s="771"/>
      <c r="J253" s="384" t="s">
        <v>623</v>
      </c>
      <c r="K253" s="384" t="s">
        <v>624</v>
      </c>
      <c r="L253" s="384" t="s">
        <v>627</v>
      </c>
      <c r="M253" s="250"/>
      <c r="N253" s="771"/>
      <c r="O253" s="771"/>
      <c r="P253" s="771"/>
      <c r="Q253" s="384" t="s">
        <v>623</v>
      </c>
      <c r="R253" s="384" t="s">
        <v>624</v>
      </c>
      <c r="S253" s="384" t="s">
        <v>627</v>
      </c>
      <c r="T253" s="384" t="s">
        <v>679</v>
      </c>
      <c r="U253" s="384" t="s">
        <v>680</v>
      </c>
      <c r="V253" s="384" t="s">
        <v>624</v>
      </c>
      <c r="W253" s="384" t="s">
        <v>560</v>
      </c>
      <c r="X253" s="384" t="s">
        <v>718</v>
      </c>
      <c r="Z253" s="348" t="s">
        <v>188</v>
      </c>
      <c r="AA253" s="350">
        <f t="shared" ref="AA253:AA267" si="168">AC253*1000</f>
        <v>1</v>
      </c>
      <c r="AB253" s="350">
        <f>AC253*10</f>
        <v>0.01</v>
      </c>
      <c r="AC253" s="350">
        <f t="shared" ref="AC253:AC267" si="169">AD253*1000</f>
        <v>1E-3</v>
      </c>
      <c r="AD253" s="350">
        <v>9.9999999999999995E-7</v>
      </c>
      <c r="AE253" s="350">
        <f t="shared" ref="AE253:AE267" si="170">AG253*1000</f>
        <v>1</v>
      </c>
      <c r="AF253" s="350">
        <f>AG253*10</f>
        <v>0.01</v>
      </c>
      <c r="AG253" s="350">
        <f t="shared" ref="AG253:AG267" si="171">AH253*1000</f>
        <v>1E-3</v>
      </c>
      <c r="AH253" s="350">
        <v>9.9999999999999995E-7</v>
      </c>
    </row>
    <row r="254" spans="1:34" s="247" customFormat="1" ht="15" customHeight="1">
      <c r="B254" s="771"/>
      <c r="C254" s="771"/>
      <c r="D254" s="384">
        <f>E254</f>
        <v>0</v>
      </c>
      <c r="E254" s="384">
        <f>표준압력!I211</f>
        <v>0</v>
      </c>
      <c r="F254" s="384">
        <f>F249</f>
        <v>0</v>
      </c>
      <c r="G254" s="384">
        <f>F254</f>
        <v>0</v>
      </c>
      <c r="H254" s="384">
        <f>G254</f>
        <v>0</v>
      </c>
      <c r="I254" s="771"/>
      <c r="J254" s="382">
        <f>$E254</f>
        <v>0</v>
      </c>
      <c r="K254" s="382">
        <f>$E254</f>
        <v>0</v>
      </c>
      <c r="L254" s="382">
        <f>$E254</f>
        <v>0</v>
      </c>
      <c r="M254" s="250"/>
      <c r="N254" s="771"/>
      <c r="O254" s="771"/>
      <c r="P254" s="771"/>
      <c r="Q254" s="382">
        <f>J254</f>
        <v>0</v>
      </c>
      <c r="R254" s="382">
        <f>K254</f>
        <v>0</v>
      </c>
      <c r="S254" s="382">
        <f>L254</f>
        <v>0</v>
      </c>
      <c r="T254" s="382">
        <f>S254</f>
        <v>0</v>
      </c>
      <c r="U254" s="382">
        <f>Q254</f>
        <v>0</v>
      </c>
      <c r="V254" s="382">
        <f>R254</f>
        <v>0</v>
      </c>
      <c r="W254" s="382">
        <f>S254</f>
        <v>0</v>
      </c>
      <c r="X254" s="382">
        <f>T254</f>
        <v>0</v>
      </c>
      <c r="Z254" s="348" t="s">
        <v>910</v>
      </c>
      <c r="AA254" s="350">
        <f t="shared" si="168"/>
        <v>100</v>
      </c>
      <c r="AB254" s="350">
        <f t="shared" ref="AB254:AB276" si="172">AC254*10</f>
        <v>1</v>
      </c>
      <c r="AC254" s="350">
        <f t="shared" si="169"/>
        <v>0.1</v>
      </c>
      <c r="AD254" s="350">
        <v>1E-4</v>
      </c>
      <c r="AE254" s="350">
        <f t="shared" si="170"/>
        <v>100</v>
      </c>
      <c r="AF254" s="350">
        <f t="shared" ref="AF254:AF276" si="173">AG254*10</f>
        <v>1</v>
      </c>
      <c r="AG254" s="350">
        <f t="shared" si="171"/>
        <v>0.1</v>
      </c>
      <c r="AH254" s="350">
        <v>1E-4</v>
      </c>
    </row>
    <row r="255" spans="1:34" s="247" customFormat="1" ht="15" customHeight="1">
      <c r="B255" s="255" t="b">
        <f>IF(Pressure_1_R4!U4="",FALSE,TRUE)</f>
        <v>0</v>
      </c>
      <c r="C255" s="256">
        <v>1</v>
      </c>
      <c r="D255" s="257" t="str">
        <f>IF($B255=FALSE,"",표준압력!G211)</f>
        <v/>
      </c>
      <c r="E255" s="257" t="str">
        <f>IF($B255=FALSE,"",표준압력!H211)</f>
        <v/>
      </c>
      <c r="F255" s="257" t="str">
        <f>IF($B255=FALSE,"",Pressure_1_R4!U4)</f>
        <v/>
      </c>
      <c r="G255" s="258" t="str">
        <f>IF($B255=FALSE,"",Pressure_1_R4!V4)</f>
        <v/>
      </c>
      <c r="H255" s="258" t="str">
        <f>IF($B255=FALSE,"",Pressure_1_R4!W4)</f>
        <v/>
      </c>
      <c r="I255" s="264" t="b">
        <f t="shared" ref="I255:I284" si="174">TYPE(G255)=1</f>
        <v>0</v>
      </c>
      <c r="J255" s="259" t="str">
        <f t="shared" ref="J255:J284" si="175">IF($B255=FALSE,"",F255*$C$249)</f>
        <v/>
      </c>
      <c r="K255" s="260" t="str">
        <f t="shared" ref="K255:L284" si="176">IF($B255=FALSE,"",IF(G255="ⅹ",J255,G255*$C$249))</f>
        <v/>
      </c>
      <c r="L255" s="260" t="str">
        <f t="shared" si="176"/>
        <v/>
      </c>
      <c r="M255" s="250"/>
      <c r="N255" s="261" t="b">
        <f t="shared" ref="N255:N284" si="177">IF($P255&gt;$B$249,FALSE,TRUE)</f>
        <v>0</v>
      </c>
      <c r="O255" s="415" t="s">
        <v>564</v>
      </c>
      <c r="P255" s="419">
        <v>1</v>
      </c>
      <c r="Q255" s="417" t="str">
        <f t="shared" ref="Q255:S269" si="178">IF($N255=FALSE,"",J255)</f>
        <v/>
      </c>
      <c r="R255" s="261" t="str">
        <f t="shared" si="178"/>
        <v/>
      </c>
      <c r="S255" s="261" t="str">
        <f t="shared" si="178"/>
        <v/>
      </c>
      <c r="T255" s="421" t="str">
        <f t="shared" ref="T255:T284" si="179">IF($N255=FALSE,"",AVERAGE(Q255:S255))</f>
        <v/>
      </c>
      <c r="U255" s="417" t="str">
        <f>IF($N255=FALSE,"",Q255-Q$255)</f>
        <v/>
      </c>
      <c r="V255" s="417" t="str">
        <f t="shared" ref="V255:V269" si="180">IF($N255=FALSE,"",R255-R$255)</f>
        <v/>
      </c>
      <c r="W255" s="417" t="str">
        <f t="shared" ref="W255:W269" si="181">IF($N255=FALSE,"",S255-S$255)</f>
        <v/>
      </c>
      <c r="X255" s="422" t="str">
        <f t="shared" ref="X255:X284" si="182">IF($N255=FALSE,"",MAX(U255:W255)-MIN(U255:W255))</f>
        <v/>
      </c>
      <c r="Z255" s="348" t="s">
        <v>894</v>
      </c>
      <c r="AA255" s="350">
        <f t="shared" si="168"/>
        <v>1000</v>
      </c>
      <c r="AB255" s="350">
        <f t="shared" si="172"/>
        <v>10</v>
      </c>
      <c r="AC255" s="350">
        <f t="shared" si="169"/>
        <v>1</v>
      </c>
      <c r="AD255" s="350">
        <v>1E-3</v>
      </c>
      <c r="AE255" s="350">
        <f t="shared" si="170"/>
        <v>1000</v>
      </c>
      <c r="AF255" s="350">
        <f t="shared" si="173"/>
        <v>10</v>
      </c>
      <c r="AG255" s="350">
        <f t="shared" si="171"/>
        <v>1</v>
      </c>
      <c r="AH255" s="350">
        <v>1E-3</v>
      </c>
    </row>
    <row r="256" spans="1:34" s="247" customFormat="1" ht="15" customHeight="1">
      <c r="B256" s="255" t="b">
        <f>IF(Pressure_1_R4!U5="",FALSE,TRUE)</f>
        <v>0</v>
      </c>
      <c r="C256" s="256">
        <v>2</v>
      </c>
      <c r="D256" s="257" t="str">
        <f>IF($B256=FALSE,"",표준압력!G212)</f>
        <v/>
      </c>
      <c r="E256" s="257" t="str">
        <f>IF($B256=FALSE,"",표준압력!H212)</f>
        <v/>
      </c>
      <c r="F256" s="257" t="str">
        <f>IF($B256=FALSE,"",Pressure_1_R4!U5)</f>
        <v/>
      </c>
      <c r="G256" s="258" t="str">
        <f>IF($B256=FALSE,"",Pressure_1_R4!V5)</f>
        <v/>
      </c>
      <c r="H256" s="258" t="str">
        <f>IF($B256=FALSE,"",Pressure_1_R4!W5)</f>
        <v/>
      </c>
      <c r="I256" s="264" t="b">
        <f t="shared" si="174"/>
        <v>0</v>
      </c>
      <c r="J256" s="259" t="str">
        <f t="shared" si="175"/>
        <v/>
      </c>
      <c r="K256" s="260" t="str">
        <f t="shared" si="176"/>
        <v/>
      </c>
      <c r="L256" s="260" t="str">
        <f t="shared" si="176"/>
        <v/>
      </c>
      <c r="M256" s="250"/>
      <c r="N256" s="261" t="b">
        <f t="shared" si="177"/>
        <v>0</v>
      </c>
      <c r="O256" s="415" t="s">
        <v>564</v>
      </c>
      <c r="P256" s="419">
        <v>2</v>
      </c>
      <c r="Q256" s="417" t="str">
        <f t="shared" si="178"/>
        <v/>
      </c>
      <c r="R256" s="261" t="str">
        <f t="shared" si="178"/>
        <v/>
      </c>
      <c r="S256" s="261" t="str">
        <f t="shared" si="178"/>
        <v/>
      </c>
      <c r="T256" s="421" t="str">
        <f t="shared" si="179"/>
        <v/>
      </c>
      <c r="U256" s="417" t="str">
        <f t="shared" ref="U256:U269" si="183">IF($N256=FALSE,"",Q256-Q$255)</f>
        <v/>
      </c>
      <c r="V256" s="417" t="str">
        <f t="shared" si="180"/>
        <v/>
      </c>
      <c r="W256" s="417" t="str">
        <f t="shared" si="181"/>
        <v/>
      </c>
      <c r="X256" s="422" t="str">
        <f t="shared" si="182"/>
        <v/>
      </c>
      <c r="Z256" s="348" t="s">
        <v>848</v>
      </c>
      <c r="AA256" s="350">
        <f t="shared" si="168"/>
        <v>1000000</v>
      </c>
      <c r="AB256" s="350">
        <f t="shared" si="172"/>
        <v>10000</v>
      </c>
      <c r="AC256" s="350">
        <f t="shared" si="169"/>
        <v>1000</v>
      </c>
      <c r="AD256" s="350">
        <v>1</v>
      </c>
      <c r="AE256" s="350">
        <f t="shared" si="170"/>
        <v>1000000</v>
      </c>
      <c r="AF256" s="350">
        <f t="shared" si="173"/>
        <v>10000</v>
      </c>
      <c r="AG256" s="350">
        <f t="shared" si="171"/>
        <v>1000</v>
      </c>
      <c r="AH256" s="350">
        <v>1</v>
      </c>
    </row>
    <row r="257" spans="2:34" s="247" customFormat="1" ht="15" customHeight="1">
      <c r="B257" s="255" t="b">
        <f>IF(Pressure_1_R4!U6="",FALSE,TRUE)</f>
        <v>0</v>
      </c>
      <c r="C257" s="256">
        <v>3</v>
      </c>
      <c r="D257" s="257" t="str">
        <f>IF($B257=FALSE,"",표준압력!G213)</f>
        <v/>
      </c>
      <c r="E257" s="257" t="str">
        <f>IF($B257=FALSE,"",표준압력!H213)</f>
        <v/>
      </c>
      <c r="F257" s="257" t="str">
        <f>IF($B257=FALSE,"",Pressure_1_R4!U6)</f>
        <v/>
      </c>
      <c r="G257" s="258" t="str">
        <f>IF($B257=FALSE,"",Pressure_1_R4!V6)</f>
        <v/>
      </c>
      <c r="H257" s="258" t="str">
        <f>IF($B257=FALSE,"",Pressure_1_R4!W6)</f>
        <v/>
      </c>
      <c r="I257" s="264" t="b">
        <f t="shared" si="174"/>
        <v>0</v>
      </c>
      <c r="J257" s="259" t="str">
        <f t="shared" si="175"/>
        <v/>
      </c>
      <c r="K257" s="260" t="str">
        <f t="shared" si="176"/>
        <v/>
      </c>
      <c r="L257" s="260" t="str">
        <f t="shared" si="176"/>
        <v/>
      </c>
      <c r="M257" s="250"/>
      <c r="N257" s="261" t="b">
        <f t="shared" si="177"/>
        <v>0</v>
      </c>
      <c r="O257" s="415" t="s">
        <v>564</v>
      </c>
      <c r="P257" s="419">
        <v>3</v>
      </c>
      <c r="Q257" s="417" t="str">
        <f t="shared" si="178"/>
        <v/>
      </c>
      <c r="R257" s="261" t="str">
        <f t="shared" si="178"/>
        <v/>
      </c>
      <c r="S257" s="261" t="str">
        <f t="shared" si="178"/>
        <v/>
      </c>
      <c r="T257" s="421" t="str">
        <f t="shared" si="179"/>
        <v/>
      </c>
      <c r="U257" s="417" t="str">
        <f t="shared" si="183"/>
        <v/>
      </c>
      <c r="V257" s="417" t="str">
        <f t="shared" si="180"/>
        <v/>
      </c>
      <c r="W257" s="417" t="str">
        <f t="shared" si="181"/>
        <v/>
      </c>
      <c r="X257" s="422" t="str">
        <f t="shared" si="182"/>
        <v/>
      </c>
      <c r="Z257" s="348" t="s">
        <v>911</v>
      </c>
      <c r="AA257" s="350">
        <f t="shared" si="168"/>
        <v>100</v>
      </c>
      <c r="AB257" s="350">
        <f t="shared" si="172"/>
        <v>1</v>
      </c>
      <c r="AC257" s="350">
        <f t="shared" si="169"/>
        <v>0.1</v>
      </c>
      <c r="AD257" s="350">
        <v>1E-4</v>
      </c>
      <c r="AE257" s="350">
        <f t="shared" si="170"/>
        <v>100</v>
      </c>
      <c r="AF257" s="350">
        <f t="shared" si="173"/>
        <v>1</v>
      </c>
      <c r="AG257" s="350">
        <f t="shared" si="171"/>
        <v>0.1</v>
      </c>
      <c r="AH257" s="350">
        <v>1E-4</v>
      </c>
    </row>
    <row r="258" spans="2:34" s="247" customFormat="1" ht="15" customHeight="1">
      <c r="B258" s="255" t="b">
        <f>IF(Pressure_1_R4!U7="",FALSE,TRUE)</f>
        <v>0</v>
      </c>
      <c r="C258" s="256">
        <v>4</v>
      </c>
      <c r="D258" s="257" t="str">
        <f>IF($B258=FALSE,"",표준압력!G214)</f>
        <v/>
      </c>
      <c r="E258" s="257" t="str">
        <f>IF($B258=FALSE,"",표준압력!H214)</f>
        <v/>
      </c>
      <c r="F258" s="257" t="str">
        <f>IF($B258=FALSE,"",Pressure_1_R4!U7)</f>
        <v/>
      </c>
      <c r="G258" s="258" t="str">
        <f>IF($B258=FALSE,"",Pressure_1_R4!V7)</f>
        <v/>
      </c>
      <c r="H258" s="258" t="str">
        <f>IF($B258=FALSE,"",Pressure_1_R4!W7)</f>
        <v/>
      </c>
      <c r="I258" s="264" t="b">
        <f t="shared" si="174"/>
        <v>0</v>
      </c>
      <c r="J258" s="259" t="str">
        <f t="shared" si="175"/>
        <v/>
      </c>
      <c r="K258" s="260" t="str">
        <f t="shared" si="176"/>
        <v/>
      </c>
      <c r="L258" s="260" t="str">
        <f t="shared" si="176"/>
        <v/>
      </c>
      <c r="M258" s="250"/>
      <c r="N258" s="261" t="b">
        <f t="shared" si="177"/>
        <v>0</v>
      </c>
      <c r="O258" s="415" t="s">
        <v>564</v>
      </c>
      <c r="P258" s="419">
        <v>4</v>
      </c>
      <c r="Q258" s="417" t="str">
        <f t="shared" si="178"/>
        <v/>
      </c>
      <c r="R258" s="261" t="str">
        <f t="shared" si="178"/>
        <v/>
      </c>
      <c r="S258" s="261" t="str">
        <f t="shared" si="178"/>
        <v/>
      </c>
      <c r="T258" s="421" t="str">
        <f t="shared" si="179"/>
        <v/>
      </c>
      <c r="U258" s="417" t="str">
        <f t="shared" si="183"/>
        <v/>
      </c>
      <c r="V258" s="417" t="str">
        <f t="shared" si="180"/>
        <v/>
      </c>
      <c r="W258" s="417" t="str">
        <f t="shared" si="181"/>
        <v/>
      </c>
      <c r="X258" s="422" t="str">
        <f t="shared" si="182"/>
        <v/>
      </c>
      <c r="Z258" s="348" t="s">
        <v>858</v>
      </c>
      <c r="AA258" s="350">
        <f t="shared" si="168"/>
        <v>100000</v>
      </c>
      <c r="AB258" s="350">
        <f t="shared" si="172"/>
        <v>1000</v>
      </c>
      <c r="AC258" s="350">
        <f t="shared" si="169"/>
        <v>100</v>
      </c>
      <c r="AD258" s="350">
        <v>0.1</v>
      </c>
      <c r="AE258" s="350">
        <f t="shared" si="170"/>
        <v>100000</v>
      </c>
      <c r="AF258" s="350">
        <f t="shared" si="173"/>
        <v>1000</v>
      </c>
      <c r="AG258" s="350">
        <f t="shared" si="171"/>
        <v>100</v>
      </c>
      <c r="AH258" s="350">
        <v>0.1</v>
      </c>
    </row>
    <row r="259" spans="2:34" s="247" customFormat="1" ht="15" customHeight="1">
      <c r="B259" s="255" t="b">
        <f>IF(Pressure_1_R4!U8="",FALSE,TRUE)</f>
        <v>0</v>
      </c>
      <c r="C259" s="256">
        <v>5</v>
      </c>
      <c r="D259" s="257" t="str">
        <f>IF($B259=FALSE,"",표준압력!G215)</f>
        <v/>
      </c>
      <c r="E259" s="257" t="str">
        <f>IF($B259=FALSE,"",표준압력!H215)</f>
        <v/>
      </c>
      <c r="F259" s="257" t="str">
        <f>IF($B259=FALSE,"",Pressure_1_R4!U8)</f>
        <v/>
      </c>
      <c r="G259" s="258" t="str">
        <f>IF($B259=FALSE,"",Pressure_1_R4!V8)</f>
        <v/>
      </c>
      <c r="H259" s="258" t="str">
        <f>IF($B259=FALSE,"",Pressure_1_R4!W8)</f>
        <v/>
      </c>
      <c r="I259" s="264" t="b">
        <f t="shared" si="174"/>
        <v>0</v>
      </c>
      <c r="J259" s="259" t="str">
        <f t="shared" si="175"/>
        <v/>
      </c>
      <c r="K259" s="260" t="str">
        <f t="shared" si="176"/>
        <v/>
      </c>
      <c r="L259" s="260" t="str">
        <f t="shared" si="176"/>
        <v/>
      </c>
      <c r="M259" s="250"/>
      <c r="N259" s="261" t="b">
        <f t="shared" si="177"/>
        <v>0</v>
      </c>
      <c r="O259" s="415" t="s">
        <v>564</v>
      </c>
      <c r="P259" s="419">
        <v>5</v>
      </c>
      <c r="Q259" s="417" t="str">
        <f t="shared" si="178"/>
        <v/>
      </c>
      <c r="R259" s="261" t="str">
        <f t="shared" si="178"/>
        <v/>
      </c>
      <c r="S259" s="261" t="str">
        <f t="shared" si="178"/>
        <v/>
      </c>
      <c r="T259" s="421" t="str">
        <f t="shared" si="179"/>
        <v/>
      </c>
      <c r="U259" s="417" t="str">
        <f t="shared" si="183"/>
        <v/>
      </c>
      <c r="V259" s="417" t="str">
        <f t="shared" si="180"/>
        <v/>
      </c>
      <c r="W259" s="417" t="str">
        <f t="shared" si="181"/>
        <v/>
      </c>
      <c r="X259" s="422" t="str">
        <f t="shared" si="182"/>
        <v/>
      </c>
      <c r="Z259" s="348" t="s">
        <v>912</v>
      </c>
      <c r="AA259" s="350">
        <f t="shared" si="168"/>
        <v>6894.7569999999996</v>
      </c>
      <c r="AB259" s="350">
        <f t="shared" si="172"/>
        <v>68.947569999999999</v>
      </c>
      <c r="AC259" s="350">
        <f t="shared" si="169"/>
        <v>6.8947569999999994</v>
      </c>
      <c r="AD259" s="350">
        <v>6.8947569999999996E-3</v>
      </c>
      <c r="AE259" s="350">
        <f t="shared" si="170"/>
        <v>6894.7569999999996</v>
      </c>
      <c r="AF259" s="350">
        <f t="shared" si="173"/>
        <v>68.947569999999999</v>
      </c>
      <c r="AG259" s="350">
        <f t="shared" si="171"/>
        <v>6.8947569999999994</v>
      </c>
      <c r="AH259" s="350">
        <v>6.8947569999999996E-3</v>
      </c>
    </row>
    <row r="260" spans="2:34" s="247" customFormat="1" ht="15" customHeight="1">
      <c r="B260" s="255" t="b">
        <f>IF(Pressure_1_R4!U9="",FALSE,TRUE)</f>
        <v>0</v>
      </c>
      <c r="C260" s="256">
        <v>6</v>
      </c>
      <c r="D260" s="257" t="str">
        <f>IF($B260=FALSE,"",표준압력!G216)</f>
        <v/>
      </c>
      <c r="E260" s="257" t="str">
        <f>IF($B260=FALSE,"",표준압력!H216)</f>
        <v/>
      </c>
      <c r="F260" s="257" t="str">
        <f>IF($B260=FALSE,"",Pressure_1_R4!U9)</f>
        <v/>
      </c>
      <c r="G260" s="258" t="str">
        <f>IF($B260=FALSE,"",Pressure_1_R4!V9)</f>
        <v/>
      </c>
      <c r="H260" s="258" t="str">
        <f>IF($B260=FALSE,"",Pressure_1_R4!W9)</f>
        <v/>
      </c>
      <c r="I260" s="264" t="b">
        <f t="shared" si="174"/>
        <v>0</v>
      </c>
      <c r="J260" s="259" t="str">
        <f t="shared" si="175"/>
        <v/>
      </c>
      <c r="K260" s="260" t="str">
        <f t="shared" si="176"/>
        <v/>
      </c>
      <c r="L260" s="260" t="str">
        <f t="shared" si="176"/>
        <v/>
      </c>
      <c r="M260" s="250"/>
      <c r="N260" s="261" t="b">
        <f t="shared" si="177"/>
        <v>0</v>
      </c>
      <c r="O260" s="415" t="s">
        <v>564</v>
      </c>
      <c r="P260" s="419">
        <v>6</v>
      </c>
      <c r="Q260" s="417" t="str">
        <f t="shared" si="178"/>
        <v/>
      </c>
      <c r="R260" s="261" t="str">
        <f t="shared" si="178"/>
        <v/>
      </c>
      <c r="S260" s="261" t="str">
        <f t="shared" si="178"/>
        <v/>
      </c>
      <c r="T260" s="421" t="str">
        <f t="shared" si="179"/>
        <v/>
      </c>
      <c r="U260" s="417" t="str">
        <f t="shared" si="183"/>
        <v/>
      </c>
      <c r="V260" s="417" t="str">
        <f t="shared" si="180"/>
        <v/>
      </c>
      <c r="W260" s="417" t="str">
        <f t="shared" si="181"/>
        <v/>
      </c>
      <c r="X260" s="422" t="str">
        <f t="shared" si="182"/>
        <v/>
      </c>
      <c r="Z260" s="348" t="s">
        <v>913</v>
      </c>
      <c r="AA260" s="350">
        <f t="shared" si="168"/>
        <v>98066.5</v>
      </c>
      <c r="AB260" s="350">
        <f t="shared" si="172"/>
        <v>980.66500000000008</v>
      </c>
      <c r="AC260" s="350">
        <f t="shared" si="169"/>
        <v>98.066500000000005</v>
      </c>
      <c r="AD260" s="350">
        <v>9.8066500000000001E-2</v>
      </c>
      <c r="AE260" s="350">
        <f t="shared" si="170"/>
        <v>98066.5</v>
      </c>
      <c r="AF260" s="350">
        <f t="shared" si="173"/>
        <v>980.66500000000008</v>
      </c>
      <c r="AG260" s="350">
        <f t="shared" si="171"/>
        <v>98.066500000000005</v>
      </c>
      <c r="AH260" s="350">
        <v>9.8066500000000001E-2</v>
      </c>
    </row>
    <row r="261" spans="2:34" s="247" customFormat="1" ht="15" customHeight="1">
      <c r="B261" s="255" t="b">
        <f>IF(Pressure_1_R4!U10="",FALSE,TRUE)</f>
        <v>0</v>
      </c>
      <c r="C261" s="256">
        <v>7</v>
      </c>
      <c r="D261" s="257" t="str">
        <f>IF($B261=FALSE,"",표준압력!G217)</f>
        <v/>
      </c>
      <c r="E261" s="257" t="str">
        <f>IF($B261=FALSE,"",표준압력!H217)</f>
        <v/>
      </c>
      <c r="F261" s="257" t="str">
        <f>IF($B261=FALSE,"",Pressure_1_R4!U10)</f>
        <v/>
      </c>
      <c r="G261" s="258" t="str">
        <f>IF($B261=FALSE,"",Pressure_1_R4!V10)</f>
        <v/>
      </c>
      <c r="H261" s="258" t="str">
        <f>IF($B261=FALSE,"",Pressure_1_R4!W10)</f>
        <v/>
      </c>
      <c r="I261" s="264" t="b">
        <f t="shared" si="174"/>
        <v>0</v>
      </c>
      <c r="J261" s="259" t="str">
        <f t="shared" si="175"/>
        <v/>
      </c>
      <c r="K261" s="260" t="str">
        <f t="shared" si="176"/>
        <v/>
      </c>
      <c r="L261" s="260" t="str">
        <f t="shared" si="176"/>
        <v/>
      </c>
      <c r="M261" s="250"/>
      <c r="N261" s="261" t="b">
        <f t="shared" si="177"/>
        <v>0</v>
      </c>
      <c r="O261" s="415" t="s">
        <v>564</v>
      </c>
      <c r="P261" s="419">
        <v>7</v>
      </c>
      <c r="Q261" s="417" t="str">
        <f t="shared" si="178"/>
        <v/>
      </c>
      <c r="R261" s="261" t="str">
        <f t="shared" si="178"/>
        <v/>
      </c>
      <c r="S261" s="261" t="str">
        <f t="shared" si="178"/>
        <v/>
      </c>
      <c r="T261" s="421" t="str">
        <f t="shared" si="179"/>
        <v/>
      </c>
      <c r="U261" s="417" t="str">
        <f t="shared" si="183"/>
        <v/>
      </c>
      <c r="V261" s="417" t="str">
        <f t="shared" si="180"/>
        <v/>
      </c>
      <c r="W261" s="417" t="str">
        <f t="shared" si="181"/>
        <v/>
      </c>
      <c r="X261" s="422" t="str">
        <f t="shared" si="182"/>
        <v/>
      </c>
      <c r="Z261" s="348" t="s">
        <v>144</v>
      </c>
      <c r="AA261" s="350">
        <f t="shared" si="168"/>
        <v>9.8066499999999994</v>
      </c>
      <c r="AB261" s="350">
        <f t="shared" si="172"/>
        <v>9.8066500000000001E-2</v>
      </c>
      <c r="AC261" s="350">
        <f t="shared" si="169"/>
        <v>9.8066500000000001E-3</v>
      </c>
      <c r="AD261" s="351">
        <v>9.8066500000000004E-6</v>
      </c>
      <c r="AE261" s="350">
        <f t="shared" si="170"/>
        <v>9.8066499999999994</v>
      </c>
      <c r="AF261" s="350">
        <f t="shared" si="173"/>
        <v>9.8066500000000001E-2</v>
      </c>
      <c r="AG261" s="350">
        <f t="shared" si="171"/>
        <v>9.8066500000000001E-3</v>
      </c>
      <c r="AH261" s="351">
        <v>9.8066500000000004E-6</v>
      </c>
    </row>
    <row r="262" spans="2:34" s="247" customFormat="1" ht="15" customHeight="1">
      <c r="B262" s="255" t="b">
        <f>IF(Pressure_1_R4!U11="",FALSE,TRUE)</f>
        <v>0</v>
      </c>
      <c r="C262" s="256">
        <v>8</v>
      </c>
      <c r="D262" s="257" t="str">
        <f>IF($B262=FALSE,"",표준압력!G218)</f>
        <v/>
      </c>
      <c r="E262" s="257" t="str">
        <f>IF($B262=FALSE,"",표준압력!H218)</f>
        <v/>
      </c>
      <c r="F262" s="257" t="str">
        <f>IF($B262=FALSE,"",Pressure_1_R4!U11)</f>
        <v/>
      </c>
      <c r="G262" s="258" t="str">
        <f>IF($B262=FALSE,"",Pressure_1_R4!V11)</f>
        <v/>
      </c>
      <c r="H262" s="258" t="str">
        <f>IF($B262=FALSE,"",Pressure_1_R4!W11)</f>
        <v/>
      </c>
      <c r="I262" s="264" t="b">
        <f t="shared" si="174"/>
        <v>0</v>
      </c>
      <c r="J262" s="259" t="str">
        <f t="shared" si="175"/>
        <v/>
      </c>
      <c r="K262" s="260" t="str">
        <f t="shared" si="176"/>
        <v/>
      </c>
      <c r="L262" s="260" t="str">
        <f t="shared" si="176"/>
        <v/>
      </c>
      <c r="M262" s="250"/>
      <c r="N262" s="261" t="b">
        <f t="shared" si="177"/>
        <v>0</v>
      </c>
      <c r="O262" s="415" t="s">
        <v>564</v>
      </c>
      <c r="P262" s="419">
        <v>8</v>
      </c>
      <c r="Q262" s="417" t="str">
        <f t="shared" si="178"/>
        <v/>
      </c>
      <c r="R262" s="261" t="str">
        <f t="shared" si="178"/>
        <v/>
      </c>
      <c r="S262" s="261" t="str">
        <f t="shared" si="178"/>
        <v/>
      </c>
      <c r="T262" s="421" t="str">
        <f t="shared" si="179"/>
        <v/>
      </c>
      <c r="U262" s="417" t="str">
        <f t="shared" si="183"/>
        <v/>
      </c>
      <c r="V262" s="417" t="str">
        <f t="shared" si="180"/>
        <v/>
      </c>
      <c r="W262" s="417" t="str">
        <f t="shared" si="181"/>
        <v/>
      </c>
      <c r="X262" s="422" t="str">
        <f t="shared" si="182"/>
        <v/>
      </c>
      <c r="Z262" s="348" t="s">
        <v>899</v>
      </c>
      <c r="AA262" s="350">
        <f t="shared" si="168"/>
        <v>3386.3889999999997</v>
      </c>
      <c r="AB262" s="350">
        <f t="shared" si="172"/>
        <v>33.863889999999998</v>
      </c>
      <c r="AC262" s="350">
        <f t="shared" si="169"/>
        <v>3.3863889999999999</v>
      </c>
      <c r="AD262" s="350">
        <v>3.3863890000000001E-3</v>
      </c>
      <c r="AE262" s="350">
        <f t="shared" si="170"/>
        <v>3386.3889999999997</v>
      </c>
      <c r="AF262" s="350">
        <f t="shared" si="173"/>
        <v>33.863889999999998</v>
      </c>
      <c r="AG262" s="350">
        <f t="shared" si="171"/>
        <v>3.3863889999999999</v>
      </c>
      <c r="AH262" s="350">
        <v>3.3863890000000001E-3</v>
      </c>
    </row>
    <row r="263" spans="2:34" s="247" customFormat="1" ht="15" customHeight="1">
      <c r="B263" s="255" t="b">
        <f>IF(Pressure_1_R4!U12="",FALSE,TRUE)</f>
        <v>0</v>
      </c>
      <c r="C263" s="256">
        <v>9</v>
      </c>
      <c r="D263" s="257" t="str">
        <f>IF($B263=FALSE,"",표준압력!G219)</f>
        <v/>
      </c>
      <c r="E263" s="257" t="str">
        <f>IF($B263=FALSE,"",표준압력!H219)</f>
        <v/>
      </c>
      <c r="F263" s="257" t="str">
        <f>IF($B263=FALSE,"",Pressure_1_R4!U12)</f>
        <v/>
      </c>
      <c r="G263" s="258" t="str">
        <f>IF($B263=FALSE,"",Pressure_1_R4!V12)</f>
        <v/>
      </c>
      <c r="H263" s="258" t="str">
        <f>IF($B263=FALSE,"",Pressure_1_R4!W12)</f>
        <v/>
      </c>
      <c r="I263" s="264" t="b">
        <f t="shared" si="174"/>
        <v>0</v>
      </c>
      <c r="J263" s="259" t="str">
        <f t="shared" si="175"/>
        <v/>
      </c>
      <c r="K263" s="260" t="str">
        <f t="shared" si="176"/>
        <v/>
      </c>
      <c r="L263" s="260" t="str">
        <f t="shared" si="176"/>
        <v/>
      </c>
      <c r="M263" s="250"/>
      <c r="N263" s="261" t="b">
        <f t="shared" si="177"/>
        <v>0</v>
      </c>
      <c r="O263" s="415" t="s">
        <v>564</v>
      </c>
      <c r="P263" s="419">
        <v>9</v>
      </c>
      <c r="Q263" s="417" t="str">
        <f t="shared" si="178"/>
        <v/>
      </c>
      <c r="R263" s="261" t="str">
        <f t="shared" si="178"/>
        <v/>
      </c>
      <c r="S263" s="261" t="str">
        <f t="shared" si="178"/>
        <v/>
      </c>
      <c r="T263" s="421" t="str">
        <f t="shared" si="179"/>
        <v/>
      </c>
      <c r="U263" s="417" t="str">
        <f t="shared" si="183"/>
        <v/>
      </c>
      <c r="V263" s="417" t="str">
        <f t="shared" si="180"/>
        <v/>
      </c>
      <c r="W263" s="417" t="str">
        <f t="shared" si="181"/>
        <v/>
      </c>
      <c r="X263" s="422" t="str">
        <f t="shared" si="182"/>
        <v/>
      </c>
      <c r="Z263" s="348" t="s">
        <v>900</v>
      </c>
      <c r="AA263" s="350">
        <f t="shared" si="168"/>
        <v>133.32240000000002</v>
      </c>
      <c r="AB263" s="350">
        <f t="shared" si="172"/>
        <v>1.333224</v>
      </c>
      <c r="AC263" s="350">
        <f t="shared" si="169"/>
        <v>0.13332240000000001</v>
      </c>
      <c r="AD263" s="350">
        <v>1.3332240000000001E-4</v>
      </c>
      <c r="AE263" s="350">
        <f t="shared" si="170"/>
        <v>133.32240000000002</v>
      </c>
      <c r="AF263" s="350">
        <f t="shared" si="173"/>
        <v>1.333224</v>
      </c>
      <c r="AG263" s="350">
        <f t="shared" si="171"/>
        <v>0.13332240000000001</v>
      </c>
      <c r="AH263" s="350">
        <v>1.3332240000000001E-4</v>
      </c>
    </row>
    <row r="264" spans="2:34" s="247" customFormat="1" ht="15" customHeight="1">
      <c r="B264" s="255" t="b">
        <f>IF(Pressure_1_R4!U13="",FALSE,TRUE)</f>
        <v>0</v>
      </c>
      <c r="C264" s="256">
        <v>10</v>
      </c>
      <c r="D264" s="257" t="str">
        <f>IF($B264=FALSE,"",표준압력!G220)</f>
        <v/>
      </c>
      <c r="E264" s="257" t="str">
        <f>IF($B264=FALSE,"",표준압력!H220)</f>
        <v/>
      </c>
      <c r="F264" s="257" t="str">
        <f>IF($B264=FALSE,"",Pressure_1_R4!U13)</f>
        <v/>
      </c>
      <c r="G264" s="258" t="str">
        <f>IF($B264=FALSE,"",Pressure_1_R4!V13)</f>
        <v/>
      </c>
      <c r="H264" s="258" t="str">
        <f>IF($B264=FALSE,"",Pressure_1_R4!W13)</f>
        <v/>
      </c>
      <c r="I264" s="264" t="b">
        <f t="shared" si="174"/>
        <v>0</v>
      </c>
      <c r="J264" s="259" t="str">
        <f t="shared" si="175"/>
        <v/>
      </c>
      <c r="K264" s="260" t="str">
        <f t="shared" si="176"/>
        <v/>
      </c>
      <c r="L264" s="260" t="str">
        <f t="shared" si="176"/>
        <v/>
      </c>
      <c r="M264" s="250"/>
      <c r="N264" s="261" t="b">
        <f t="shared" si="177"/>
        <v>0</v>
      </c>
      <c r="O264" s="415" t="s">
        <v>564</v>
      </c>
      <c r="P264" s="419">
        <v>10</v>
      </c>
      <c r="Q264" s="417" t="str">
        <f t="shared" si="178"/>
        <v/>
      </c>
      <c r="R264" s="261" t="str">
        <f t="shared" si="178"/>
        <v/>
      </c>
      <c r="S264" s="261" t="str">
        <f t="shared" si="178"/>
        <v/>
      </c>
      <c r="T264" s="421" t="str">
        <f t="shared" si="179"/>
        <v/>
      </c>
      <c r="U264" s="417" t="str">
        <f t="shared" si="183"/>
        <v/>
      </c>
      <c r="V264" s="417" t="str">
        <f t="shared" si="180"/>
        <v/>
      </c>
      <c r="W264" s="417" t="str">
        <f t="shared" si="181"/>
        <v/>
      </c>
      <c r="X264" s="422" t="str">
        <f t="shared" si="182"/>
        <v/>
      </c>
      <c r="Z264" s="348" t="s">
        <v>914</v>
      </c>
      <c r="AA264" s="350">
        <f t="shared" si="168"/>
        <v>1333.2239999999999</v>
      </c>
      <c r="AB264" s="350">
        <f t="shared" si="172"/>
        <v>13.332239999999999</v>
      </c>
      <c r="AC264" s="350">
        <f t="shared" si="169"/>
        <v>1.333224</v>
      </c>
      <c r="AD264" s="350">
        <v>1.333224E-3</v>
      </c>
      <c r="AE264" s="350">
        <f t="shared" si="170"/>
        <v>1333.2239999999999</v>
      </c>
      <c r="AF264" s="350">
        <f t="shared" si="173"/>
        <v>13.332239999999999</v>
      </c>
      <c r="AG264" s="350">
        <f t="shared" si="171"/>
        <v>1.333224</v>
      </c>
      <c r="AH264" s="350">
        <v>1.333224E-3</v>
      </c>
    </row>
    <row r="265" spans="2:34" s="247" customFormat="1" ht="15" customHeight="1">
      <c r="B265" s="255" t="b">
        <f>IF(Pressure_1_R4!U14="",FALSE,TRUE)</f>
        <v>0</v>
      </c>
      <c r="C265" s="256">
        <v>11</v>
      </c>
      <c r="D265" s="257" t="str">
        <f>IF($B265=FALSE,"",표준압력!G221)</f>
        <v/>
      </c>
      <c r="E265" s="257" t="str">
        <f>IF($B265=FALSE,"",표준압력!H221)</f>
        <v/>
      </c>
      <c r="F265" s="257" t="str">
        <f>IF($B265=FALSE,"",Pressure_1_R4!U14)</f>
        <v/>
      </c>
      <c r="G265" s="258" t="str">
        <f>IF($B265=FALSE,"",Pressure_1_R4!V14)</f>
        <v/>
      </c>
      <c r="H265" s="258" t="str">
        <f>IF($B265=FALSE,"",Pressure_1_R4!W14)</f>
        <v/>
      </c>
      <c r="I265" s="264" t="b">
        <f t="shared" si="174"/>
        <v>0</v>
      </c>
      <c r="J265" s="259" t="str">
        <f t="shared" si="175"/>
        <v/>
      </c>
      <c r="K265" s="260" t="str">
        <f t="shared" si="176"/>
        <v/>
      </c>
      <c r="L265" s="260" t="str">
        <f t="shared" si="176"/>
        <v/>
      </c>
      <c r="M265" s="250"/>
      <c r="N265" s="261" t="b">
        <f t="shared" si="177"/>
        <v>0</v>
      </c>
      <c r="O265" s="415" t="s">
        <v>564</v>
      </c>
      <c r="P265" s="419">
        <v>11</v>
      </c>
      <c r="Q265" s="417" t="str">
        <f t="shared" si="178"/>
        <v/>
      </c>
      <c r="R265" s="261" t="str">
        <f t="shared" si="178"/>
        <v/>
      </c>
      <c r="S265" s="261" t="str">
        <f t="shared" si="178"/>
        <v/>
      </c>
      <c r="T265" s="421" t="str">
        <f t="shared" si="179"/>
        <v/>
      </c>
      <c r="U265" s="417" t="str">
        <f t="shared" si="183"/>
        <v/>
      </c>
      <c r="V265" s="417" t="str">
        <f t="shared" si="180"/>
        <v/>
      </c>
      <c r="W265" s="417" t="str">
        <f t="shared" si="181"/>
        <v/>
      </c>
      <c r="X265" s="422" t="str">
        <f t="shared" si="182"/>
        <v/>
      </c>
      <c r="Z265" s="348" t="s">
        <v>902</v>
      </c>
      <c r="AA265" s="350">
        <f t="shared" si="168"/>
        <v>249.0889</v>
      </c>
      <c r="AB265" s="350">
        <f t="shared" si="172"/>
        <v>2.4908890000000001</v>
      </c>
      <c r="AC265" s="350">
        <f t="shared" si="169"/>
        <v>0.2490889</v>
      </c>
      <c r="AD265" s="350">
        <v>2.4908889999999999E-4</v>
      </c>
      <c r="AE265" s="350">
        <f t="shared" si="170"/>
        <v>249.0889</v>
      </c>
      <c r="AF265" s="350">
        <f t="shared" si="173"/>
        <v>2.4908890000000001</v>
      </c>
      <c r="AG265" s="350">
        <f t="shared" si="171"/>
        <v>0.2490889</v>
      </c>
      <c r="AH265" s="350">
        <v>2.4908889999999999E-4</v>
      </c>
    </row>
    <row r="266" spans="2:34" s="247" customFormat="1" ht="15" customHeight="1">
      <c r="B266" s="255" t="b">
        <f>IF(Pressure_1_R4!U15="",FALSE,TRUE)</f>
        <v>0</v>
      </c>
      <c r="C266" s="256">
        <v>12</v>
      </c>
      <c r="D266" s="257" t="str">
        <f>IF($B266=FALSE,"",표준압력!G222)</f>
        <v/>
      </c>
      <c r="E266" s="257" t="str">
        <f>IF($B266=FALSE,"",표준압력!H222)</f>
        <v/>
      </c>
      <c r="F266" s="257" t="str">
        <f>IF($B266=FALSE,"",Pressure_1_R4!U15)</f>
        <v/>
      </c>
      <c r="G266" s="258" t="str">
        <f>IF($B266=FALSE,"",Pressure_1_R4!V15)</f>
        <v/>
      </c>
      <c r="H266" s="258" t="str">
        <f>IF($B266=FALSE,"",Pressure_1_R4!W15)</f>
        <v/>
      </c>
      <c r="I266" s="264" t="b">
        <f t="shared" si="174"/>
        <v>0</v>
      </c>
      <c r="J266" s="259" t="str">
        <f t="shared" si="175"/>
        <v/>
      </c>
      <c r="K266" s="260" t="str">
        <f t="shared" si="176"/>
        <v/>
      </c>
      <c r="L266" s="260" t="str">
        <f t="shared" si="176"/>
        <v/>
      </c>
      <c r="M266" s="250"/>
      <c r="N266" s="261" t="b">
        <f t="shared" si="177"/>
        <v>0</v>
      </c>
      <c r="O266" s="415" t="s">
        <v>564</v>
      </c>
      <c r="P266" s="419">
        <v>12</v>
      </c>
      <c r="Q266" s="417" t="str">
        <f t="shared" si="178"/>
        <v/>
      </c>
      <c r="R266" s="261" t="str">
        <f t="shared" si="178"/>
        <v/>
      </c>
      <c r="S266" s="261" t="str">
        <f t="shared" si="178"/>
        <v/>
      </c>
      <c r="T266" s="421" t="str">
        <f t="shared" si="179"/>
        <v/>
      </c>
      <c r="U266" s="417" t="str">
        <f t="shared" si="183"/>
        <v/>
      </c>
      <c r="V266" s="417" t="str">
        <f t="shared" si="180"/>
        <v/>
      </c>
      <c r="W266" s="417" t="str">
        <f t="shared" si="181"/>
        <v/>
      </c>
      <c r="X266" s="422" t="str">
        <f t="shared" si="182"/>
        <v/>
      </c>
      <c r="Z266" s="348" t="s">
        <v>915</v>
      </c>
      <c r="AA266" s="350">
        <f t="shared" si="168"/>
        <v>9.8066499999999994</v>
      </c>
      <c r="AB266" s="350">
        <f t="shared" si="172"/>
        <v>9.8066500000000001E-2</v>
      </c>
      <c r="AC266" s="350">
        <f t="shared" si="169"/>
        <v>9.8066500000000001E-3</v>
      </c>
      <c r="AD266" s="350">
        <v>9.8066500000000004E-6</v>
      </c>
      <c r="AE266" s="350">
        <f t="shared" si="170"/>
        <v>9.8066499999999994</v>
      </c>
      <c r="AF266" s="350">
        <f t="shared" si="173"/>
        <v>9.8066500000000001E-2</v>
      </c>
      <c r="AG266" s="350">
        <f t="shared" si="171"/>
        <v>9.8066500000000001E-3</v>
      </c>
      <c r="AH266" s="350">
        <v>9.8066500000000004E-6</v>
      </c>
    </row>
    <row r="267" spans="2:34" s="247" customFormat="1" ht="15" customHeight="1">
      <c r="B267" s="255" t="b">
        <f>IF(Pressure_1_R4!U16="",FALSE,TRUE)</f>
        <v>0</v>
      </c>
      <c r="C267" s="256">
        <v>13</v>
      </c>
      <c r="D267" s="257" t="str">
        <f>IF($B267=FALSE,"",표준압력!G223)</f>
        <v/>
      </c>
      <c r="E267" s="257" t="str">
        <f>IF($B267=FALSE,"",표준압력!H223)</f>
        <v/>
      </c>
      <c r="F267" s="257" t="str">
        <f>IF($B267=FALSE,"",Pressure_1_R4!U16)</f>
        <v/>
      </c>
      <c r="G267" s="258" t="str">
        <f>IF($B267=FALSE,"",Pressure_1_R4!V16)</f>
        <v/>
      </c>
      <c r="H267" s="258" t="str">
        <f>IF($B267=FALSE,"",Pressure_1_R4!W16)</f>
        <v/>
      </c>
      <c r="I267" s="264" t="b">
        <f t="shared" si="174"/>
        <v>0</v>
      </c>
      <c r="J267" s="259" t="str">
        <f t="shared" si="175"/>
        <v/>
      </c>
      <c r="K267" s="260" t="str">
        <f t="shared" si="176"/>
        <v/>
      </c>
      <c r="L267" s="260" t="str">
        <f t="shared" si="176"/>
        <v/>
      </c>
      <c r="M267" s="250"/>
      <c r="N267" s="261" t="b">
        <f t="shared" si="177"/>
        <v>0</v>
      </c>
      <c r="O267" s="415" t="s">
        <v>564</v>
      </c>
      <c r="P267" s="419">
        <v>13</v>
      </c>
      <c r="Q267" s="417" t="str">
        <f t="shared" si="178"/>
        <v/>
      </c>
      <c r="R267" s="261" t="str">
        <f t="shared" si="178"/>
        <v/>
      </c>
      <c r="S267" s="261" t="str">
        <f t="shared" si="178"/>
        <v/>
      </c>
      <c r="T267" s="421" t="str">
        <f t="shared" si="179"/>
        <v/>
      </c>
      <c r="U267" s="417" t="str">
        <f t="shared" si="183"/>
        <v/>
      </c>
      <c r="V267" s="417" t="str">
        <f t="shared" si="180"/>
        <v/>
      </c>
      <c r="W267" s="417" t="str">
        <f t="shared" si="181"/>
        <v/>
      </c>
      <c r="X267" s="422" t="str">
        <f t="shared" si="182"/>
        <v/>
      </c>
      <c r="Z267" s="348" t="s">
        <v>916</v>
      </c>
      <c r="AA267" s="350">
        <f t="shared" si="168"/>
        <v>98.066500000000005</v>
      </c>
      <c r="AB267" s="350">
        <f t="shared" si="172"/>
        <v>0.98066500000000001</v>
      </c>
      <c r="AC267" s="350">
        <f t="shared" si="169"/>
        <v>9.8066500000000001E-2</v>
      </c>
      <c r="AD267" s="351">
        <v>9.80665E-5</v>
      </c>
      <c r="AE267" s="350">
        <f t="shared" si="170"/>
        <v>98.066500000000005</v>
      </c>
      <c r="AF267" s="350">
        <f t="shared" si="173"/>
        <v>0.98066500000000001</v>
      </c>
      <c r="AG267" s="350">
        <f t="shared" si="171"/>
        <v>9.8066500000000001E-2</v>
      </c>
      <c r="AH267" s="351">
        <v>9.80665E-5</v>
      </c>
    </row>
    <row r="268" spans="2:34" s="247" customFormat="1" ht="15" customHeight="1">
      <c r="B268" s="255" t="b">
        <f>IF(Pressure_1_R4!U17="",FALSE,TRUE)</f>
        <v>0</v>
      </c>
      <c r="C268" s="256">
        <v>14</v>
      </c>
      <c r="D268" s="257" t="str">
        <f>IF($B268=FALSE,"",표준압력!G224)</f>
        <v/>
      </c>
      <c r="E268" s="257" t="str">
        <f>IF($B268=FALSE,"",표준압력!H224)</f>
        <v/>
      </c>
      <c r="F268" s="257" t="str">
        <f>IF($B268=FALSE,"",Pressure_1_R4!U17)</f>
        <v/>
      </c>
      <c r="G268" s="258" t="str">
        <f>IF($B268=FALSE,"",Pressure_1_R4!V17)</f>
        <v/>
      </c>
      <c r="H268" s="258" t="str">
        <f>IF($B268=FALSE,"",Pressure_1_R4!W17)</f>
        <v/>
      </c>
      <c r="I268" s="264" t="b">
        <f t="shared" si="174"/>
        <v>0</v>
      </c>
      <c r="J268" s="259" t="str">
        <f t="shared" si="175"/>
        <v/>
      </c>
      <c r="K268" s="260" t="str">
        <f t="shared" si="176"/>
        <v/>
      </c>
      <c r="L268" s="260" t="str">
        <f t="shared" si="176"/>
        <v/>
      </c>
      <c r="M268" s="250"/>
      <c r="N268" s="261" t="b">
        <f t="shared" si="177"/>
        <v>0</v>
      </c>
      <c r="O268" s="415" t="s">
        <v>564</v>
      </c>
      <c r="P268" s="419">
        <v>14</v>
      </c>
      <c r="Q268" s="417" t="str">
        <f t="shared" si="178"/>
        <v/>
      </c>
      <c r="R268" s="261" t="str">
        <f t="shared" si="178"/>
        <v/>
      </c>
      <c r="S268" s="261" t="str">
        <f t="shared" si="178"/>
        <v/>
      </c>
      <c r="T268" s="421" t="str">
        <f t="shared" si="179"/>
        <v/>
      </c>
      <c r="U268" s="417" t="str">
        <f t="shared" si="183"/>
        <v/>
      </c>
      <c r="V268" s="417" t="str">
        <f t="shared" si="180"/>
        <v/>
      </c>
      <c r="W268" s="417" t="str">
        <f t="shared" si="181"/>
        <v/>
      </c>
      <c r="X268" s="422" t="str">
        <f t="shared" si="182"/>
        <v/>
      </c>
      <c r="Z268" s="348" t="s">
        <v>905</v>
      </c>
      <c r="AA268" s="350">
        <v>10000</v>
      </c>
      <c r="AB268" s="350">
        <f t="shared" si="172"/>
        <v>100</v>
      </c>
      <c r="AC268" s="350">
        <v>10</v>
      </c>
      <c r="AD268" s="351">
        <v>0.01</v>
      </c>
      <c r="AE268" s="350">
        <v>10000</v>
      </c>
      <c r="AF268" s="350">
        <f t="shared" si="173"/>
        <v>100</v>
      </c>
      <c r="AG268" s="350">
        <v>10</v>
      </c>
      <c r="AH268" s="351">
        <v>0.01</v>
      </c>
    </row>
    <row r="269" spans="2:34" s="247" customFormat="1" ht="15" customHeight="1">
      <c r="B269" s="255" t="b">
        <f>IF(Pressure_1_R4!U18="",FALSE,TRUE)</f>
        <v>0</v>
      </c>
      <c r="C269" s="256">
        <v>15</v>
      </c>
      <c r="D269" s="257" t="str">
        <f>IF($B269=FALSE,"",표준압력!G225)</f>
        <v/>
      </c>
      <c r="E269" s="257" t="str">
        <f>IF($B269=FALSE,"",표준압력!H225)</f>
        <v/>
      </c>
      <c r="F269" s="257" t="str">
        <f>IF($B269=FALSE,"",Pressure_1_R4!U18)</f>
        <v/>
      </c>
      <c r="G269" s="258" t="str">
        <f>IF($B269=FALSE,"",Pressure_1_R4!V18)</f>
        <v/>
      </c>
      <c r="H269" s="258" t="str">
        <f>IF($B269=FALSE,"",Pressure_1_R4!W18)</f>
        <v/>
      </c>
      <c r="I269" s="264" t="b">
        <f t="shared" si="174"/>
        <v>0</v>
      </c>
      <c r="J269" s="259" t="str">
        <f t="shared" si="175"/>
        <v/>
      </c>
      <c r="K269" s="260" t="str">
        <f t="shared" si="176"/>
        <v/>
      </c>
      <c r="L269" s="260" t="str">
        <f t="shared" si="176"/>
        <v/>
      </c>
      <c r="M269" s="250"/>
      <c r="N269" s="261" t="b">
        <f t="shared" si="177"/>
        <v>0</v>
      </c>
      <c r="O269" s="415" t="s">
        <v>564</v>
      </c>
      <c r="P269" s="419">
        <v>15</v>
      </c>
      <c r="Q269" s="417" t="str">
        <f t="shared" si="178"/>
        <v/>
      </c>
      <c r="R269" s="261" t="str">
        <f t="shared" si="178"/>
        <v/>
      </c>
      <c r="S269" s="261" t="str">
        <f t="shared" si="178"/>
        <v/>
      </c>
      <c r="T269" s="421" t="str">
        <f t="shared" si="179"/>
        <v/>
      </c>
      <c r="U269" s="417" t="str">
        <f t="shared" si="183"/>
        <v/>
      </c>
      <c r="V269" s="417" t="str">
        <f t="shared" si="180"/>
        <v/>
      </c>
      <c r="W269" s="417" t="str">
        <f t="shared" si="181"/>
        <v/>
      </c>
      <c r="X269" s="422" t="str">
        <f t="shared" si="182"/>
        <v/>
      </c>
      <c r="Z269" s="348" t="s">
        <v>917</v>
      </c>
      <c r="AA269" s="350">
        <f t="shared" ref="AA269:AA276" si="184">AC269*1000</f>
        <v>1</v>
      </c>
      <c r="AB269" s="350">
        <f t="shared" si="172"/>
        <v>0.01</v>
      </c>
      <c r="AC269" s="350">
        <f t="shared" ref="AC269:AC276" si="185">AD269*1000</f>
        <v>1E-3</v>
      </c>
      <c r="AD269" s="350">
        <v>9.9999999999999995E-7</v>
      </c>
      <c r="AE269" s="350">
        <f t="shared" ref="AE269:AE276" si="186">AG269*1000</f>
        <v>1</v>
      </c>
      <c r="AF269" s="350">
        <f t="shared" si="173"/>
        <v>0.01</v>
      </c>
      <c r="AG269" s="350">
        <f t="shared" ref="AG269:AG276" si="187">AH269*1000</f>
        <v>1E-3</v>
      </c>
      <c r="AH269" s="350">
        <v>9.9999999999999995E-7</v>
      </c>
    </row>
    <row r="270" spans="2:34" s="247" customFormat="1" ht="15" customHeight="1">
      <c r="B270" s="255" t="b">
        <f>IF(Pressure_1_R4!U19="",FALSE,TRUE)</f>
        <v>0</v>
      </c>
      <c r="C270" s="256">
        <v>16</v>
      </c>
      <c r="D270" s="257" t="str">
        <f>IF($B270=FALSE,"",표준압력!G226)</f>
        <v/>
      </c>
      <c r="E270" s="257" t="str">
        <f>IF($B270=FALSE,"",표준압력!H226)</f>
        <v/>
      </c>
      <c r="F270" s="257" t="str">
        <f>IF($B270=FALSE,"",Pressure_1_R4!U19)</f>
        <v/>
      </c>
      <c r="G270" s="258" t="str">
        <f>IF($B270=FALSE,"",Pressure_1_R4!V19)</f>
        <v/>
      </c>
      <c r="H270" s="258" t="str">
        <f>IF($B270=FALSE,"",Pressure_1_R4!W19)</f>
        <v/>
      </c>
      <c r="I270" s="264" t="b">
        <f t="shared" si="174"/>
        <v>0</v>
      </c>
      <c r="J270" s="259" t="str">
        <f t="shared" si="175"/>
        <v/>
      </c>
      <c r="K270" s="260" t="str">
        <f t="shared" si="176"/>
        <v/>
      </c>
      <c r="L270" s="260" t="str">
        <f t="shared" si="176"/>
        <v/>
      </c>
      <c r="M270" s="250"/>
      <c r="N270" s="261" t="b">
        <f t="shared" si="177"/>
        <v>0</v>
      </c>
      <c r="O270" s="416" t="s">
        <v>523</v>
      </c>
      <c r="P270" s="420">
        <v>1</v>
      </c>
      <c r="Q270" s="417" t="str">
        <f t="shared" ref="Q270:S284" ca="1" si="188">IF($N270=FALSE,"",OFFSET(J$254,$B$249*2-($P270-1),0))</f>
        <v/>
      </c>
      <c r="R270" s="261" t="str">
        <f t="shared" ca="1" si="188"/>
        <v/>
      </c>
      <c r="S270" s="261" t="str">
        <f t="shared" ca="1" si="188"/>
        <v/>
      </c>
      <c r="T270" s="421" t="str">
        <f t="shared" si="179"/>
        <v/>
      </c>
      <c r="U270" s="418" t="str">
        <f>IF($N270=FALSE,"",Q270-Q$270)</f>
        <v/>
      </c>
      <c r="V270" s="418" t="str">
        <f t="shared" ref="V270:V284" si="189">IF($N270=FALSE,"",R270-R$270)</f>
        <v/>
      </c>
      <c r="W270" s="418" t="str">
        <f t="shared" ref="W270:W284" si="190">IF($N270=FALSE,"",S270-S$270)</f>
        <v/>
      </c>
      <c r="X270" s="422" t="str">
        <f t="shared" si="182"/>
        <v/>
      </c>
      <c r="Z270" s="348" t="s">
        <v>891</v>
      </c>
      <c r="AA270" s="350">
        <f t="shared" si="184"/>
        <v>100</v>
      </c>
      <c r="AB270" s="350">
        <f t="shared" si="172"/>
        <v>1</v>
      </c>
      <c r="AC270" s="350">
        <f t="shared" si="185"/>
        <v>0.1</v>
      </c>
      <c r="AD270" s="350">
        <v>1E-4</v>
      </c>
      <c r="AE270" s="350">
        <f t="shared" si="186"/>
        <v>100</v>
      </c>
      <c r="AF270" s="350">
        <f t="shared" si="173"/>
        <v>1</v>
      </c>
      <c r="AG270" s="350">
        <f t="shared" si="187"/>
        <v>0.1</v>
      </c>
      <c r="AH270" s="350">
        <v>1E-4</v>
      </c>
    </row>
    <row r="271" spans="2:34" s="247" customFormat="1" ht="15" customHeight="1">
      <c r="B271" s="255" t="b">
        <f>IF(Pressure_1_R4!U20="",FALSE,TRUE)</f>
        <v>0</v>
      </c>
      <c r="C271" s="256">
        <v>17</v>
      </c>
      <c r="D271" s="257" t="str">
        <f>IF($B271=FALSE,"",표준압력!G227)</f>
        <v/>
      </c>
      <c r="E271" s="257" t="str">
        <f>IF($B271=FALSE,"",표준압력!H227)</f>
        <v/>
      </c>
      <c r="F271" s="257" t="str">
        <f>IF($B271=FALSE,"",Pressure_1_R4!U20)</f>
        <v/>
      </c>
      <c r="G271" s="258" t="str">
        <f>IF($B271=FALSE,"",Pressure_1_R4!V20)</f>
        <v/>
      </c>
      <c r="H271" s="258" t="str">
        <f>IF($B271=FALSE,"",Pressure_1_R4!W20)</f>
        <v/>
      </c>
      <c r="I271" s="264" t="b">
        <f t="shared" si="174"/>
        <v>0</v>
      </c>
      <c r="J271" s="259" t="str">
        <f t="shared" si="175"/>
        <v/>
      </c>
      <c r="K271" s="260" t="str">
        <f t="shared" si="176"/>
        <v/>
      </c>
      <c r="L271" s="260" t="str">
        <f t="shared" si="176"/>
        <v/>
      </c>
      <c r="M271" s="250"/>
      <c r="N271" s="261" t="b">
        <f t="shared" si="177"/>
        <v>0</v>
      </c>
      <c r="O271" s="416" t="s">
        <v>523</v>
      </c>
      <c r="P271" s="420">
        <v>2</v>
      </c>
      <c r="Q271" s="417" t="str">
        <f t="shared" ca="1" si="188"/>
        <v/>
      </c>
      <c r="R271" s="261" t="str">
        <f t="shared" ca="1" si="188"/>
        <v/>
      </c>
      <c r="S271" s="261" t="str">
        <f t="shared" ca="1" si="188"/>
        <v/>
      </c>
      <c r="T271" s="421" t="str">
        <f t="shared" si="179"/>
        <v/>
      </c>
      <c r="U271" s="418" t="str">
        <f t="shared" ref="U271:U284" si="191">IF($N271=FALSE,"",Q271-Q$270)</f>
        <v/>
      </c>
      <c r="V271" s="418" t="str">
        <f t="shared" si="189"/>
        <v/>
      </c>
      <c r="W271" s="418" t="str">
        <f t="shared" si="190"/>
        <v/>
      </c>
      <c r="X271" s="422" t="str">
        <f t="shared" si="182"/>
        <v/>
      </c>
      <c r="Z271" s="348" t="s">
        <v>892</v>
      </c>
      <c r="AA271" s="350">
        <f t="shared" si="184"/>
        <v>1000</v>
      </c>
      <c r="AB271" s="350">
        <f t="shared" si="172"/>
        <v>10</v>
      </c>
      <c r="AC271" s="350">
        <f t="shared" si="185"/>
        <v>1</v>
      </c>
      <c r="AD271" s="350">
        <v>1E-3</v>
      </c>
      <c r="AE271" s="350">
        <f t="shared" si="186"/>
        <v>1000</v>
      </c>
      <c r="AF271" s="350">
        <f t="shared" si="173"/>
        <v>10</v>
      </c>
      <c r="AG271" s="350">
        <f t="shared" si="187"/>
        <v>1</v>
      </c>
      <c r="AH271" s="350">
        <v>1E-3</v>
      </c>
    </row>
    <row r="272" spans="2:34" s="247" customFormat="1" ht="15" customHeight="1">
      <c r="B272" s="255" t="b">
        <f>IF(Pressure_1_R4!U21="",FALSE,TRUE)</f>
        <v>0</v>
      </c>
      <c r="C272" s="256">
        <v>18</v>
      </c>
      <c r="D272" s="257" t="str">
        <f>IF($B272=FALSE,"",표준압력!G228)</f>
        <v/>
      </c>
      <c r="E272" s="257" t="str">
        <f>IF($B272=FALSE,"",표준압력!H228)</f>
        <v/>
      </c>
      <c r="F272" s="257" t="str">
        <f>IF($B272=FALSE,"",Pressure_1_R4!U21)</f>
        <v/>
      </c>
      <c r="G272" s="258" t="str">
        <f>IF($B272=FALSE,"",Pressure_1_R4!V21)</f>
        <v/>
      </c>
      <c r="H272" s="258" t="str">
        <f>IF($B272=FALSE,"",Pressure_1_R4!W21)</f>
        <v/>
      </c>
      <c r="I272" s="264" t="b">
        <f t="shared" si="174"/>
        <v>0</v>
      </c>
      <c r="J272" s="259" t="str">
        <f t="shared" si="175"/>
        <v/>
      </c>
      <c r="K272" s="260" t="str">
        <f t="shared" si="176"/>
        <v/>
      </c>
      <c r="L272" s="260" t="str">
        <f t="shared" si="176"/>
        <v/>
      </c>
      <c r="M272" s="250"/>
      <c r="N272" s="261" t="b">
        <f t="shared" si="177"/>
        <v>0</v>
      </c>
      <c r="O272" s="416" t="s">
        <v>523</v>
      </c>
      <c r="P272" s="420">
        <v>3</v>
      </c>
      <c r="Q272" s="417" t="str">
        <f t="shared" ca="1" si="188"/>
        <v/>
      </c>
      <c r="R272" s="261" t="str">
        <f t="shared" ca="1" si="188"/>
        <v/>
      </c>
      <c r="S272" s="261" t="str">
        <f t="shared" ca="1" si="188"/>
        <v/>
      </c>
      <c r="T272" s="421" t="str">
        <f t="shared" si="179"/>
        <v/>
      </c>
      <c r="U272" s="418" t="str">
        <f t="shared" si="191"/>
        <v/>
      </c>
      <c r="V272" s="418" t="str">
        <f t="shared" si="189"/>
        <v/>
      </c>
      <c r="W272" s="418" t="str">
        <f t="shared" si="190"/>
        <v/>
      </c>
      <c r="X272" s="422" t="str">
        <f t="shared" si="182"/>
        <v/>
      </c>
      <c r="Z272" s="348" t="s">
        <v>918</v>
      </c>
      <c r="AA272" s="350">
        <f t="shared" si="184"/>
        <v>1000000</v>
      </c>
      <c r="AB272" s="350">
        <f t="shared" si="172"/>
        <v>10000</v>
      </c>
      <c r="AC272" s="350">
        <f t="shared" si="185"/>
        <v>1000</v>
      </c>
      <c r="AD272" s="350">
        <v>1</v>
      </c>
      <c r="AE272" s="350">
        <f t="shared" si="186"/>
        <v>1000000</v>
      </c>
      <c r="AF272" s="350">
        <f t="shared" si="173"/>
        <v>10000</v>
      </c>
      <c r="AG272" s="350">
        <f t="shared" si="187"/>
        <v>1000</v>
      </c>
      <c r="AH272" s="350">
        <v>1</v>
      </c>
    </row>
    <row r="273" spans="2:34" s="247" customFormat="1" ht="15" customHeight="1">
      <c r="B273" s="255" t="b">
        <f>IF(Pressure_1_R4!U22="",FALSE,TRUE)</f>
        <v>0</v>
      </c>
      <c r="C273" s="256">
        <v>19</v>
      </c>
      <c r="D273" s="257" t="str">
        <f>IF($B273=FALSE,"",표준압력!G229)</f>
        <v/>
      </c>
      <c r="E273" s="257" t="str">
        <f>IF($B273=FALSE,"",표준압력!H229)</f>
        <v/>
      </c>
      <c r="F273" s="257" t="str">
        <f>IF($B273=FALSE,"",Pressure_1_R4!U22)</f>
        <v/>
      </c>
      <c r="G273" s="258" t="str">
        <f>IF($B273=FALSE,"",Pressure_1_R4!V22)</f>
        <v/>
      </c>
      <c r="H273" s="258" t="str">
        <f>IF($B273=FALSE,"",Pressure_1_R4!W22)</f>
        <v/>
      </c>
      <c r="I273" s="264" t="b">
        <f t="shared" si="174"/>
        <v>0</v>
      </c>
      <c r="J273" s="259" t="str">
        <f t="shared" si="175"/>
        <v/>
      </c>
      <c r="K273" s="260" t="str">
        <f t="shared" si="176"/>
        <v/>
      </c>
      <c r="L273" s="260" t="str">
        <f t="shared" si="176"/>
        <v/>
      </c>
      <c r="M273" s="250"/>
      <c r="N273" s="261" t="b">
        <f t="shared" si="177"/>
        <v>0</v>
      </c>
      <c r="O273" s="416" t="s">
        <v>523</v>
      </c>
      <c r="P273" s="420">
        <v>4</v>
      </c>
      <c r="Q273" s="417" t="str">
        <f t="shared" ca="1" si="188"/>
        <v/>
      </c>
      <c r="R273" s="261" t="str">
        <f t="shared" ca="1" si="188"/>
        <v/>
      </c>
      <c r="S273" s="261" t="str">
        <f t="shared" ca="1" si="188"/>
        <v/>
      </c>
      <c r="T273" s="421" t="str">
        <f t="shared" si="179"/>
        <v/>
      </c>
      <c r="U273" s="418" t="str">
        <f t="shared" si="191"/>
        <v/>
      </c>
      <c r="V273" s="418" t="str">
        <f t="shared" si="189"/>
        <v/>
      </c>
      <c r="W273" s="418" t="str">
        <f t="shared" si="190"/>
        <v/>
      </c>
      <c r="X273" s="422" t="str">
        <f t="shared" si="182"/>
        <v/>
      </c>
      <c r="Z273" s="348" t="s">
        <v>882</v>
      </c>
      <c r="AA273" s="350">
        <f t="shared" si="184"/>
        <v>100</v>
      </c>
      <c r="AB273" s="350">
        <f t="shared" si="172"/>
        <v>1</v>
      </c>
      <c r="AC273" s="350">
        <f t="shared" si="185"/>
        <v>0.1</v>
      </c>
      <c r="AD273" s="350">
        <v>1E-4</v>
      </c>
      <c r="AE273" s="350">
        <f t="shared" si="186"/>
        <v>100</v>
      </c>
      <c r="AF273" s="350">
        <f t="shared" si="173"/>
        <v>1</v>
      </c>
      <c r="AG273" s="350">
        <f t="shared" si="187"/>
        <v>0.1</v>
      </c>
      <c r="AH273" s="350">
        <v>1E-4</v>
      </c>
    </row>
    <row r="274" spans="2:34" s="247" customFormat="1" ht="15" customHeight="1">
      <c r="B274" s="255" t="b">
        <f>IF(Pressure_1_R4!U23="",FALSE,TRUE)</f>
        <v>0</v>
      </c>
      <c r="C274" s="256">
        <v>20</v>
      </c>
      <c r="D274" s="257" t="str">
        <f>IF($B274=FALSE,"",표준압력!G230)</f>
        <v/>
      </c>
      <c r="E274" s="257" t="str">
        <f>IF($B274=FALSE,"",표준압력!H230)</f>
        <v/>
      </c>
      <c r="F274" s="257" t="str">
        <f>IF($B274=FALSE,"",Pressure_1_R4!U23)</f>
        <v/>
      </c>
      <c r="G274" s="258" t="str">
        <f>IF($B274=FALSE,"",Pressure_1_R4!V23)</f>
        <v/>
      </c>
      <c r="H274" s="258" t="str">
        <f>IF($B274=FALSE,"",Pressure_1_R4!W23)</f>
        <v/>
      </c>
      <c r="I274" s="264" t="b">
        <f t="shared" si="174"/>
        <v>0</v>
      </c>
      <c r="J274" s="259" t="str">
        <f t="shared" si="175"/>
        <v/>
      </c>
      <c r="K274" s="260" t="str">
        <f t="shared" si="176"/>
        <v/>
      </c>
      <c r="L274" s="260" t="str">
        <f t="shared" si="176"/>
        <v/>
      </c>
      <c r="M274" s="250"/>
      <c r="N274" s="261" t="b">
        <f t="shared" si="177"/>
        <v>0</v>
      </c>
      <c r="O274" s="416" t="s">
        <v>523</v>
      </c>
      <c r="P274" s="420">
        <v>5</v>
      </c>
      <c r="Q274" s="417" t="str">
        <f t="shared" ca="1" si="188"/>
        <v/>
      </c>
      <c r="R274" s="261" t="str">
        <f t="shared" ca="1" si="188"/>
        <v/>
      </c>
      <c r="S274" s="261" t="str">
        <f t="shared" ca="1" si="188"/>
        <v/>
      </c>
      <c r="T274" s="421" t="str">
        <f t="shared" si="179"/>
        <v/>
      </c>
      <c r="U274" s="418" t="str">
        <f t="shared" si="191"/>
        <v/>
      </c>
      <c r="V274" s="418" t="str">
        <f t="shared" si="189"/>
        <v/>
      </c>
      <c r="W274" s="418" t="str">
        <f t="shared" si="190"/>
        <v/>
      </c>
      <c r="X274" s="422" t="str">
        <f t="shared" si="182"/>
        <v/>
      </c>
      <c r="Z274" s="348" t="s">
        <v>919</v>
      </c>
      <c r="AA274" s="350">
        <f t="shared" si="184"/>
        <v>100000</v>
      </c>
      <c r="AB274" s="350">
        <f t="shared" si="172"/>
        <v>1000</v>
      </c>
      <c r="AC274" s="350">
        <f t="shared" si="185"/>
        <v>100</v>
      </c>
      <c r="AD274" s="350">
        <v>0.1</v>
      </c>
      <c r="AE274" s="350">
        <f t="shared" si="186"/>
        <v>100000</v>
      </c>
      <c r="AF274" s="350">
        <f t="shared" si="173"/>
        <v>1000</v>
      </c>
      <c r="AG274" s="350">
        <f t="shared" si="187"/>
        <v>100</v>
      </c>
      <c r="AH274" s="350">
        <v>0.1</v>
      </c>
    </row>
    <row r="275" spans="2:34" s="247" customFormat="1" ht="15" customHeight="1">
      <c r="B275" s="255" t="b">
        <f>IF(Pressure_1_R4!U24="",FALSE,TRUE)</f>
        <v>0</v>
      </c>
      <c r="C275" s="256">
        <v>21</v>
      </c>
      <c r="D275" s="257" t="str">
        <f>IF($B275=FALSE,"",표준압력!G231)</f>
        <v/>
      </c>
      <c r="E275" s="257" t="str">
        <f>IF($B275=FALSE,"",표준압력!H231)</f>
        <v/>
      </c>
      <c r="F275" s="257" t="str">
        <f>IF($B275=FALSE,"",Pressure_1_R4!U24)</f>
        <v/>
      </c>
      <c r="G275" s="258" t="str">
        <f>IF($B275=FALSE,"",Pressure_1_R4!V24)</f>
        <v/>
      </c>
      <c r="H275" s="258" t="str">
        <f>IF($B275=FALSE,"",Pressure_1_R4!W24)</f>
        <v/>
      </c>
      <c r="I275" s="264" t="b">
        <f t="shared" si="174"/>
        <v>0</v>
      </c>
      <c r="J275" s="259" t="str">
        <f t="shared" si="175"/>
        <v/>
      </c>
      <c r="K275" s="260" t="str">
        <f t="shared" si="176"/>
        <v/>
      </c>
      <c r="L275" s="260" t="str">
        <f t="shared" si="176"/>
        <v/>
      </c>
      <c r="M275" s="250"/>
      <c r="N275" s="261" t="b">
        <f t="shared" si="177"/>
        <v>0</v>
      </c>
      <c r="O275" s="416" t="s">
        <v>523</v>
      </c>
      <c r="P275" s="420">
        <v>6</v>
      </c>
      <c r="Q275" s="417" t="str">
        <f t="shared" ca="1" si="188"/>
        <v/>
      </c>
      <c r="R275" s="261" t="str">
        <f t="shared" ca="1" si="188"/>
        <v/>
      </c>
      <c r="S275" s="261" t="str">
        <f t="shared" ca="1" si="188"/>
        <v/>
      </c>
      <c r="T275" s="421" t="str">
        <f t="shared" si="179"/>
        <v/>
      </c>
      <c r="U275" s="418" t="str">
        <f t="shared" si="191"/>
        <v/>
      </c>
      <c r="V275" s="418" t="str">
        <f t="shared" si="189"/>
        <v/>
      </c>
      <c r="W275" s="418" t="str">
        <f t="shared" si="190"/>
        <v/>
      </c>
      <c r="X275" s="422" t="str">
        <f t="shared" si="182"/>
        <v/>
      </c>
      <c r="Z275" s="348" t="s">
        <v>920</v>
      </c>
      <c r="AA275" s="350">
        <f t="shared" si="184"/>
        <v>6894.7569999999996</v>
      </c>
      <c r="AB275" s="350">
        <f t="shared" si="172"/>
        <v>68.947569999999999</v>
      </c>
      <c r="AC275" s="350">
        <f t="shared" si="185"/>
        <v>6.8947569999999994</v>
      </c>
      <c r="AD275" s="350">
        <v>6.8947569999999996E-3</v>
      </c>
      <c r="AE275" s="350">
        <f t="shared" si="186"/>
        <v>6894.7569999999996</v>
      </c>
      <c r="AF275" s="350">
        <f t="shared" si="173"/>
        <v>68.947569999999999</v>
      </c>
      <c r="AG275" s="350">
        <f t="shared" si="187"/>
        <v>6.8947569999999994</v>
      </c>
      <c r="AH275" s="350">
        <v>6.8947569999999996E-3</v>
      </c>
    </row>
    <row r="276" spans="2:34" s="247" customFormat="1" ht="15" customHeight="1">
      <c r="B276" s="255" t="b">
        <f>IF(Pressure_1_R4!U25="",FALSE,TRUE)</f>
        <v>0</v>
      </c>
      <c r="C276" s="256">
        <v>22</v>
      </c>
      <c r="D276" s="257" t="str">
        <f>IF($B276=FALSE,"",표준압력!G232)</f>
        <v/>
      </c>
      <c r="E276" s="257" t="str">
        <f>IF($B276=FALSE,"",표준압력!H232)</f>
        <v/>
      </c>
      <c r="F276" s="257" t="str">
        <f>IF($B276=FALSE,"",Pressure_1_R4!U25)</f>
        <v/>
      </c>
      <c r="G276" s="258" t="str">
        <f>IF($B276=FALSE,"",Pressure_1_R4!V25)</f>
        <v/>
      </c>
      <c r="H276" s="258" t="str">
        <f>IF($B276=FALSE,"",Pressure_1_R4!W25)</f>
        <v/>
      </c>
      <c r="I276" s="264" t="b">
        <f t="shared" si="174"/>
        <v>0</v>
      </c>
      <c r="J276" s="259" t="str">
        <f t="shared" si="175"/>
        <v/>
      </c>
      <c r="K276" s="260" t="str">
        <f t="shared" si="176"/>
        <v/>
      </c>
      <c r="L276" s="260" t="str">
        <f t="shared" si="176"/>
        <v/>
      </c>
      <c r="M276" s="250"/>
      <c r="N276" s="261" t="b">
        <f t="shared" si="177"/>
        <v>0</v>
      </c>
      <c r="O276" s="416" t="s">
        <v>523</v>
      </c>
      <c r="P276" s="420">
        <v>7</v>
      </c>
      <c r="Q276" s="417" t="str">
        <f t="shared" ca="1" si="188"/>
        <v/>
      </c>
      <c r="R276" s="261" t="str">
        <f t="shared" ca="1" si="188"/>
        <v/>
      </c>
      <c r="S276" s="261" t="str">
        <f t="shared" ca="1" si="188"/>
        <v/>
      </c>
      <c r="T276" s="421" t="str">
        <f t="shared" si="179"/>
        <v/>
      </c>
      <c r="U276" s="418" t="str">
        <f t="shared" si="191"/>
        <v/>
      </c>
      <c r="V276" s="418" t="str">
        <f t="shared" si="189"/>
        <v/>
      </c>
      <c r="W276" s="418" t="str">
        <f t="shared" si="190"/>
        <v/>
      </c>
      <c r="X276" s="422" t="str">
        <f t="shared" si="182"/>
        <v/>
      </c>
      <c r="Z276" s="348" t="s">
        <v>922</v>
      </c>
      <c r="AA276" s="350">
        <f t="shared" si="184"/>
        <v>98066.5</v>
      </c>
      <c r="AB276" s="350">
        <f t="shared" si="172"/>
        <v>980.66500000000008</v>
      </c>
      <c r="AC276" s="350">
        <f t="shared" si="185"/>
        <v>98.066500000000005</v>
      </c>
      <c r="AD276" s="350">
        <v>9.8066500000000001E-2</v>
      </c>
      <c r="AE276" s="350">
        <f t="shared" si="186"/>
        <v>98066.5</v>
      </c>
      <c r="AF276" s="350">
        <f t="shared" si="173"/>
        <v>980.66500000000008</v>
      </c>
      <c r="AG276" s="350">
        <f t="shared" si="187"/>
        <v>98.066500000000005</v>
      </c>
      <c r="AH276" s="350">
        <v>9.8066500000000001E-2</v>
      </c>
    </row>
    <row r="277" spans="2:34" s="247" customFormat="1" ht="15" customHeight="1">
      <c r="B277" s="255" t="b">
        <f>IF(Pressure_1_R4!U26="",FALSE,TRUE)</f>
        <v>0</v>
      </c>
      <c r="C277" s="256">
        <v>23</v>
      </c>
      <c r="D277" s="257" t="str">
        <f>IF($B277=FALSE,"",표준압력!G233)</f>
        <v/>
      </c>
      <c r="E277" s="257" t="str">
        <f>IF($B277=FALSE,"",표준압력!H233)</f>
        <v/>
      </c>
      <c r="F277" s="257" t="str">
        <f>IF($B277=FALSE,"",Pressure_1_R4!U26)</f>
        <v/>
      </c>
      <c r="G277" s="258" t="str">
        <f>IF($B277=FALSE,"",Pressure_1_R4!V26)</f>
        <v/>
      </c>
      <c r="H277" s="258" t="str">
        <f>IF($B277=FALSE,"",Pressure_1_R4!W26)</f>
        <v/>
      </c>
      <c r="I277" s="264" t="b">
        <f t="shared" si="174"/>
        <v>0</v>
      </c>
      <c r="J277" s="259" t="str">
        <f t="shared" si="175"/>
        <v/>
      </c>
      <c r="K277" s="260" t="str">
        <f t="shared" si="176"/>
        <v/>
      </c>
      <c r="L277" s="260" t="str">
        <f t="shared" si="176"/>
        <v/>
      </c>
      <c r="M277" s="250"/>
      <c r="N277" s="261" t="b">
        <f t="shared" si="177"/>
        <v>0</v>
      </c>
      <c r="O277" s="416" t="s">
        <v>523</v>
      </c>
      <c r="P277" s="420">
        <v>8</v>
      </c>
      <c r="Q277" s="417" t="str">
        <f t="shared" ca="1" si="188"/>
        <v/>
      </c>
      <c r="R277" s="261" t="str">
        <f t="shared" ca="1" si="188"/>
        <v/>
      </c>
      <c r="S277" s="261" t="str">
        <f t="shared" ca="1" si="188"/>
        <v/>
      </c>
      <c r="T277" s="421" t="str">
        <f t="shared" si="179"/>
        <v/>
      </c>
      <c r="U277" s="418" t="str">
        <f t="shared" si="191"/>
        <v/>
      </c>
      <c r="V277" s="418" t="str">
        <f t="shared" si="189"/>
        <v/>
      </c>
      <c r="W277" s="418" t="str">
        <f t="shared" si="190"/>
        <v/>
      </c>
      <c r="X277" s="422" t="str">
        <f t="shared" si="182"/>
        <v/>
      </c>
      <c r="Z277" s="348" t="s">
        <v>921</v>
      </c>
      <c r="AA277" s="350">
        <f>AC277*1000</f>
        <v>101325</v>
      </c>
      <c r="AB277" s="350">
        <f>AC277*10</f>
        <v>1013.25</v>
      </c>
      <c r="AC277" s="350">
        <f>AD277*1000</f>
        <v>101.325</v>
      </c>
      <c r="AD277" s="350">
        <v>0.101325</v>
      </c>
      <c r="AE277" s="350">
        <f>AG277*1000</f>
        <v>101325</v>
      </c>
      <c r="AF277" s="350">
        <f>AG277*10</f>
        <v>1013.25</v>
      </c>
      <c r="AG277" s="350">
        <f>AH277*1000</f>
        <v>101.325</v>
      </c>
      <c r="AH277" s="350">
        <v>0.101325</v>
      </c>
    </row>
    <row r="278" spans="2:34" s="247" customFormat="1" ht="15" customHeight="1">
      <c r="B278" s="255" t="b">
        <f>IF(Pressure_1_R4!U27="",FALSE,TRUE)</f>
        <v>0</v>
      </c>
      <c r="C278" s="256">
        <v>24</v>
      </c>
      <c r="D278" s="257" t="str">
        <f>IF($B278=FALSE,"",표준압력!G234)</f>
        <v/>
      </c>
      <c r="E278" s="257" t="str">
        <f>IF($B278=FALSE,"",표준압력!H234)</f>
        <v/>
      </c>
      <c r="F278" s="257" t="str">
        <f>IF($B278=FALSE,"",Pressure_1_R4!U27)</f>
        <v/>
      </c>
      <c r="G278" s="258" t="str">
        <f>IF($B278=FALSE,"",Pressure_1_R4!V27)</f>
        <v/>
      </c>
      <c r="H278" s="258" t="str">
        <f>IF($B278=FALSE,"",Pressure_1_R4!W27)</f>
        <v/>
      </c>
      <c r="I278" s="264" t="b">
        <f t="shared" si="174"/>
        <v>0</v>
      </c>
      <c r="J278" s="259" t="str">
        <f t="shared" si="175"/>
        <v/>
      </c>
      <c r="K278" s="260" t="str">
        <f t="shared" si="176"/>
        <v/>
      </c>
      <c r="L278" s="260" t="str">
        <f t="shared" si="176"/>
        <v/>
      </c>
      <c r="M278" s="250"/>
      <c r="N278" s="261" t="b">
        <f t="shared" si="177"/>
        <v>0</v>
      </c>
      <c r="O278" s="416" t="s">
        <v>523</v>
      </c>
      <c r="P278" s="420">
        <v>9</v>
      </c>
      <c r="Q278" s="417" t="str">
        <f t="shared" ca="1" si="188"/>
        <v/>
      </c>
      <c r="R278" s="261" t="str">
        <f t="shared" ca="1" si="188"/>
        <v/>
      </c>
      <c r="S278" s="261" t="str">
        <f t="shared" ca="1" si="188"/>
        <v/>
      </c>
      <c r="T278" s="421" t="str">
        <f t="shared" si="179"/>
        <v/>
      </c>
      <c r="U278" s="418" t="str">
        <f t="shared" si="191"/>
        <v/>
      </c>
      <c r="V278" s="418" t="str">
        <f t="shared" si="189"/>
        <v/>
      </c>
      <c r="W278" s="418" t="str">
        <f t="shared" si="190"/>
        <v/>
      </c>
      <c r="X278" s="422" t="str">
        <f t="shared" si="182"/>
        <v/>
      </c>
    </row>
    <row r="279" spans="2:34" s="247" customFormat="1" ht="15" customHeight="1">
      <c r="B279" s="255" t="b">
        <f>IF(Pressure_1_R4!U28="",FALSE,TRUE)</f>
        <v>0</v>
      </c>
      <c r="C279" s="256">
        <v>25</v>
      </c>
      <c r="D279" s="257" t="str">
        <f>IF($B279=FALSE,"",표준압력!G235)</f>
        <v/>
      </c>
      <c r="E279" s="257" t="str">
        <f>IF($B279=FALSE,"",표준압력!H235)</f>
        <v/>
      </c>
      <c r="F279" s="257" t="str">
        <f>IF($B279=FALSE,"",Pressure_1_R4!U28)</f>
        <v/>
      </c>
      <c r="G279" s="258" t="str">
        <f>IF($B279=FALSE,"",Pressure_1_R4!V28)</f>
        <v/>
      </c>
      <c r="H279" s="258" t="str">
        <f>IF($B279=FALSE,"",Pressure_1_R4!W28)</f>
        <v/>
      </c>
      <c r="I279" s="264" t="b">
        <f t="shared" si="174"/>
        <v>0</v>
      </c>
      <c r="J279" s="259" t="str">
        <f t="shared" si="175"/>
        <v/>
      </c>
      <c r="K279" s="260" t="str">
        <f t="shared" si="176"/>
        <v/>
      </c>
      <c r="L279" s="260" t="str">
        <f t="shared" si="176"/>
        <v/>
      </c>
      <c r="M279" s="250"/>
      <c r="N279" s="261" t="b">
        <f t="shared" si="177"/>
        <v>0</v>
      </c>
      <c r="O279" s="416" t="s">
        <v>523</v>
      </c>
      <c r="P279" s="420">
        <v>10</v>
      </c>
      <c r="Q279" s="417" t="str">
        <f t="shared" ca="1" si="188"/>
        <v/>
      </c>
      <c r="R279" s="261" t="str">
        <f t="shared" ca="1" si="188"/>
        <v/>
      </c>
      <c r="S279" s="261" t="str">
        <f t="shared" ca="1" si="188"/>
        <v/>
      </c>
      <c r="T279" s="421" t="str">
        <f t="shared" si="179"/>
        <v/>
      </c>
      <c r="U279" s="418" t="str">
        <f t="shared" si="191"/>
        <v/>
      </c>
      <c r="V279" s="418" t="str">
        <f t="shared" si="189"/>
        <v/>
      </c>
      <c r="W279" s="418" t="str">
        <f t="shared" si="190"/>
        <v/>
      </c>
      <c r="X279" s="422" t="str">
        <f t="shared" si="182"/>
        <v/>
      </c>
    </row>
    <row r="280" spans="2:34" s="247" customFormat="1" ht="15" customHeight="1">
      <c r="B280" s="255" t="b">
        <f>IF(Pressure_1_R4!U29="",FALSE,TRUE)</f>
        <v>0</v>
      </c>
      <c r="C280" s="256">
        <v>26</v>
      </c>
      <c r="D280" s="257" t="str">
        <f>IF($B280=FALSE,"",표준압력!G236)</f>
        <v/>
      </c>
      <c r="E280" s="257" t="str">
        <f>IF($B280=FALSE,"",표준압력!H236)</f>
        <v/>
      </c>
      <c r="F280" s="257" t="str">
        <f>IF($B280=FALSE,"",Pressure_1_R4!U29)</f>
        <v/>
      </c>
      <c r="G280" s="258" t="str">
        <f>IF($B280=FALSE,"",Pressure_1_R4!V29)</f>
        <v/>
      </c>
      <c r="H280" s="258" t="str">
        <f>IF($B280=FALSE,"",Pressure_1_R4!W29)</f>
        <v/>
      </c>
      <c r="I280" s="264" t="b">
        <f t="shared" si="174"/>
        <v>0</v>
      </c>
      <c r="J280" s="259" t="str">
        <f t="shared" si="175"/>
        <v/>
      </c>
      <c r="K280" s="260" t="str">
        <f t="shared" si="176"/>
        <v/>
      </c>
      <c r="L280" s="260" t="str">
        <f t="shared" si="176"/>
        <v/>
      </c>
      <c r="M280" s="250"/>
      <c r="N280" s="261" t="b">
        <f t="shared" si="177"/>
        <v>0</v>
      </c>
      <c r="O280" s="416" t="s">
        <v>523</v>
      </c>
      <c r="P280" s="420">
        <v>11</v>
      </c>
      <c r="Q280" s="417" t="str">
        <f t="shared" ca="1" si="188"/>
        <v/>
      </c>
      <c r="R280" s="261" t="str">
        <f t="shared" ca="1" si="188"/>
        <v/>
      </c>
      <c r="S280" s="261" t="str">
        <f t="shared" ca="1" si="188"/>
        <v/>
      </c>
      <c r="T280" s="421" t="str">
        <f t="shared" si="179"/>
        <v/>
      </c>
      <c r="U280" s="418" t="str">
        <f t="shared" si="191"/>
        <v/>
      </c>
      <c r="V280" s="418" t="str">
        <f t="shared" si="189"/>
        <v/>
      </c>
      <c r="W280" s="418" t="str">
        <f t="shared" si="190"/>
        <v/>
      </c>
      <c r="X280" s="422" t="str">
        <f t="shared" si="182"/>
        <v/>
      </c>
    </row>
    <row r="281" spans="2:34" s="247" customFormat="1" ht="15" customHeight="1">
      <c r="B281" s="255" t="b">
        <f>IF(Pressure_1_R4!U30="",FALSE,TRUE)</f>
        <v>0</v>
      </c>
      <c r="C281" s="256">
        <v>27</v>
      </c>
      <c r="D281" s="257" t="str">
        <f>IF($B281=FALSE,"",표준압력!G237)</f>
        <v/>
      </c>
      <c r="E281" s="257" t="str">
        <f>IF($B281=FALSE,"",표준압력!H237)</f>
        <v/>
      </c>
      <c r="F281" s="257" t="str">
        <f>IF($B281=FALSE,"",Pressure_1_R4!U30)</f>
        <v/>
      </c>
      <c r="G281" s="258" t="str">
        <f>IF($B281=FALSE,"",Pressure_1_R4!V30)</f>
        <v/>
      </c>
      <c r="H281" s="258" t="str">
        <f>IF($B281=FALSE,"",Pressure_1_R4!W30)</f>
        <v/>
      </c>
      <c r="I281" s="264" t="b">
        <f t="shared" si="174"/>
        <v>0</v>
      </c>
      <c r="J281" s="259" t="str">
        <f t="shared" si="175"/>
        <v/>
      </c>
      <c r="K281" s="260" t="str">
        <f t="shared" si="176"/>
        <v/>
      </c>
      <c r="L281" s="260" t="str">
        <f t="shared" si="176"/>
        <v/>
      </c>
      <c r="M281" s="250"/>
      <c r="N281" s="261" t="b">
        <f t="shared" si="177"/>
        <v>0</v>
      </c>
      <c r="O281" s="416" t="s">
        <v>523</v>
      </c>
      <c r="P281" s="420">
        <v>12</v>
      </c>
      <c r="Q281" s="417" t="str">
        <f t="shared" ca="1" si="188"/>
        <v/>
      </c>
      <c r="R281" s="261" t="str">
        <f t="shared" ca="1" si="188"/>
        <v/>
      </c>
      <c r="S281" s="261" t="str">
        <f t="shared" ca="1" si="188"/>
        <v/>
      </c>
      <c r="T281" s="421" t="str">
        <f t="shared" si="179"/>
        <v/>
      </c>
      <c r="U281" s="418" t="str">
        <f t="shared" si="191"/>
        <v/>
      </c>
      <c r="V281" s="418" t="str">
        <f t="shared" si="189"/>
        <v/>
      </c>
      <c r="W281" s="418" t="str">
        <f t="shared" si="190"/>
        <v/>
      </c>
      <c r="X281" s="422" t="str">
        <f t="shared" si="182"/>
        <v/>
      </c>
    </row>
    <row r="282" spans="2:34" s="247" customFormat="1" ht="15" customHeight="1">
      <c r="B282" s="255" t="b">
        <f>IF(Pressure_1_R4!U31="",FALSE,TRUE)</f>
        <v>0</v>
      </c>
      <c r="C282" s="256">
        <v>28</v>
      </c>
      <c r="D282" s="257" t="str">
        <f>IF($B282=FALSE,"",표준압력!G238)</f>
        <v/>
      </c>
      <c r="E282" s="257" t="str">
        <f>IF($B282=FALSE,"",표준압력!H238)</f>
        <v/>
      </c>
      <c r="F282" s="257" t="str">
        <f>IF($B282=FALSE,"",Pressure_1_R4!U31)</f>
        <v/>
      </c>
      <c r="G282" s="258" t="str">
        <f>IF($B282=FALSE,"",Pressure_1_R4!V31)</f>
        <v/>
      </c>
      <c r="H282" s="258" t="str">
        <f>IF($B282=FALSE,"",Pressure_1_R4!W31)</f>
        <v/>
      </c>
      <c r="I282" s="264" t="b">
        <f t="shared" si="174"/>
        <v>0</v>
      </c>
      <c r="J282" s="259" t="str">
        <f t="shared" si="175"/>
        <v/>
      </c>
      <c r="K282" s="260" t="str">
        <f t="shared" si="176"/>
        <v/>
      </c>
      <c r="L282" s="260" t="str">
        <f t="shared" si="176"/>
        <v/>
      </c>
      <c r="M282" s="250"/>
      <c r="N282" s="261" t="b">
        <f t="shared" si="177"/>
        <v>0</v>
      </c>
      <c r="O282" s="416" t="s">
        <v>523</v>
      </c>
      <c r="P282" s="420">
        <v>13</v>
      </c>
      <c r="Q282" s="417" t="str">
        <f t="shared" ca="1" si="188"/>
        <v/>
      </c>
      <c r="R282" s="261" t="str">
        <f t="shared" ca="1" si="188"/>
        <v/>
      </c>
      <c r="S282" s="261" t="str">
        <f t="shared" ca="1" si="188"/>
        <v/>
      </c>
      <c r="T282" s="421" t="str">
        <f t="shared" si="179"/>
        <v/>
      </c>
      <c r="U282" s="418" t="str">
        <f t="shared" si="191"/>
        <v/>
      </c>
      <c r="V282" s="418" t="str">
        <f t="shared" si="189"/>
        <v/>
      </c>
      <c r="W282" s="418" t="str">
        <f t="shared" si="190"/>
        <v/>
      </c>
      <c r="X282" s="422" t="str">
        <f t="shared" si="182"/>
        <v/>
      </c>
    </row>
    <row r="283" spans="2:34" s="247" customFormat="1" ht="15" customHeight="1">
      <c r="B283" s="255" t="b">
        <f>IF(Pressure_1_R4!U32="",FALSE,TRUE)</f>
        <v>0</v>
      </c>
      <c r="C283" s="256">
        <v>29</v>
      </c>
      <c r="D283" s="257" t="str">
        <f>IF($B283=FALSE,"",표준압력!G239)</f>
        <v/>
      </c>
      <c r="E283" s="257" t="str">
        <f>IF($B283=FALSE,"",표준압력!H239)</f>
        <v/>
      </c>
      <c r="F283" s="257" t="str">
        <f>IF($B283=FALSE,"",Pressure_1_R4!U32)</f>
        <v/>
      </c>
      <c r="G283" s="258" t="str">
        <f>IF($B283=FALSE,"",Pressure_1_R4!V32)</f>
        <v/>
      </c>
      <c r="H283" s="258" t="str">
        <f>IF($B283=FALSE,"",Pressure_1_R4!W32)</f>
        <v/>
      </c>
      <c r="I283" s="264" t="b">
        <f t="shared" si="174"/>
        <v>0</v>
      </c>
      <c r="J283" s="259" t="str">
        <f t="shared" si="175"/>
        <v/>
      </c>
      <c r="K283" s="260" t="str">
        <f t="shared" si="176"/>
        <v/>
      </c>
      <c r="L283" s="260" t="str">
        <f t="shared" si="176"/>
        <v/>
      </c>
      <c r="M283" s="250"/>
      <c r="N283" s="261" t="b">
        <f t="shared" si="177"/>
        <v>0</v>
      </c>
      <c r="O283" s="416" t="s">
        <v>523</v>
      </c>
      <c r="P283" s="420">
        <v>14</v>
      </c>
      <c r="Q283" s="417" t="str">
        <f t="shared" ca="1" si="188"/>
        <v/>
      </c>
      <c r="R283" s="261" t="str">
        <f t="shared" ca="1" si="188"/>
        <v/>
      </c>
      <c r="S283" s="261" t="str">
        <f t="shared" ca="1" si="188"/>
        <v/>
      </c>
      <c r="T283" s="421" t="str">
        <f t="shared" si="179"/>
        <v/>
      </c>
      <c r="U283" s="418" t="str">
        <f t="shared" si="191"/>
        <v/>
      </c>
      <c r="V283" s="418" t="str">
        <f t="shared" si="189"/>
        <v/>
      </c>
      <c r="W283" s="418" t="str">
        <f t="shared" si="190"/>
        <v/>
      </c>
      <c r="X283" s="422" t="str">
        <f t="shared" si="182"/>
        <v/>
      </c>
    </row>
    <row r="284" spans="2:34" s="247" customFormat="1" ht="15" customHeight="1">
      <c r="B284" s="255" t="b">
        <f>IF(Pressure_1_R4!U33="",FALSE,TRUE)</f>
        <v>0</v>
      </c>
      <c r="C284" s="256">
        <v>30</v>
      </c>
      <c r="D284" s="257" t="str">
        <f>IF($B284=FALSE,"",표준압력!G240)</f>
        <v/>
      </c>
      <c r="E284" s="257" t="str">
        <f>IF($B284=FALSE,"",표준압력!H240)</f>
        <v/>
      </c>
      <c r="F284" s="257" t="str">
        <f>IF($B284=FALSE,"",Pressure_1_R4!U33)</f>
        <v/>
      </c>
      <c r="G284" s="258" t="str">
        <f>IF($B284=FALSE,"",Pressure_1_R4!V33)</f>
        <v/>
      </c>
      <c r="H284" s="258" t="str">
        <f>IF($B284=FALSE,"",Pressure_1_R4!W33)</f>
        <v/>
      </c>
      <c r="I284" s="264" t="b">
        <f t="shared" si="174"/>
        <v>0</v>
      </c>
      <c r="J284" s="259" t="str">
        <f t="shared" si="175"/>
        <v/>
      </c>
      <c r="K284" s="260" t="str">
        <f t="shared" si="176"/>
        <v/>
      </c>
      <c r="L284" s="260" t="str">
        <f t="shared" si="176"/>
        <v/>
      </c>
      <c r="M284" s="250"/>
      <c r="N284" s="261" t="b">
        <f t="shared" si="177"/>
        <v>0</v>
      </c>
      <c r="O284" s="416" t="s">
        <v>523</v>
      </c>
      <c r="P284" s="420">
        <v>15</v>
      </c>
      <c r="Q284" s="417" t="str">
        <f t="shared" ca="1" si="188"/>
        <v/>
      </c>
      <c r="R284" s="261" t="str">
        <f t="shared" ca="1" si="188"/>
        <v/>
      </c>
      <c r="S284" s="261" t="str">
        <f t="shared" ca="1" si="188"/>
        <v/>
      </c>
      <c r="T284" s="421" t="str">
        <f t="shared" si="179"/>
        <v/>
      </c>
      <c r="U284" s="418" t="str">
        <f t="shared" si="191"/>
        <v/>
      </c>
      <c r="V284" s="418" t="str">
        <f t="shared" si="189"/>
        <v/>
      </c>
      <c r="W284" s="418" t="str">
        <f t="shared" si="190"/>
        <v/>
      </c>
      <c r="X284" s="422" t="str">
        <f t="shared" si="182"/>
        <v/>
      </c>
    </row>
    <row r="285" spans="2:34" ht="15" customHeight="1">
      <c r="B285" s="246"/>
      <c r="C285" s="246"/>
      <c r="D285" s="246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</row>
    <row r="286" spans="2:34" ht="15" customHeight="1">
      <c r="B286" s="252" t="s">
        <v>682</v>
      </c>
      <c r="C286" s="246"/>
      <c r="D286" s="246"/>
      <c r="E286" s="253"/>
      <c r="F286" s="253"/>
      <c r="G286" s="253"/>
      <c r="H286" s="253"/>
      <c r="I286" s="253"/>
      <c r="J286" s="253"/>
      <c r="K286" s="253"/>
      <c r="L286" s="253"/>
      <c r="M286" s="253"/>
      <c r="N286" s="253"/>
      <c r="O286" s="253"/>
      <c r="P286" s="253"/>
      <c r="Q286" s="253"/>
      <c r="R286" s="253"/>
    </row>
    <row r="287" spans="2:34" ht="15" customHeight="1">
      <c r="B287" s="749" t="s">
        <v>719</v>
      </c>
      <c r="C287" s="783" t="s">
        <v>720</v>
      </c>
      <c r="D287" s="783" t="s">
        <v>385</v>
      </c>
      <c r="E287" s="757" t="s">
        <v>721</v>
      </c>
      <c r="F287" s="757" t="s">
        <v>613</v>
      </c>
      <c r="G287" s="740" t="s">
        <v>752</v>
      </c>
      <c r="H287" s="740"/>
      <c r="I287" s="740"/>
      <c r="J287" s="740"/>
      <c r="K287" s="757" t="s">
        <v>722</v>
      </c>
      <c r="L287" s="745" t="s">
        <v>754</v>
      </c>
      <c r="M287" s="776"/>
      <c r="N287" s="776"/>
      <c r="O287" s="776"/>
      <c r="P287" s="746"/>
      <c r="Q287" s="757" t="s">
        <v>723</v>
      </c>
      <c r="R287" s="751" t="s">
        <v>724</v>
      </c>
      <c r="S287" s="752"/>
      <c r="T287" s="752"/>
      <c r="U287" s="752"/>
      <c r="V287" s="753"/>
      <c r="W287" s="757" t="s">
        <v>725</v>
      </c>
    </row>
    <row r="288" spans="2:34" ht="15" customHeight="1">
      <c r="B288" s="770"/>
      <c r="C288" s="784"/>
      <c r="D288" s="784"/>
      <c r="E288" s="786"/>
      <c r="F288" s="786"/>
      <c r="G288" s="377" t="s">
        <v>687</v>
      </c>
      <c r="H288" s="377" t="s">
        <v>688</v>
      </c>
      <c r="I288" s="377" t="s">
        <v>639</v>
      </c>
      <c r="J288" s="377" t="s">
        <v>640</v>
      </c>
      <c r="K288" s="786"/>
      <c r="L288" s="757" t="s">
        <v>613</v>
      </c>
      <c r="M288" s="757" t="s">
        <v>691</v>
      </c>
      <c r="N288" s="757" t="s">
        <v>640</v>
      </c>
      <c r="O288" s="757" t="s">
        <v>726</v>
      </c>
      <c r="P288" s="757" t="s">
        <v>644</v>
      </c>
      <c r="Q288" s="786"/>
      <c r="R288" s="749" t="s">
        <v>578</v>
      </c>
      <c r="S288" s="749" t="s">
        <v>579</v>
      </c>
      <c r="T288" s="749" t="s">
        <v>694</v>
      </c>
      <c r="U288" s="749" t="s">
        <v>756</v>
      </c>
      <c r="V288" s="749" t="s">
        <v>727</v>
      </c>
      <c r="W288" s="770"/>
    </row>
    <row r="289" spans="2:23" ht="15" customHeight="1">
      <c r="B289" s="770"/>
      <c r="C289" s="785"/>
      <c r="D289" s="785"/>
      <c r="E289" s="758"/>
      <c r="F289" s="758"/>
      <c r="G289" s="377" t="s">
        <v>696</v>
      </c>
      <c r="H289" s="377" t="s">
        <v>728</v>
      </c>
      <c r="I289" s="377" t="s">
        <v>650</v>
      </c>
      <c r="J289" s="377" t="s">
        <v>651</v>
      </c>
      <c r="K289" s="758"/>
      <c r="L289" s="758"/>
      <c r="M289" s="758"/>
      <c r="N289" s="758"/>
      <c r="O289" s="758"/>
      <c r="P289" s="758"/>
      <c r="Q289" s="758"/>
      <c r="R289" s="750"/>
      <c r="S289" s="750"/>
      <c r="T289" s="750"/>
      <c r="U289" s="750"/>
      <c r="V289" s="750"/>
      <c r="W289" s="770"/>
    </row>
    <row r="290" spans="2:23" ht="15" customHeight="1">
      <c r="B290" s="770"/>
      <c r="C290" s="381">
        <f>D254</f>
        <v>0</v>
      </c>
      <c r="D290" s="381">
        <f>E254</f>
        <v>0</v>
      </c>
      <c r="E290" s="379">
        <f t="shared" ref="E290:R290" si="192">D290</f>
        <v>0</v>
      </c>
      <c r="F290" s="379">
        <f t="shared" si="192"/>
        <v>0</v>
      </c>
      <c r="G290" s="379">
        <f t="shared" si="192"/>
        <v>0</v>
      </c>
      <c r="H290" s="379">
        <f t="shared" si="192"/>
        <v>0</v>
      </c>
      <c r="I290" s="379">
        <f t="shared" si="192"/>
        <v>0</v>
      </c>
      <c r="J290" s="379">
        <f t="shared" si="192"/>
        <v>0</v>
      </c>
      <c r="K290" s="379">
        <f t="shared" si="192"/>
        <v>0</v>
      </c>
      <c r="L290" s="379">
        <f t="shared" si="192"/>
        <v>0</v>
      </c>
      <c r="M290" s="379">
        <f t="shared" si="192"/>
        <v>0</v>
      </c>
      <c r="N290" s="379">
        <f t="shared" si="192"/>
        <v>0</v>
      </c>
      <c r="O290" s="379">
        <f t="shared" si="192"/>
        <v>0</v>
      </c>
      <c r="P290" s="379">
        <f t="shared" si="192"/>
        <v>0</v>
      </c>
      <c r="Q290" s="379">
        <f t="shared" si="192"/>
        <v>0</v>
      </c>
      <c r="R290" s="379">
        <f t="shared" si="192"/>
        <v>0</v>
      </c>
      <c r="S290" s="379">
        <f>V290</f>
        <v>0</v>
      </c>
      <c r="T290" s="379">
        <f>S290</f>
        <v>0</v>
      </c>
      <c r="U290" s="379"/>
      <c r="V290" s="379">
        <f>R290</f>
        <v>0</v>
      </c>
      <c r="W290" s="750"/>
    </row>
    <row r="291" spans="2:23" ht="15" customHeight="1">
      <c r="B291" s="264">
        <f t="shared" ref="B291:B305" si="193">C255</f>
        <v>1</v>
      </c>
      <c r="C291" s="264" t="str">
        <f t="shared" ref="C291:D305" si="194">IF($N255=FALSE,"",D255)</f>
        <v/>
      </c>
      <c r="D291" s="261" t="str">
        <f t="shared" si="194"/>
        <v/>
      </c>
      <c r="E291" s="261" t="str">
        <f>IF($N255=FALSE,"",표준압력!U211)</f>
        <v/>
      </c>
      <c r="F291" s="261" t="str">
        <f>IF($N255=FALSE,"",Pressure_1_R4!L4*C$249)</f>
        <v/>
      </c>
      <c r="G291" s="414" t="str">
        <f>IF($N255=FALSE,"",ROUND(AVERAGE(T255,T270),M$310))</f>
        <v/>
      </c>
      <c r="H291" s="261" t="str">
        <f>IF($N255=FALSE,"",ROUND(D291,M$310)-G291)</f>
        <v/>
      </c>
      <c r="I291" s="414" t="str">
        <f t="shared" ref="I291:I305" si="195">IF($N255=FALSE,"",((Q270-Q255)+(R270-R255)+(S270-S255))/3)</f>
        <v/>
      </c>
      <c r="J291" s="414" t="str">
        <f t="shared" ref="J291:J305" si="196">IF($N255=FALSE,"",MAX(X255,X270))</f>
        <v/>
      </c>
      <c r="K291" s="261" t="str">
        <f>IF($N255=FALSE,"",E291/2)</f>
        <v/>
      </c>
      <c r="L291" s="261" t="str">
        <f t="shared" ref="L291:L305" si="197">IF($N255=FALSE,"",F291/2/SQRT(3))</f>
        <v/>
      </c>
      <c r="M291" s="414" t="str">
        <f t="shared" ref="M291:M305" si="198">IF($N255=FALSE,"",MAX(ABS(Q$270-Q$255),ABS(R$270-R$255),ABS(S$270-S$255))/2/SQRT(3))</f>
        <v/>
      </c>
      <c r="N291" s="260" t="str">
        <f t="shared" ref="N291:N305" si="199">IF($N255=FALSE,"",IF(J291=0,MAX(J$291:J$305),J291)/2/SQRT(3))</f>
        <v/>
      </c>
      <c r="O291" s="261" t="str">
        <f t="shared" ref="O291:O305" si="200">IF($N255=FALSE,"",I291/2/SQRT(3))</f>
        <v/>
      </c>
      <c r="P291" s="261" t="str">
        <f t="shared" ref="P291:P305" si="201">IF($N255=FALSE,"",SQRT(SUMSQ(L291:O291)))</f>
        <v/>
      </c>
      <c r="Q291" s="261" t="str">
        <f t="shared" ref="Q291:Q305" si="202">IF($N255=FALSE,"",SQRT(SUMSQ(K291,P291)))</f>
        <v/>
      </c>
      <c r="R291" s="261" t="str">
        <f t="shared" ref="R291:R305" si="203">IF($N255=FALSE,"",Q291*2)</f>
        <v/>
      </c>
      <c r="S291" s="249" t="str">
        <f>IF($N255=FALSE,"",Pressure_1_R4!G4*C291)</f>
        <v/>
      </c>
      <c r="T291" s="249" t="str">
        <f t="shared" ref="T291:T305" si="204">IF($N255=FALSE,"",MAX(R291:S291))</f>
        <v/>
      </c>
      <c r="U291" s="249" t="str">
        <f>IF($N255=FALSE,"",IF(((T291-ROUND(T291,M$310))/T291*100)&gt;=5,TRUE,FALSE))</f>
        <v/>
      </c>
      <c r="V291" s="249" t="str">
        <f>IF($N255=FALSE,"",IF(ROUND(T291,M$310)=0,ROUNDUP(T291,M$310),IF(U291=TRUE,ROUNDUP(T291,M$310),ROUND(T291,M$310))))</f>
        <v/>
      </c>
      <c r="W291" s="272" t="str">
        <f t="shared" ref="W291:W305" si="205">IF($N255=FALSE,"",IF(R291=T291,0,1))</f>
        <v/>
      </c>
    </row>
    <row r="292" spans="2:23" ht="15" customHeight="1">
      <c r="B292" s="264">
        <f t="shared" si="193"/>
        <v>2</v>
      </c>
      <c r="C292" s="264" t="str">
        <f t="shared" si="194"/>
        <v/>
      </c>
      <c r="D292" s="261" t="str">
        <f t="shared" si="194"/>
        <v/>
      </c>
      <c r="E292" s="261" t="str">
        <f>IF($N256=FALSE,"",표준압력!U212)</f>
        <v/>
      </c>
      <c r="F292" s="261" t="str">
        <f>IF($N256=FALSE,"",Pressure_1_R4!L5*C$249)</f>
        <v/>
      </c>
      <c r="G292" s="414" t="str">
        <f t="shared" ref="G292:G305" si="206">IF($N256=FALSE,"",ROUND(AVERAGE(T256,T271),M$310))</f>
        <v/>
      </c>
      <c r="H292" s="261" t="str">
        <f t="shared" ref="H292:H305" si="207">IF($N256=FALSE,"",ROUND(D292,M$310)-G292)</f>
        <v/>
      </c>
      <c r="I292" s="414" t="str">
        <f t="shared" si="195"/>
        <v/>
      </c>
      <c r="J292" s="414" t="str">
        <f t="shared" si="196"/>
        <v/>
      </c>
      <c r="K292" s="261" t="str">
        <f t="shared" ref="K292:K305" si="208">IF($N256=FALSE,"",E292/2)</f>
        <v/>
      </c>
      <c r="L292" s="261" t="str">
        <f t="shared" si="197"/>
        <v/>
      </c>
      <c r="M292" s="414" t="str">
        <f t="shared" si="198"/>
        <v/>
      </c>
      <c r="N292" s="260" t="str">
        <f t="shared" si="199"/>
        <v/>
      </c>
      <c r="O292" s="261" t="str">
        <f t="shared" si="200"/>
        <v/>
      </c>
      <c r="P292" s="261" t="str">
        <f t="shared" si="201"/>
        <v/>
      </c>
      <c r="Q292" s="261" t="str">
        <f t="shared" si="202"/>
        <v/>
      </c>
      <c r="R292" s="261" t="str">
        <f t="shared" si="203"/>
        <v/>
      </c>
      <c r="S292" s="249" t="str">
        <f>IF($N256=FALSE,"",Pressure_1_R4!G5*C292)</f>
        <v/>
      </c>
      <c r="T292" s="249" t="str">
        <f t="shared" si="204"/>
        <v/>
      </c>
      <c r="U292" s="249" t="str">
        <f t="shared" ref="U292:U305" si="209">IF($N256=FALSE,"",IF(((T292-ROUND(T292,M$310))/T292*100)&gt;=5,TRUE,FALSE))</f>
        <v/>
      </c>
      <c r="V292" s="249" t="str">
        <f t="shared" ref="V292:V305" si="210">IF($N256=FALSE,"",IF(ROUND(T292,M$310)=0,ROUNDUP(T292,M$310),IF(U292=TRUE,ROUNDUP(T292,M$310),ROUND(T292,M$310))))</f>
        <v/>
      </c>
      <c r="W292" s="272" t="str">
        <f t="shared" si="205"/>
        <v/>
      </c>
    </row>
    <row r="293" spans="2:23" ht="15" customHeight="1">
      <c r="B293" s="264">
        <f t="shared" si="193"/>
        <v>3</v>
      </c>
      <c r="C293" s="264" t="str">
        <f t="shared" si="194"/>
        <v/>
      </c>
      <c r="D293" s="261" t="str">
        <f t="shared" si="194"/>
        <v/>
      </c>
      <c r="E293" s="261" t="str">
        <f>IF($N257=FALSE,"",표준압력!U213)</f>
        <v/>
      </c>
      <c r="F293" s="261" t="str">
        <f>IF($N257=FALSE,"",Pressure_1_R4!L6*C$249)</f>
        <v/>
      </c>
      <c r="G293" s="414" t="str">
        <f t="shared" si="206"/>
        <v/>
      </c>
      <c r="H293" s="261" t="str">
        <f t="shared" si="207"/>
        <v/>
      </c>
      <c r="I293" s="414" t="str">
        <f t="shared" si="195"/>
        <v/>
      </c>
      <c r="J293" s="414" t="str">
        <f t="shared" si="196"/>
        <v/>
      </c>
      <c r="K293" s="261" t="str">
        <f t="shared" si="208"/>
        <v/>
      </c>
      <c r="L293" s="261" t="str">
        <f t="shared" si="197"/>
        <v/>
      </c>
      <c r="M293" s="414" t="str">
        <f t="shared" si="198"/>
        <v/>
      </c>
      <c r="N293" s="260" t="str">
        <f t="shared" si="199"/>
        <v/>
      </c>
      <c r="O293" s="261" t="str">
        <f t="shared" si="200"/>
        <v/>
      </c>
      <c r="P293" s="261" t="str">
        <f t="shared" si="201"/>
        <v/>
      </c>
      <c r="Q293" s="261" t="str">
        <f t="shared" si="202"/>
        <v/>
      </c>
      <c r="R293" s="261" t="str">
        <f t="shared" si="203"/>
        <v/>
      </c>
      <c r="S293" s="249" t="str">
        <f>IF($N257=FALSE,"",Pressure_1_R4!G6*C293)</f>
        <v/>
      </c>
      <c r="T293" s="249" t="str">
        <f t="shared" si="204"/>
        <v/>
      </c>
      <c r="U293" s="249" t="str">
        <f t="shared" si="209"/>
        <v/>
      </c>
      <c r="V293" s="249" t="str">
        <f t="shared" si="210"/>
        <v/>
      </c>
      <c r="W293" s="272" t="str">
        <f t="shared" si="205"/>
        <v/>
      </c>
    </row>
    <row r="294" spans="2:23" ht="15" customHeight="1">
      <c r="B294" s="264">
        <f t="shared" si="193"/>
        <v>4</v>
      </c>
      <c r="C294" s="264" t="str">
        <f t="shared" si="194"/>
        <v/>
      </c>
      <c r="D294" s="261" t="str">
        <f t="shared" si="194"/>
        <v/>
      </c>
      <c r="E294" s="261" t="str">
        <f>IF($N258=FALSE,"",표준압력!U214)</f>
        <v/>
      </c>
      <c r="F294" s="261" t="str">
        <f>IF($N258=FALSE,"",Pressure_1_R4!L7*C$249)</f>
        <v/>
      </c>
      <c r="G294" s="414" t="str">
        <f t="shared" si="206"/>
        <v/>
      </c>
      <c r="H294" s="261" t="str">
        <f t="shared" si="207"/>
        <v/>
      </c>
      <c r="I294" s="414" t="str">
        <f t="shared" si="195"/>
        <v/>
      </c>
      <c r="J294" s="414" t="str">
        <f t="shared" si="196"/>
        <v/>
      </c>
      <c r="K294" s="261" t="str">
        <f t="shared" si="208"/>
        <v/>
      </c>
      <c r="L294" s="261" t="str">
        <f t="shared" si="197"/>
        <v/>
      </c>
      <c r="M294" s="414" t="str">
        <f t="shared" si="198"/>
        <v/>
      </c>
      <c r="N294" s="260" t="str">
        <f t="shared" si="199"/>
        <v/>
      </c>
      <c r="O294" s="261" t="str">
        <f t="shared" si="200"/>
        <v/>
      </c>
      <c r="P294" s="261" t="str">
        <f t="shared" si="201"/>
        <v/>
      </c>
      <c r="Q294" s="261" t="str">
        <f t="shared" si="202"/>
        <v/>
      </c>
      <c r="R294" s="261" t="str">
        <f t="shared" si="203"/>
        <v/>
      </c>
      <c r="S294" s="249" t="str">
        <f>IF($N258=FALSE,"",Pressure_1_R4!G7*C294)</f>
        <v/>
      </c>
      <c r="T294" s="249" t="str">
        <f t="shared" si="204"/>
        <v/>
      </c>
      <c r="U294" s="249" t="str">
        <f t="shared" si="209"/>
        <v/>
      </c>
      <c r="V294" s="249" t="str">
        <f t="shared" si="210"/>
        <v/>
      </c>
      <c r="W294" s="272" t="str">
        <f t="shared" si="205"/>
        <v/>
      </c>
    </row>
    <row r="295" spans="2:23" ht="15" customHeight="1">
      <c r="B295" s="264">
        <f t="shared" si="193"/>
        <v>5</v>
      </c>
      <c r="C295" s="264" t="str">
        <f t="shared" si="194"/>
        <v/>
      </c>
      <c r="D295" s="261" t="str">
        <f t="shared" si="194"/>
        <v/>
      </c>
      <c r="E295" s="261" t="str">
        <f>IF($N259=FALSE,"",표준압력!U215)</f>
        <v/>
      </c>
      <c r="F295" s="261" t="str">
        <f>IF($N259=FALSE,"",Pressure_1_R4!L8*C$249)</f>
        <v/>
      </c>
      <c r="G295" s="414" t="str">
        <f t="shared" si="206"/>
        <v/>
      </c>
      <c r="H295" s="261" t="str">
        <f t="shared" si="207"/>
        <v/>
      </c>
      <c r="I295" s="414" t="str">
        <f t="shared" si="195"/>
        <v/>
      </c>
      <c r="J295" s="414" t="str">
        <f t="shared" si="196"/>
        <v/>
      </c>
      <c r="K295" s="261" t="str">
        <f t="shared" si="208"/>
        <v/>
      </c>
      <c r="L295" s="261" t="str">
        <f t="shared" si="197"/>
        <v/>
      </c>
      <c r="M295" s="414" t="str">
        <f t="shared" si="198"/>
        <v/>
      </c>
      <c r="N295" s="260" t="str">
        <f t="shared" si="199"/>
        <v/>
      </c>
      <c r="O295" s="261" t="str">
        <f t="shared" si="200"/>
        <v/>
      </c>
      <c r="P295" s="261" t="str">
        <f t="shared" si="201"/>
        <v/>
      </c>
      <c r="Q295" s="261" t="str">
        <f t="shared" si="202"/>
        <v/>
      </c>
      <c r="R295" s="261" t="str">
        <f t="shared" si="203"/>
        <v/>
      </c>
      <c r="S295" s="249" t="str">
        <f>IF($N259=FALSE,"",Pressure_1_R4!G8*C295)</f>
        <v/>
      </c>
      <c r="T295" s="249" t="str">
        <f t="shared" si="204"/>
        <v/>
      </c>
      <c r="U295" s="249" t="str">
        <f t="shared" si="209"/>
        <v/>
      </c>
      <c r="V295" s="249" t="str">
        <f t="shared" si="210"/>
        <v/>
      </c>
      <c r="W295" s="272" t="str">
        <f t="shared" si="205"/>
        <v/>
      </c>
    </row>
    <row r="296" spans="2:23" ht="15" customHeight="1">
      <c r="B296" s="264">
        <f t="shared" si="193"/>
        <v>6</v>
      </c>
      <c r="C296" s="264" t="str">
        <f t="shared" si="194"/>
        <v/>
      </c>
      <c r="D296" s="261" t="str">
        <f t="shared" si="194"/>
        <v/>
      </c>
      <c r="E296" s="261" t="str">
        <f>IF($N260=FALSE,"",표준압력!U216)</f>
        <v/>
      </c>
      <c r="F296" s="261" t="str">
        <f>IF($N260=FALSE,"",Pressure_1_R4!L9*C$249)</f>
        <v/>
      </c>
      <c r="G296" s="414" t="str">
        <f t="shared" si="206"/>
        <v/>
      </c>
      <c r="H296" s="261" t="str">
        <f t="shared" si="207"/>
        <v/>
      </c>
      <c r="I296" s="414" t="str">
        <f t="shared" si="195"/>
        <v/>
      </c>
      <c r="J296" s="414" t="str">
        <f t="shared" si="196"/>
        <v/>
      </c>
      <c r="K296" s="261" t="str">
        <f t="shared" si="208"/>
        <v/>
      </c>
      <c r="L296" s="261" t="str">
        <f t="shared" si="197"/>
        <v/>
      </c>
      <c r="M296" s="414" t="str">
        <f t="shared" si="198"/>
        <v/>
      </c>
      <c r="N296" s="260" t="str">
        <f t="shared" si="199"/>
        <v/>
      </c>
      <c r="O296" s="261" t="str">
        <f t="shared" si="200"/>
        <v/>
      </c>
      <c r="P296" s="261" t="str">
        <f t="shared" si="201"/>
        <v/>
      </c>
      <c r="Q296" s="261" t="str">
        <f t="shared" si="202"/>
        <v/>
      </c>
      <c r="R296" s="261" t="str">
        <f t="shared" si="203"/>
        <v/>
      </c>
      <c r="S296" s="249" t="str">
        <f>IF($N260=FALSE,"",Pressure_1_R4!G9*C296)</f>
        <v/>
      </c>
      <c r="T296" s="249" t="str">
        <f t="shared" si="204"/>
        <v/>
      </c>
      <c r="U296" s="249" t="str">
        <f t="shared" si="209"/>
        <v/>
      </c>
      <c r="V296" s="249" t="str">
        <f t="shared" si="210"/>
        <v/>
      </c>
      <c r="W296" s="272" t="str">
        <f t="shared" si="205"/>
        <v/>
      </c>
    </row>
    <row r="297" spans="2:23" ht="15" customHeight="1">
      <c r="B297" s="264">
        <f t="shared" si="193"/>
        <v>7</v>
      </c>
      <c r="C297" s="264" t="str">
        <f t="shared" si="194"/>
        <v/>
      </c>
      <c r="D297" s="261" t="str">
        <f t="shared" si="194"/>
        <v/>
      </c>
      <c r="E297" s="261" t="str">
        <f>IF($N261=FALSE,"",표준압력!U217)</f>
        <v/>
      </c>
      <c r="F297" s="261" t="str">
        <f>IF($N261=FALSE,"",Pressure_1_R4!L10*C$249)</f>
        <v/>
      </c>
      <c r="G297" s="414" t="str">
        <f t="shared" si="206"/>
        <v/>
      </c>
      <c r="H297" s="261" t="str">
        <f t="shared" si="207"/>
        <v/>
      </c>
      <c r="I297" s="414" t="str">
        <f t="shared" si="195"/>
        <v/>
      </c>
      <c r="J297" s="414" t="str">
        <f t="shared" si="196"/>
        <v/>
      </c>
      <c r="K297" s="261" t="str">
        <f t="shared" si="208"/>
        <v/>
      </c>
      <c r="L297" s="261" t="str">
        <f t="shared" si="197"/>
        <v/>
      </c>
      <c r="M297" s="414" t="str">
        <f t="shared" si="198"/>
        <v/>
      </c>
      <c r="N297" s="260" t="str">
        <f t="shared" si="199"/>
        <v/>
      </c>
      <c r="O297" s="261" t="str">
        <f t="shared" si="200"/>
        <v/>
      </c>
      <c r="P297" s="261" t="str">
        <f t="shared" si="201"/>
        <v/>
      </c>
      <c r="Q297" s="261" t="str">
        <f t="shared" si="202"/>
        <v/>
      </c>
      <c r="R297" s="261" t="str">
        <f t="shared" si="203"/>
        <v/>
      </c>
      <c r="S297" s="249" t="str">
        <f>IF($N261=FALSE,"",Pressure_1_R4!G10*C297)</f>
        <v/>
      </c>
      <c r="T297" s="249" t="str">
        <f t="shared" si="204"/>
        <v/>
      </c>
      <c r="U297" s="249" t="str">
        <f t="shared" si="209"/>
        <v/>
      </c>
      <c r="V297" s="249" t="str">
        <f t="shared" si="210"/>
        <v/>
      </c>
      <c r="W297" s="272" t="str">
        <f t="shared" si="205"/>
        <v/>
      </c>
    </row>
    <row r="298" spans="2:23" ht="15" customHeight="1">
      <c r="B298" s="264">
        <f t="shared" si="193"/>
        <v>8</v>
      </c>
      <c r="C298" s="264" t="str">
        <f t="shared" si="194"/>
        <v/>
      </c>
      <c r="D298" s="261" t="str">
        <f t="shared" si="194"/>
        <v/>
      </c>
      <c r="E298" s="261" t="str">
        <f>IF($N262=FALSE,"",표준압력!U218)</f>
        <v/>
      </c>
      <c r="F298" s="261" t="str">
        <f>IF($N262=FALSE,"",Pressure_1_R4!L11*C$249)</f>
        <v/>
      </c>
      <c r="G298" s="414" t="str">
        <f t="shared" si="206"/>
        <v/>
      </c>
      <c r="H298" s="261" t="str">
        <f t="shared" si="207"/>
        <v/>
      </c>
      <c r="I298" s="414" t="str">
        <f t="shared" si="195"/>
        <v/>
      </c>
      <c r="J298" s="414" t="str">
        <f t="shared" si="196"/>
        <v/>
      </c>
      <c r="K298" s="261" t="str">
        <f t="shared" si="208"/>
        <v/>
      </c>
      <c r="L298" s="261" t="str">
        <f t="shared" si="197"/>
        <v/>
      </c>
      <c r="M298" s="414" t="str">
        <f t="shared" si="198"/>
        <v/>
      </c>
      <c r="N298" s="260" t="str">
        <f t="shared" si="199"/>
        <v/>
      </c>
      <c r="O298" s="261" t="str">
        <f t="shared" si="200"/>
        <v/>
      </c>
      <c r="P298" s="261" t="str">
        <f t="shared" si="201"/>
        <v/>
      </c>
      <c r="Q298" s="261" t="str">
        <f t="shared" si="202"/>
        <v/>
      </c>
      <c r="R298" s="261" t="str">
        <f t="shared" si="203"/>
        <v/>
      </c>
      <c r="S298" s="249" t="str">
        <f>IF($N262=FALSE,"",Pressure_1_R4!G11*C298)</f>
        <v/>
      </c>
      <c r="T298" s="249" t="str">
        <f t="shared" si="204"/>
        <v/>
      </c>
      <c r="U298" s="249" t="str">
        <f t="shared" si="209"/>
        <v/>
      </c>
      <c r="V298" s="249" t="str">
        <f t="shared" si="210"/>
        <v/>
      </c>
      <c r="W298" s="272" t="str">
        <f t="shared" si="205"/>
        <v/>
      </c>
    </row>
    <row r="299" spans="2:23" ht="15" customHeight="1">
      <c r="B299" s="264">
        <f t="shared" si="193"/>
        <v>9</v>
      </c>
      <c r="C299" s="264" t="str">
        <f t="shared" si="194"/>
        <v/>
      </c>
      <c r="D299" s="261" t="str">
        <f t="shared" si="194"/>
        <v/>
      </c>
      <c r="E299" s="261" t="str">
        <f>IF($N263=FALSE,"",표준압력!U219)</f>
        <v/>
      </c>
      <c r="F299" s="261" t="str">
        <f>IF($N263=FALSE,"",Pressure_1_R4!L12*C$249)</f>
        <v/>
      </c>
      <c r="G299" s="414" t="str">
        <f t="shared" si="206"/>
        <v/>
      </c>
      <c r="H299" s="261" t="str">
        <f t="shared" si="207"/>
        <v/>
      </c>
      <c r="I299" s="414" t="str">
        <f t="shared" si="195"/>
        <v/>
      </c>
      <c r="J299" s="414" t="str">
        <f t="shared" si="196"/>
        <v/>
      </c>
      <c r="K299" s="261" t="str">
        <f t="shared" si="208"/>
        <v/>
      </c>
      <c r="L299" s="261" t="str">
        <f t="shared" si="197"/>
        <v/>
      </c>
      <c r="M299" s="414" t="str">
        <f t="shared" si="198"/>
        <v/>
      </c>
      <c r="N299" s="260" t="str">
        <f t="shared" si="199"/>
        <v/>
      </c>
      <c r="O299" s="261" t="str">
        <f t="shared" si="200"/>
        <v/>
      </c>
      <c r="P299" s="261" t="str">
        <f t="shared" si="201"/>
        <v/>
      </c>
      <c r="Q299" s="261" t="str">
        <f t="shared" si="202"/>
        <v/>
      </c>
      <c r="R299" s="261" t="str">
        <f t="shared" si="203"/>
        <v/>
      </c>
      <c r="S299" s="249" t="str">
        <f>IF($N263=FALSE,"",Pressure_1_R4!G12*C299)</f>
        <v/>
      </c>
      <c r="T299" s="249" t="str">
        <f t="shared" si="204"/>
        <v/>
      </c>
      <c r="U299" s="249" t="str">
        <f t="shared" si="209"/>
        <v/>
      </c>
      <c r="V299" s="249" t="str">
        <f t="shared" si="210"/>
        <v/>
      </c>
      <c r="W299" s="272" t="str">
        <f t="shared" si="205"/>
        <v/>
      </c>
    </row>
    <row r="300" spans="2:23" ht="15" customHeight="1">
      <c r="B300" s="264">
        <f t="shared" si="193"/>
        <v>10</v>
      </c>
      <c r="C300" s="264" t="str">
        <f t="shared" si="194"/>
        <v/>
      </c>
      <c r="D300" s="261" t="str">
        <f t="shared" si="194"/>
        <v/>
      </c>
      <c r="E300" s="261" t="str">
        <f>IF($N264=FALSE,"",표준압력!U220)</f>
        <v/>
      </c>
      <c r="F300" s="261" t="str">
        <f>IF($N264=FALSE,"",Pressure_1_R4!L13*C$249)</f>
        <v/>
      </c>
      <c r="G300" s="414" t="str">
        <f t="shared" si="206"/>
        <v/>
      </c>
      <c r="H300" s="261" t="str">
        <f t="shared" si="207"/>
        <v/>
      </c>
      <c r="I300" s="414" t="str">
        <f t="shared" si="195"/>
        <v/>
      </c>
      <c r="J300" s="414" t="str">
        <f t="shared" si="196"/>
        <v/>
      </c>
      <c r="K300" s="261" t="str">
        <f t="shared" si="208"/>
        <v/>
      </c>
      <c r="L300" s="261" t="str">
        <f t="shared" si="197"/>
        <v/>
      </c>
      <c r="M300" s="414" t="str">
        <f t="shared" si="198"/>
        <v/>
      </c>
      <c r="N300" s="260" t="str">
        <f t="shared" si="199"/>
        <v/>
      </c>
      <c r="O300" s="261" t="str">
        <f t="shared" si="200"/>
        <v/>
      </c>
      <c r="P300" s="261" t="str">
        <f t="shared" si="201"/>
        <v/>
      </c>
      <c r="Q300" s="261" t="str">
        <f t="shared" si="202"/>
        <v/>
      </c>
      <c r="R300" s="261" t="str">
        <f t="shared" si="203"/>
        <v/>
      </c>
      <c r="S300" s="249" t="str">
        <f>IF($N264=FALSE,"",Pressure_1_R4!G13*C300)</f>
        <v/>
      </c>
      <c r="T300" s="249" t="str">
        <f t="shared" si="204"/>
        <v/>
      </c>
      <c r="U300" s="249" t="str">
        <f t="shared" si="209"/>
        <v/>
      </c>
      <c r="V300" s="249" t="str">
        <f t="shared" si="210"/>
        <v/>
      </c>
      <c r="W300" s="272" t="str">
        <f t="shared" si="205"/>
        <v/>
      </c>
    </row>
    <row r="301" spans="2:23" ht="15" customHeight="1">
      <c r="B301" s="264">
        <f t="shared" si="193"/>
        <v>11</v>
      </c>
      <c r="C301" s="264" t="str">
        <f t="shared" si="194"/>
        <v/>
      </c>
      <c r="D301" s="261" t="str">
        <f t="shared" si="194"/>
        <v/>
      </c>
      <c r="E301" s="261" t="str">
        <f>IF($N265=FALSE,"",표준압력!U221)</f>
        <v/>
      </c>
      <c r="F301" s="261" t="str">
        <f>IF($N265=FALSE,"",Pressure_1_R4!L14*C$249)</f>
        <v/>
      </c>
      <c r="G301" s="414" t="str">
        <f t="shared" si="206"/>
        <v/>
      </c>
      <c r="H301" s="261" t="str">
        <f t="shared" si="207"/>
        <v/>
      </c>
      <c r="I301" s="414" t="str">
        <f t="shared" si="195"/>
        <v/>
      </c>
      <c r="J301" s="414" t="str">
        <f t="shared" si="196"/>
        <v/>
      </c>
      <c r="K301" s="261" t="str">
        <f t="shared" si="208"/>
        <v/>
      </c>
      <c r="L301" s="261" t="str">
        <f t="shared" si="197"/>
        <v/>
      </c>
      <c r="M301" s="414" t="str">
        <f t="shared" si="198"/>
        <v/>
      </c>
      <c r="N301" s="260" t="str">
        <f t="shared" si="199"/>
        <v/>
      </c>
      <c r="O301" s="261" t="str">
        <f t="shared" si="200"/>
        <v/>
      </c>
      <c r="P301" s="261" t="str">
        <f t="shared" si="201"/>
        <v/>
      </c>
      <c r="Q301" s="261" t="str">
        <f t="shared" si="202"/>
        <v/>
      </c>
      <c r="R301" s="261" t="str">
        <f t="shared" si="203"/>
        <v/>
      </c>
      <c r="S301" s="249" t="str">
        <f>IF($N265=FALSE,"",Pressure_1_R4!G14*C301)</f>
        <v/>
      </c>
      <c r="T301" s="249" t="str">
        <f t="shared" si="204"/>
        <v/>
      </c>
      <c r="U301" s="249" t="str">
        <f t="shared" si="209"/>
        <v/>
      </c>
      <c r="V301" s="249" t="str">
        <f t="shared" si="210"/>
        <v/>
      </c>
      <c r="W301" s="272" t="str">
        <f t="shared" si="205"/>
        <v/>
      </c>
    </row>
    <row r="302" spans="2:23" ht="15" customHeight="1">
      <c r="B302" s="264">
        <f t="shared" si="193"/>
        <v>12</v>
      </c>
      <c r="C302" s="264" t="str">
        <f t="shared" si="194"/>
        <v/>
      </c>
      <c r="D302" s="261" t="str">
        <f t="shared" si="194"/>
        <v/>
      </c>
      <c r="E302" s="261" t="str">
        <f>IF($N266=FALSE,"",표준압력!U222)</f>
        <v/>
      </c>
      <c r="F302" s="261" t="str">
        <f>IF($N266=FALSE,"",Pressure_1_R4!L15*C$249)</f>
        <v/>
      </c>
      <c r="G302" s="414" t="str">
        <f t="shared" si="206"/>
        <v/>
      </c>
      <c r="H302" s="261" t="str">
        <f t="shared" si="207"/>
        <v/>
      </c>
      <c r="I302" s="414" t="str">
        <f t="shared" si="195"/>
        <v/>
      </c>
      <c r="J302" s="414" t="str">
        <f t="shared" si="196"/>
        <v/>
      </c>
      <c r="K302" s="261" t="str">
        <f t="shared" si="208"/>
        <v/>
      </c>
      <c r="L302" s="261" t="str">
        <f t="shared" si="197"/>
        <v/>
      </c>
      <c r="M302" s="414" t="str">
        <f t="shared" si="198"/>
        <v/>
      </c>
      <c r="N302" s="260" t="str">
        <f t="shared" si="199"/>
        <v/>
      </c>
      <c r="O302" s="261" t="str">
        <f t="shared" si="200"/>
        <v/>
      </c>
      <c r="P302" s="261" t="str">
        <f t="shared" si="201"/>
        <v/>
      </c>
      <c r="Q302" s="261" t="str">
        <f t="shared" si="202"/>
        <v/>
      </c>
      <c r="R302" s="261" t="str">
        <f t="shared" si="203"/>
        <v/>
      </c>
      <c r="S302" s="249" t="str">
        <f>IF($N266=FALSE,"",Pressure_1_R4!G15*C302)</f>
        <v/>
      </c>
      <c r="T302" s="249" t="str">
        <f t="shared" si="204"/>
        <v/>
      </c>
      <c r="U302" s="249" t="str">
        <f t="shared" si="209"/>
        <v/>
      </c>
      <c r="V302" s="249" t="str">
        <f t="shared" si="210"/>
        <v/>
      </c>
      <c r="W302" s="272" t="str">
        <f t="shared" si="205"/>
        <v/>
      </c>
    </row>
    <row r="303" spans="2:23" ht="15" customHeight="1">
      <c r="B303" s="264">
        <f t="shared" si="193"/>
        <v>13</v>
      </c>
      <c r="C303" s="264" t="str">
        <f t="shared" si="194"/>
        <v/>
      </c>
      <c r="D303" s="261" t="str">
        <f t="shared" si="194"/>
        <v/>
      </c>
      <c r="E303" s="261" t="str">
        <f>IF($N267=FALSE,"",표준압력!U223)</f>
        <v/>
      </c>
      <c r="F303" s="261" t="str">
        <f>IF($N267=FALSE,"",Pressure_1_R4!L16*C$249)</f>
        <v/>
      </c>
      <c r="G303" s="414" t="str">
        <f t="shared" si="206"/>
        <v/>
      </c>
      <c r="H303" s="261" t="str">
        <f t="shared" si="207"/>
        <v/>
      </c>
      <c r="I303" s="414" t="str">
        <f t="shared" si="195"/>
        <v/>
      </c>
      <c r="J303" s="414" t="str">
        <f t="shared" si="196"/>
        <v/>
      </c>
      <c r="K303" s="261" t="str">
        <f t="shared" si="208"/>
        <v/>
      </c>
      <c r="L303" s="261" t="str">
        <f t="shared" si="197"/>
        <v/>
      </c>
      <c r="M303" s="414" t="str">
        <f t="shared" si="198"/>
        <v/>
      </c>
      <c r="N303" s="260" t="str">
        <f t="shared" si="199"/>
        <v/>
      </c>
      <c r="O303" s="261" t="str">
        <f t="shared" si="200"/>
        <v/>
      </c>
      <c r="P303" s="261" t="str">
        <f t="shared" si="201"/>
        <v/>
      </c>
      <c r="Q303" s="261" t="str">
        <f t="shared" si="202"/>
        <v/>
      </c>
      <c r="R303" s="261" t="str">
        <f t="shared" si="203"/>
        <v/>
      </c>
      <c r="S303" s="249" t="str">
        <f>IF($N267=FALSE,"",Pressure_1_R4!G16*C303)</f>
        <v/>
      </c>
      <c r="T303" s="249" t="str">
        <f t="shared" si="204"/>
        <v/>
      </c>
      <c r="U303" s="249" t="str">
        <f t="shared" si="209"/>
        <v/>
      </c>
      <c r="V303" s="249" t="str">
        <f t="shared" si="210"/>
        <v/>
      </c>
      <c r="W303" s="272" t="str">
        <f t="shared" si="205"/>
        <v/>
      </c>
    </row>
    <row r="304" spans="2:23" ht="15" customHeight="1">
      <c r="B304" s="264">
        <f t="shared" si="193"/>
        <v>14</v>
      </c>
      <c r="C304" s="264" t="str">
        <f t="shared" si="194"/>
        <v/>
      </c>
      <c r="D304" s="261" t="str">
        <f t="shared" si="194"/>
        <v/>
      </c>
      <c r="E304" s="261" t="str">
        <f>IF($N268=FALSE,"",표준압력!U224)</f>
        <v/>
      </c>
      <c r="F304" s="261" t="str">
        <f>IF($N268=FALSE,"",Pressure_1_R4!L17*C$249)</f>
        <v/>
      </c>
      <c r="G304" s="414" t="str">
        <f t="shared" si="206"/>
        <v/>
      </c>
      <c r="H304" s="261" t="str">
        <f t="shared" si="207"/>
        <v/>
      </c>
      <c r="I304" s="414" t="str">
        <f t="shared" si="195"/>
        <v/>
      </c>
      <c r="J304" s="414" t="str">
        <f t="shared" si="196"/>
        <v/>
      </c>
      <c r="K304" s="261" t="str">
        <f t="shared" si="208"/>
        <v/>
      </c>
      <c r="L304" s="261" t="str">
        <f t="shared" si="197"/>
        <v/>
      </c>
      <c r="M304" s="414" t="str">
        <f t="shared" si="198"/>
        <v/>
      </c>
      <c r="N304" s="260" t="str">
        <f t="shared" si="199"/>
        <v/>
      </c>
      <c r="O304" s="261" t="str">
        <f t="shared" si="200"/>
        <v/>
      </c>
      <c r="P304" s="261" t="str">
        <f t="shared" si="201"/>
        <v/>
      </c>
      <c r="Q304" s="261" t="str">
        <f t="shared" si="202"/>
        <v/>
      </c>
      <c r="R304" s="261" t="str">
        <f t="shared" si="203"/>
        <v/>
      </c>
      <c r="S304" s="249" t="str">
        <f>IF($N268=FALSE,"",Pressure_1_R4!G17*C304)</f>
        <v/>
      </c>
      <c r="T304" s="249" t="str">
        <f t="shared" si="204"/>
        <v/>
      </c>
      <c r="U304" s="249" t="str">
        <f t="shared" si="209"/>
        <v/>
      </c>
      <c r="V304" s="249" t="str">
        <f t="shared" si="210"/>
        <v/>
      </c>
      <c r="W304" s="272" t="str">
        <f t="shared" si="205"/>
        <v/>
      </c>
    </row>
    <row r="305" spans="2:24" ht="15" customHeight="1" thickBot="1">
      <c r="B305" s="264">
        <f t="shared" si="193"/>
        <v>15</v>
      </c>
      <c r="C305" s="264" t="str">
        <f t="shared" si="194"/>
        <v/>
      </c>
      <c r="D305" s="261" t="str">
        <f t="shared" si="194"/>
        <v/>
      </c>
      <c r="E305" s="261" t="str">
        <f>IF($N269=FALSE,"",표준압력!U225)</f>
        <v/>
      </c>
      <c r="F305" s="261" t="str">
        <f>IF($N269=FALSE,"",Pressure_1_R4!L18*C$249)</f>
        <v/>
      </c>
      <c r="G305" s="414" t="str">
        <f t="shared" si="206"/>
        <v/>
      </c>
      <c r="H305" s="261" t="str">
        <f t="shared" si="207"/>
        <v/>
      </c>
      <c r="I305" s="414" t="str">
        <f t="shared" si="195"/>
        <v/>
      </c>
      <c r="J305" s="414" t="str">
        <f t="shared" si="196"/>
        <v/>
      </c>
      <c r="K305" s="261" t="str">
        <f t="shared" si="208"/>
        <v/>
      </c>
      <c r="L305" s="261" t="str">
        <f t="shared" si="197"/>
        <v/>
      </c>
      <c r="M305" s="414" t="str">
        <f t="shared" si="198"/>
        <v/>
      </c>
      <c r="N305" s="260" t="str">
        <f t="shared" si="199"/>
        <v/>
      </c>
      <c r="O305" s="261" t="str">
        <f t="shared" si="200"/>
        <v/>
      </c>
      <c r="P305" s="261" t="str">
        <f t="shared" si="201"/>
        <v/>
      </c>
      <c r="Q305" s="261" t="str">
        <f t="shared" si="202"/>
        <v/>
      </c>
      <c r="R305" s="261" t="str">
        <f t="shared" si="203"/>
        <v/>
      </c>
      <c r="S305" s="249" t="str">
        <f>IF($N269=FALSE,"",Pressure_1_R4!G18*C305)</f>
        <v/>
      </c>
      <c r="T305" s="249" t="str">
        <f t="shared" si="204"/>
        <v/>
      </c>
      <c r="U305" s="249" t="str">
        <f t="shared" si="209"/>
        <v/>
      </c>
      <c r="V305" s="249" t="str">
        <f t="shared" si="210"/>
        <v/>
      </c>
      <c r="W305" s="272" t="str">
        <f t="shared" si="205"/>
        <v/>
      </c>
    </row>
    <row r="306" spans="2:24" ht="15" customHeight="1" thickBot="1">
      <c r="R306" s="248"/>
      <c r="U306" s="263"/>
      <c r="W306" s="273" t="str">
        <f>IF($N270=FALSE,"",IF(SUM(W291:W305)=0,"","초과"))</f>
        <v/>
      </c>
    </row>
    <row r="307" spans="2:24" ht="15" customHeight="1">
      <c r="B307" s="252" t="s">
        <v>652</v>
      </c>
      <c r="H307" s="252" t="s">
        <v>583</v>
      </c>
      <c r="U307" s="263"/>
      <c r="V307" s="263"/>
    </row>
    <row r="308" spans="2:24" ht="15" customHeight="1">
      <c r="B308" s="775" t="s">
        <v>584</v>
      </c>
      <c r="C308" s="740" t="s">
        <v>386</v>
      </c>
      <c r="D308" s="745" t="s">
        <v>752</v>
      </c>
      <c r="E308" s="776"/>
      <c r="F308" s="746"/>
      <c r="H308" s="777" t="s">
        <v>699</v>
      </c>
      <c r="I308" s="778"/>
      <c r="J308" s="779"/>
      <c r="K308" s="747" t="s">
        <v>655</v>
      </c>
      <c r="M308" s="267" t="s">
        <v>700</v>
      </c>
      <c r="N308" s="764" t="s">
        <v>588</v>
      </c>
      <c r="O308" s="765"/>
      <c r="P308" s="765"/>
      <c r="Q308" s="765"/>
      <c r="R308" s="766"/>
      <c r="T308" s="266" t="s">
        <v>658</v>
      </c>
      <c r="U308" s="266" t="s">
        <v>729</v>
      </c>
      <c r="V308" s="266" t="s">
        <v>701</v>
      </c>
      <c r="W308" s="266" t="s">
        <v>656</v>
      </c>
      <c r="X308" s="266" t="s">
        <v>590</v>
      </c>
    </row>
    <row r="309" spans="2:24" ht="15" customHeight="1">
      <c r="B309" s="775"/>
      <c r="C309" s="740"/>
      <c r="D309" s="377" t="s">
        <v>664</v>
      </c>
      <c r="E309" s="377" t="s">
        <v>595</v>
      </c>
      <c r="F309" s="377" t="s">
        <v>660</v>
      </c>
      <c r="H309" s="378" t="s">
        <v>158</v>
      </c>
      <c r="I309" s="378" t="s">
        <v>598</v>
      </c>
      <c r="J309" s="378" t="s">
        <v>528</v>
      </c>
      <c r="K309" s="748"/>
      <c r="M309" s="274" t="s">
        <v>663</v>
      </c>
      <c r="N309" s="275" t="s">
        <v>183</v>
      </c>
      <c r="O309" s="377" t="s">
        <v>157</v>
      </c>
      <c r="P309" s="377" t="s">
        <v>73</v>
      </c>
      <c r="Q309" s="377" t="s">
        <v>604</v>
      </c>
      <c r="R309" s="377" t="s">
        <v>102</v>
      </c>
      <c r="T309" s="268"/>
      <c r="U309" s="268" t="s">
        <v>145</v>
      </c>
      <c r="V309" s="266" t="s">
        <v>705</v>
      </c>
      <c r="W309" s="268"/>
      <c r="X309" s="268" t="s">
        <v>145</v>
      </c>
    </row>
    <row r="310" spans="2:24" ht="15" customHeight="1">
      <c r="B310" s="775"/>
      <c r="C310" s="383">
        <f>D290</f>
        <v>0</v>
      </c>
      <c r="D310" s="383">
        <f>G290</f>
        <v>0</v>
      </c>
      <c r="E310" s="383">
        <f>H290</f>
        <v>0</v>
      </c>
      <c r="F310" s="383">
        <f>V290</f>
        <v>0</v>
      </c>
      <c r="H310" s="378">
        <f>D310</f>
        <v>0</v>
      </c>
      <c r="I310" s="378">
        <f>H310</f>
        <v>0</v>
      </c>
      <c r="J310" s="378">
        <f>I310</f>
        <v>0</v>
      </c>
      <c r="K310" s="344" t="str">
        <f>IF(TYPE(MATCH("FAIL",K311:K325,0))=16,"","FAIL")</f>
        <v/>
      </c>
      <c r="M310" s="276">
        <f ca="1">IF(M$3=TRUE,MIN(M311:M325),IF(TYPE(MATCH(F249,AA252:AH252,0))=16,MIN(M311:M325),MIN(M311:M325,H249)))</f>
        <v>0</v>
      </c>
      <c r="N310" s="277">
        <f ca="1">OFFSET(U309,MATCH(M310,V310:V320,0),0)</f>
        <v>0</v>
      </c>
      <c r="O310" s="277">
        <f ca="1">N310</f>
        <v>0</v>
      </c>
      <c r="P310" s="277">
        <f ca="1">O310</f>
        <v>0</v>
      </c>
      <c r="Q310" s="277">
        <f ca="1">P310</f>
        <v>0</v>
      </c>
      <c r="R310" s="277" t="str">
        <f ca="1">OFFSET(U309,MATCH(M310+1,V310:V320,0),0)</f>
        <v>0.0</v>
      </c>
      <c r="T310" s="390">
        <v>1E-8</v>
      </c>
      <c r="U310" s="390" t="s">
        <v>983</v>
      </c>
      <c r="V310" s="390">
        <v>8</v>
      </c>
      <c r="W310" s="88">
        <v>0</v>
      </c>
      <c r="X310" s="88"/>
    </row>
    <row r="311" spans="2:24" ht="15" customHeight="1">
      <c r="B311" s="249">
        <f t="shared" ref="B311:B325" si="211">B291</f>
        <v>1</v>
      </c>
      <c r="C311" s="269" t="str">
        <f>IF($N255=FALSE,"",TEXT(ROUND(D291,$M$310),N311))</f>
        <v/>
      </c>
      <c r="D311" s="269" t="str">
        <f>IF($N255=FALSE,"-",TEXT(G291,O311))</f>
        <v>-</v>
      </c>
      <c r="E311" s="269" t="str">
        <f>IF($N255=FALSE,"-",TEXT(ROUND(H291,$M$310),P311))</f>
        <v>-</v>
      </c>
      <c r="F311" s="269" t="str">
        <f t="shared" ref="F311:F325" si="212">IF($N255=FALSE,"",TEXT(IF(M$3=TRUE,ROUND(V291,$M$310),ROUNDUP(V291,$M$310)),Q311))</f>
        <v/>
      </c>
      <c r="H311" s="278" t="str">
        <f>IF($N255=FALSE,"",ROUND(Pressure_1_R4!N4*$C$249,M$310+1))</f>
        <v/>
      </c>
      <c r="I311" s="278" t="str">
        <f>IF($N255=FALSE,"",ROUND(Pressure_1_R4!O4*$C$249,M$310+1))</f>
        <v/>
      </c>
      <c r="J311" s="278" t="str">
        <f>IF($N255=FALSE,"","± "&amp;TEXT((I311-H311)/2,R311))</f>
        <v/>
      </c>
      <c r="K311" s="279" t="str">
        <f>IF($N255=FALSE,"-",IF(AND(H311&lt;=G291,G291&lt;=I311),"PASS","FAIL"))</f>
        <v>-</v>
      </c>
      <c r="M311" s="264" t="str">
        <f t="shared" ref="M311:M325" ca="1" si="213">IF($N255=FALSE,"",OFFSET(V$309,COUNTIF(T$310:T$320,"&lt;="&amp;T291),0)+N$3)</f>
        <v/>
      </c>
      <c r="N311" s="264" t="str">
        <f t="shared" ref="N311:N325" ca="1" si="214">IF($N255=FALSE,"",SUBSTITUTE(OFFSET($X$309,COUNTIF($W$310:$W$319,"&lt;="&amp;ABS(C291)),0),0,"")&amp;N$310)</f>
        <v/>
      </c>
      <c r="O311" s="264" t="str">
        <f t="shared" ref="O311:P325" ca="1" si="215">IF($N255=FALSE,"",SUBSTITUTE(OFFSET($X$309,COUNTIF($W$310:$W$319,"&lt;="&amp;ABS(G291)),0),0,"")&amp;O$310)</f>
        <v/>
      </c>
      <c r="P311" s="264" t="str">
        <f t="shared" ca="1" si="215"/>
        <v/>
      </c>
      <c r="Q311" s="264" t="str">
        <f t="shared" ref="Q311:R325" si="216">IF($N255=FALSE,"",Q$310)</f>
        <v/>
      </c>
      <c r="R311" s="264" t="str">
        <f t="shared" si="216"/>
        <v/>
      </c>
      <c r="T311" s="390">
        <v>9.9999999999999995E-8</v>
      </c>
      <c r="U311" s="390" t="s">
        <v>730</v>
      </c>
      <c r="V311" s="390">
        <v>7</v>
      </c>
      <c r="W311" s="88">
        <v>1</v>
      </c>
      <c r="X311" s="88"/>
    </row>
    <row r="312" spans="2:24" ht="15" customHeight="1">
      <c r="B312" s="249">
        <f t="shared" si="211"/>
        <v>2</v>
      </c>
      <c r="C312" s="269" t="str">
        <f t="shared" ref="C312:C325" si="217">IF($N256=FALSE,"",TEXT(ROUND(D292,$M$310),N312))</f>
        <v/>
      </c>
      <c r="D312" s="269" t="str">
        <f t="shared" ref="D312:D325" si="218">IF($N256=FALSE,"-",TEXT(G292,O312))</f>
        <v>-</v>
      </c>
      <c r="E312" s="269" t="str">
        <f t="shared" ref="E312:E325" si="219">IF($N256=FALSE,"-",TEXT(ROUND(H292,$M$310),P312))</f>
        <v>-</v>
      </c>
      <c r="F312" s="269" t="str">
        <f t="shared" si="212"/>
        <v/>
      </c>
      <c r="H312" s="278" t="str">
        <f>IF($N256=FALSE,"",ROUND(Pressure_1_R4!N5*$C$249,M$310+1))</f>
        <v/>
      </c>
      <c r="I312" s="278" t="str">
        <f>IF($N256=FALSE,"",ROUND(Pressure_1_R4!O5*$C$249,M$310+1))</f>
        <v/>
      </c>
      <c r="J312" s="278" t="str">
        <f t="shared" ref="J312:J325" si="220">IF($N256=FALSE,"","± "&amp;TEXT((I312-H312)/2,R312))</f>
        <v/>
      </c>
      <c r="K312" s="279" t="str">
        <f t="shared" ref="K312:K325" si="221">IF($N256=FALSE,"-",IF(AND(H312&lt;=G292,G292&lt;=I312),"PASS","FAIL"))</f>
        <v>-</v>
      </c>
      <c r="M312" s="264" t="str">
        <f t="shared" ca="1" si="213"/>
        <v/>
      </c>
      <c r="N312" s="264" t="str">
        <f t="shared" ca="1" si="214"/>
        <v/>
      </c>
      <c r="O312" s="264" t="str">
        <f t="shared" ca="1" si="215"/>
        <v/>
      </c>
      <c r="P312" s="264" t="str">
        <f t="shared" ca="1" si="215"/>
        <v/>
      </c>
      <c r="Q312" s="264" t="str">
        <f t="shared" si="216"/>
        <v/>
      </c>
      <c r="R312" s="264" t="str">
        <f t="shared" si="216"/>
        <v/>
      </c>
      <c r="T312" s="390">
        <v>9.9999999999999995E-7</v>
      </c>
      <c r="U312" s="390" t="s">
        <v>665</v>
      </c>
      <c r="V312" s="390">
        <v>6</v>
      </c>
      <c r="W312" s="88">
        <v>10</v>
      </c>
      <c r="X312" s="88" t="s">
        <v>146</v>
      </c>
    </row>
    <row r="313" spans="2:24" ht="15" customHeight="1">
      <c r="B313" s="249">
        <f t="shared" si="211"/>
        <v>3</v>
      </c>
      <c r="C313" s="269" t="str">
        <f t="shared" si="217"/>
        <v/>
      </c>
      <c r="D313" s="269" t="str">
        <f t="shared" si="218"/>
        <v>-</v>
      </c>
      <c r="E313" s="269" t="str">
        <f t="shared" si="219"/>
        <v>-</v>
      </c>
      <c r="F313" s="269" t="str">
        <f t="shared" si="212"/>
        <v/>
      </c>
      <c r="H313" s="278" t="str">
        <f>IF($N257=FALSE,"",ROUND(Pressure_1_R4!N6*$C$249,M$310+1))</f>
        <v/>
      </c>
      <c r="I313" s="278" t="str">
        <f>IF($N257=FALSE,"",ROUND(Pressure_1_R4!O6*$C$249,M$310+1))</f>
        <v/>
      </c>
      <c r="J313" s="278" t="str">
        <f t="shared" si="220"/>
        <v/>
      </c>
      <c r="K313" s="279" t="str">
        <f t="shared" si="221"/>
        <v>-</v>
      </c>
      <c r="M313" s="264" t="str">
        <f t="shared" ca="1" si="213"/>
        <v/>
      </c>
      <c r="N313" s="264" t="str">
        <f t="shared" ca="1" si="214"/>
        <v/>
      </c>
      <c r="O313" s="264" t="str">
        <f t="shared" ca="1" si="215"/>
        <v/>
      </c>
      <c r="P313" s="264" t="str">
        <f t="shared" ca="1" si="215"/>
        <v/>
      </c>
      <c r="Q313" s="264" t="str">
        <f t="shared" si="216"/>
        <v/>
      </c>
      <c r="R313" s="264" t="str">
        <f t="shared" si="216"/>
        <v/>
      </c>
      <c r="T313" s="390">
        <v>1.0000000000000001E-5</v>
      </c>
      <c r="U313" s="390" t="s">
        <v>988</v>
      </c>
      <c r="V313" s="390">
        <v>5</v>
      </c>
      <c r="W313" s="88">
        <v>100</v>
      </c>
      <c r="X313" s="88" t="s">
        <v>147</v>
      </c>
    </row>
    <row r="314" spans="2:24" ht="15" customHeight="1">
      <c r="B314" s="249">
        <f t="shared" si="211"/>
        <v>4</v>
      </c>
      <c r="C314" s="269" t="str">
        <f t="shared" si="217"/>
        <v/>
      </c>
      <c r="D314" s="269" t="str">
        <f t="shared" si="218"/>
        <v>-</v>
      </c>
      <c r="E314" s="269" t="str">
        <f t="shared" si="219"/>
        <v>-</v>
      </c>
      <c r="F314" s="269" t="str">
        <f t="shared" si="212"/>
        <v/>
      </c>
      <c r="H314" s="278" t="str">
        <f>IF($N258=FALSE,"",ROUND(Pressure_1_R4!N7*$C$249,M$310+1))</f>
        <v/>
      </c>
      <c r="I314" s="278" t="str">
        <f>IF($N258=FALSE,"",ROUND(Pressure_1_R4!O7*$C$249,M$310+1))</f>
        <v/>
      </c>
      <c r="J314" s="278" t="str">
        <f t="shared" si="220"/>
        <v/>
      </c>
      <c r="K314" s="279" t="str">
        <f t="shared" si="221"/>
        <v>-</v>
      </c>
      <c r="M314" s="264" t="str">
        <f t="shared" ca="1" si="213"/>
        <v/>
      </c>
      <c r="N314" s="264" t="str">
        <f t="shared" ca="1" si="214"/>
        <v/>
      </c>
      <c r="O314" s="264" t="str">
        <f t="shared" ca="1" si="215"/>
        <v/>
      </c>
      <c r="P314" s="264" t="str">
        <f t="shared" ca="1" si="215"/>
        <v/>
      </c>
      <c r="Q314" s="264" t="str">
        <f t="shared" si="216"/>
        <v/>
      </c>
      <c r="R314" s="264" t="str">
        <f t="shared" si="216"/>
        <v/>
      </c>
      <c r="T314" s="390">
        <v>1E-4</v>
      </c>
      <c r="U314" s="390" t="s">
        <v>707</v>
      </c>
      <c r="V314" s="390">
        <v>4</v>
      </c>
      <c r="W314" s="88">
        <v>1000</v>
      </c>
      <c r="X314" s="88" t="s">
        <v>148</v>
      </c>
    </row>
    <row r="315" spans="2:24" ht="15" customHeight="1">
      <c r="B315" s="249">
        <f t="shared" si="211"/>
        <v>5</v>
      </c>
      <c r="C315" s="269" t="str">
        <f t="shared" si="217"/>
        <v/>
      </c>
      <c r="D315" s="269" t="str">
        <f t="shared" si="218"/>
        <v>-</v>
      </c>
      <c r="E315" s="269" t="str">
        <f t="shared" si="219"/>
        <v>-</v>
      </c>
      <c r="F315" s="269" t="str">
        <f t="shared" si="212"/>
        <v/>
      </c>
      <c r="H315" s="278" t="str">
        <f>IF($N259=FALSE,"",ROUND(Pressure_1_R4!N8*$C$249,M$310+1))</f>
        <v/>
      </c>
      <c r="I315" s="278" t="str">
        <f>IF($N259=FALSE,"",ROUND(Pressure_1_R4!O8*$C$249,M$310+1))</f>
        <v/>
      </c>
      <c r="J315" s="278" t="str">
        <f t="shared" si="220"/>
        <v/>
      </c>
      <c r="K315" s="279" t="str">
        <f t="shared" si="221"/>
        <v>-</v>
      </c>
      <c r="M315" s="264" t="str">
        <f t="shared" ca="1" si="213"/>
        <v/>
      </c>
      <c r="N315" s="264" t="str">
        <f t="shared" ca="1" si="214"/>
        <v/>
      </c>
      <c r="O315" s="264" t="str">
        <f t="shared" ca="1" si="215"/>
        <v/>
      </c>
      <c r="P315" s="264" t="str">
        <f t="shared" ca="1" si="215"/>
        <v/>
      </c>
      <c r="Q315" s="264" t="str">
        <f t="shared" si="216"/>
        <v/>
      </c>
      <c r="R315" s="264" t="str">
        <f t="shared" si="216"/>
        <v/>
      </c>
      <c r="T315" s="390">
        <v>1E-3</v>
      </c>
      <c r="U315" s="391" t="s">
        <v>731</v>
      </c>
      <c r="V315" s="390">
        <v>3</v>
      </c>
      <c r="W315" s="88">
        <v>10000</v>
      </c>
      <c r="X315" s="88" t="s">
        <v>149</v>
      </c>
    </row>
    <row r="316" spans="2:24" ht="15" customHeight="1">
      <c r="B316" s="249">
        <f t="shared" si="211"/>
        <v>6</v>
      </c>
      <c r="C316" s="269" t="str">
        <f t="shared" si="217"/>
        <v/>
      </c>
      <c r="D316" s="269" t="str">
        <f t="shared" si="218"/>
        <v>-</v>
      </c>
      <c r="E316" s="269" t="str">
        <f t="shared" si="219"/>
        <v>-</v>
      </c>
      <c r="F316" s="269" t="str">
        <f t="shared" si="212"/>
        <v/>
      </c>
      <c r="H316" s="278" t="str">
        <f>IF($N260=FALSE,"",ROUND(Pressure_1_R4!N9*$C$249,M$310+1))</f>
        <v/>
      </c>
      <c r="I316" s="278" t="str">
        <f>IF($N260=FALSE,"",ROUND(Pressure_1_R4!O9*$C$249,M$310+1))</f>
        <v/>
      </c>
      <c r="J316" s="278" t="str">
        <f t="shared" si="220"/>
        <v/>
      </c>
      <c r="K316" s="279" t="str">
        <f t="shared" si="221"/>
        <v>-</v>
      </c>
      <c r="M316" s="264" t="str">
        <f t="shared" ca="1" si="213"/>
        <v/>
      </c>
      <c r="N316" s="264" t="str">
        <f t="shared" ca="1" si="214"/>
        <v/>
      </c>
      <c r="O316" s="264" t="str">
        <f t="shared" ca="1" si="215"/>
        <v/>
      </c>
      <c r="P316" s="264" t="str">
        <f t="shared" ca="1" si="215"/>
        <v/>
      </c>
      <c r="Q316" s="264" t="str">
        <f t="shared" si="216"/>
        <v/>
      </c>
      <c r="R316" s="264" t="str">
        <f t="shared" si="216"/>
        <v/>
      </c>
      <c r="T316" s="390">
        <v>0.01</v>
      </c>
      <c r="U316" s="391" t="s">
        <v>960</v>
      </c>
      <c r="V316" s="390">
        <v>2</v>
      </c>
      <c r="W316" s="88">
        <v>100000</v>
      </c>
      <c r="X316" s="88" t="s">
        <v>150</v>
      </c>
    </row>
    <row r="317" spans="2:24" ht="15" customHeight="1">
      <c r="B317" s="249">
        <f t="shared" si="211"/>
        <v>7</v>
      </c>
      <c r="C317" s="269" t="str">
        <f t="shared" si="217"/>
        <v/>
      </c>
      <c r="D317" s="269" t="str">
        <f t="shared" si="218"/>
        <v>-</v>
      </c>
      <c r="E317" s="269" t="str">
        <f t="shared" si="219"/>
        <v>-</v>
      </c>
      <c r="F317" s="269" t="str">
        <f t="shared" si="212"/>
        <v/>
      </c>
      <c r="H317" s="278" t="str">
        <f>IF($N261=FALSE,"",ROUND(Pressure_1_R4!N10*$C$249,M$310+1))</f>
        <v/>
      </c>
      <c r="I317" s="278" t="str">
        <f>IF($N261=FALSE,"",ROUND(Pressure_1_R4!O10*$C$249,M$310+1))</f>
        <v/>
      </c>
      <c r="J317" s="278" t="str">
        <f t="shared" si="220"/>
        <v/>
      </c>
      <c r="K317" s="279" t="str">
        <f t="shared" si="221"/>
        <v>-</v>
      </c>
      <c r="M317" s="264" t="str">
        <f t="shared" ca="1" si="213"/>
        <v/>
      </c>
      <c r="N317" s="264" t="str">
        <f t="shared" ca="1" si="214"/>
        <v/>
      </c>
      <c r="O317" s="264" t="str">
        <f t="shared" ca="1" si="215"/>
        <v/>
      </c>
      <c r="P317" s="264" t="str">
        <f t="shared" ca="1" si="215"/>
        <v/>
      </c>
      <c r="Q317" s="264" t="str">
        <f t="shared" si="216"/>
        <v/>
      </c>
      <c r="R317" s="264" t="str">
        <f t="shared" si="216"/>
        <v/>
      </c>
      <c r="T317" s="390">
        <v>0.1</v>
      </c>
      <c r="U317" s="391" t="s">
        <v>962</v>
      </c>
      <c r="V317" s="390">
        <v>1</v>
      </c>
      <c r="W317" s="88">
        <v>1000000</v>
      </c>
      <c r="X317" s="88" t="s">
        <v>151</v>
      </c>
    </row>
    <row r="318" spans="2:24" ht="15" customHeight="1">
      <c r="B318" s="249">
        <f t="shared" si="211"/>
        <v>8</v>
      </c>
      <c r="C318" s="269" t="str">
        <f t="shared" si="217"/>
        <v/>
      </c>
      <c r="D318" s="269" t="str">
        <f t="shared" si="218"/>
        <v>-</v>
      </c>
      <c r="E318" s="269" t="str">
        <f t="shared" si="219"/>
        <v>-</v>
      </c>
      <c r="F318" s="269" t="str">
        <f t="shared" si="212"/>
        <v/>
      </c>
      <c r="H318" s="278" t="str">
        <f>IF($N262=FALSE,"",ROUND(Pressure_1_R4!N11*$C$249,M$310+1))</f>
        <v/>
      </c>
      <c r="I318" s="278" t="str">
        <f>IF($N262=FALSE,"",ROUND(Pressure_1_R4!O11*$C$249,M$310+1))</f>
        <v/>
      </c>
      <c r="J318" s="278" t="str">
        <f t="shared" si="220"/>
        <v/>
      </c>
      <c r="K318" s="279" t="str">
        <f t="shared" si="221"/>
        <v>-</v>
      </c>
      <c r="M318" s="264" t="str">
        <f t="shared" ca="1" si="213"/>
        <v/>
      </c>
      <c r="N318" s="264" t="str">
        <f t="shared" ca="1" si="214"/>
        <v/>
      </c>
      <c r="O318" s="264" t="str">
        <f t="shared" ca="1" si="215"/>
        <v/>
      </c>
      <c r="P318" s="264" t="str">
        <f t="shared" ca="1" si="215"/>
        <v/>
      </c>
      <c r="Q318" s="264" t="str">
        <f t="shared" si="216"/>
        <v/>
      </c>
      <c r="R318" s="264" t="str">
        <f t="shared" si="216"/>
        <v/>
      </c>
      <c r="T318" s="390">
        <v>1</v>
      </c>
      <c r="U318" s="390">
        <v>0</v>
      </c>
      <c r="V318" s="390">
        <v>0</v>
      </c>
      <c r="W318" s="88">
        <v>10000000</v>
      </c>
      <c r="X318" s="88" t="s">
        <v>152</v>
      </c>
    </row>
    <row r="319" spans="2:24" ht="15" customHeight="1">
      <c r="B319" s="249">
        <f t="shared" si="211"/>
        <v>9</v>
      </c>
      <c r="C319" s="269" t="str">
        <f t="shared" si="217"/>
        <v/>
      </c>
      <c r="D319" s="269" t="str">
        <f t="shared" si="218"/>
        <v>-</v>
      </c>
      <c r="E319" s="269" t="str">
        <f t="shared" si="219"/>
        <v>-</v>
      </c>
      <c r="F319" s="269" t="str">
        <f t="shared" si="212"/>
        <v/>
      </c>
      <c r="H319" s="278" t="str">
        <f>IF($N263=FALSE,"",ROUND(Pressure_1_R4!N12*$C$249,M$310+1))</f>
        <v/>
      </c>
      <c r="I319" s="278" t="str">
        <f>IF($N263=FALSE,"",ROUND(Pressure_1_R4!O12*$C$249,M$310+1))</f>
        <v/>
      </c>
      <c r="J319" s="278" t="str">
        <f t="shared" si="220"/>
        <v/>
      </c>
      <c r="K319" s="279" t="str">
        <f t="shared" si="221"/>
        <v>-</v>
      </c>
      <c r="M319" s="264" t="str">
        <f t="shared" ca="1" si="213"/>
        <v/>
      </c>
      <c r="N319" s="264" t="str">
        <f t="shared" ca="1" si="214"/>
        <v/>
      </c>
      <c r="O319" s="264" t="str">
        <f t="shared" ca="1" si="215"/>
        <v/>
      </c>
      <c r="P319" s="264" t="str">
        <f t="shared" ca="1" si="215"/>
        <v/>
      </c>
      <c r="Q319" s="264" t="str">
        <f t="shared" si="216"/>
        <v/>
      </c>
      <c r="R319" s="264" t="str">
        <f t="shared" si="216"/>
        <v/>
      </c>
      <c r="T319" s="390">
        <v>10</v>
      </c>
      <c r="U319" s="390">
        <v>0</v>
      </c>
      <c r="V319" s="390">
        <v>-1</v>
      </c>
      <c r="W319" s="88"/>
      <c r="X319" s="88"/>
    </row>
    <row r="320" spans="2:24" ht="15" customHeight="1">
      <c r="B320" s="249">
        <f t="shared" si="211"/>
        <v>10</v>
      </c>
      <c r="C320" s="269" t="str">
        <f t="shared" si="217"/>
        <v/>
      </c>
      <c r="D320" s="269" t="str">
        <f t="shared" si="218"/>
        <v>-</v>
      </c>
      <c r="E320" s="269" t="str">
        <f t="shared" si="219"/>
        <v>-</v>
      </c>
      <c r="F320" s="269" t="str">
        <f t="shared" si="212"/>
        <v/>
      </c>
      <c r="H320" s="278" t="str">
        <f>IF($N264=FALSE,"",ROUND(Pressure_1_R4!N13*$C$249,M$310+1))</f>
        <v/>
      </c>
      <c r="I320" s="278" t="str">
        <f>IF($N264=FALSE,"",ROUND(Pressure_1_R4!O13*$C$249,M$310+1))</f>
        <v/>
      </c>
      <c r="J320" s="278" t="str">
        <f t="shared" si="220"/>
        <v/>
      </c>
      <c r="K320" s="279" t="str">
        <f t="shared" si="221"/>
        <v>-</v>
      </c>
      <c r="M320" s="264" t="str">
        <f t="shared" ca="1" si="213"/>
        <v/>
      </c>
      <c r="N320" s="264" t="str">
        <f t="shared" ca="1" si="214"/>
        <v/>
      </c>
      <c r="O320" s="264" t="str">
        <f t="shared" ca="1" si="215"/>
        <v/>
      </c>
      <c r="P320" s="264" t="str">
        <f t="shared" ca="1" si="215"/>
        <v/>
      </c>
      <c r="Q320" s="264" t="str">
        <f t="shared" si="216"/>
        <v/>
      </c>
      <c r="R320" s="264" t="str">
        <f t="shared" si="216"/>
        <v/>
      </c>
      <c r="T320" s="390">
        <v>100</v>
      </c>
      <c r="U320" s="390">
        <v>0</v>
      </c>
      <c r="V320" s="390">
        <v>-2</v>
      </c>
    </row>
    <row r="321" spans="2:21" ht="15" customHeight="1">
      <c r="B321" s="249">
        <f t="shared" si="211"/>
        <v>11</v>
      </c>
      <c r="C321" s="269" t="str">
        <f t="shared" si="217"/>
        <v/>
      </c>
      <c r="D321" s="269" t="str">
        <f t="shared" si="218"/>
        <v>-</v>
      </c>
      <c r="E321" s="269" t="str">
        <f t="shared" si="219"/>
        <v>-</v>
      </c>
      <c r="F321" s="269" t="str">
        <f t="shared" si="212"/>
        <v/>
      </c>
      <c r="H321" s="278" t="str">
        <f>IF($N265=FALSE,"",ROUND(Pressure_1_R4!N14*$C$249,M$310+1))</f>
        <v/>
      </c>
      <c r="I321" s="278" t="str">
        <f>IF($N265=FALSE,"",ROUND(Pressure_1_R4!O14*$C$249,M$310+1))</f>
        <v/>
      </c>
      <c r="J321" s="278" t="str">
        <f t="shared" si="220"/>
        <v/>
      </c>
      <c r="K321" s="279" t="str">
        <f t="shared" si="221"/>
        <v>-</v>
      </c>
      <c r="M321" s="264" t="str">
        <f t="shared" ca="1" si="213"/>
        <v/>
      </c>
      <c r="N321" s="264" t="str">
        <f t="shared" ca="1" si="214"/>
        <v/>
      </c>
      <c r="O321" s="264" t="str">
        <f t="shared" ca="1" si="215"/>
        <v/>
      </c>
      <c r="P321" s="264" t="str">
        <f t="shared" ca="1" si="215"/>
        <v/>
      </c>
      <c r="Q321" s="264" t="str">
        <f t="shared" si="216"/>
        <v/>
      </c>
      <c r="R321" s="264" t="str">
        <f t="shared" si="216"/>
        <v/>
      </c>
    </row>
    <row r="322" spans="2:21" ht="15" customHeight="1">
      <c r="B322" s="249">
        <f t="shared" si="211"/>
        <v>12</v>
      </c>
      <c r="C322" s="269" t="str">
        <f t="shared" si="217"/>
        <v/>
      </c>
      <c r="D322" s="269" t="str">
        <f t="shared" si="218"/>
        <v>-</v>
      </c>
      <c r="E322" s="269" t="str">
        <f t="shared" si="219"/>
        <v>-</v>
      </c>
      <c r="F322" s="269" t="str">
        <f t="shared" si="212"/>
        <v/>
      </c>
      <c r="H322" s="278" t="str">
        <f>IF($N266=FALSE,"",ROUND(Pressure_1_R4!N15*$C$249,M$310+1))</f>
        <v/>
      </c>
      <c r="I322" s="278" t="str">
        <f>IF($N266=FALSE,"",ROUND(Pressure_1_R4!O15*$C$249,M$310+1))</f>
        <v/>
      </c>
      <c r="J322" s="278" t="str">
        <f t="shared" si="220"/>
        <v/>
      </c>
      <c r="K322" s="279" t="str">
        <f t="shared" si="221"/>
        <v>-</v>
      </c>
      <c r="M322" s="264" t="str">
        <f t="shared" ca="1" si="213"/>
        <v/>
      </c>
      <c r="N322" s="264" t="str">
        <f t="shared" ca="1" si="214"/>
        <v/>
      </c>
      <c r="O322" s="264" t="str">
        <f t="shared" ca="1" si="215"/>
        <v/>
      </c>
      <c r="P322" s="264" t="str">
        <f t="shared" ca="1" si="215"/>
        <v/>
      </c>
      <c r="Q322" s="264" t="str">
        <f t="shared" si="216"/>
        <v/>
      </c>
      <c r="R322" s="264" t="str">
        <f t="shared" si="216"/>
        <v/>
      </c>
      <c r="T322" s="252" t="s">
        <v>732</v>
      </c>
      <c r="U322" s="263"/>
    </row>
    <row r="323" spans="2:21" ht="15" customHeight="1">
      <c r="B323" s="249">
        <f t="shared" si="211"/>
        <v>13</v>
      </c>
      <c r="C323" s="269" t="str">
        <f t="shared" si="217"/>
        <v/>
      </c>
      <c r="D323" s="269" t="str">
        <f t="shared" si="218"/>
        <v>-</v>
      </c>
      <c r="E323" s="269" t="str">
        <f t="shared" si="219"/>
        <v>-</v>
      </c>
      <c r="F323" s="269" t="str">
        <f t="shared" si="212"/>
        <v/>
      </c>
      <c r="H323" s="278" t="str">
        <f>IF($N267=FALSE,"",ROUND(Pressure_1_R4!N16*$C$249,M$310+1))</f>
        <v/>
      </c>
      <c r="I323" s="278" t="str">
        <f>IF($N267=FALSE,"",ROUND(Pressure_1_R4!O16*$C$249,M$310+1))</f>
        <v/>
      </c>
      <c r="J323" s="278" t="str">
        <f t="shared" si="220"/>
        <v/>
      </c>
      <c r="K323" s="279" t="str">
        <f t="shared" si="221"/>
        <v>-</v>
      </c>
      <c r="M323" s="264" t="str">
        <f t="shared" ca="1" si="213"/>
        <v/>
      </c>
      <c r="N323" s="264" t="str">
        <f t="shared" ca="1" si="214"/>
        <v/>
      </c>
      <c r="O323" s="264" t="str">
        <f t="shared" ca="1" si="215"/>
        <v/>
      </c>
      <c r="P323" s="264" t="str">
        <f t="shared" ca="1" si="215"/>
        <v/>
      </c>
      <c r="Q323" s="264" t="str">
        <f t="shared" si="216"/>
        <v/>
      </c>
      <c r="R323" s="264" t="str">
        <f t="shared" si="216"/>
        <v/>
      </c>
      <c r="T323" s="762" t="s">
        <v>607</v>
      </c>
      <c r="U323" s="763"/>
    </row>
    <row r="324" spans="2:21" ht="15" customHeight="1">
      <c r="B324" s="249">
        <f t="shared" si="211"/>
        <v>14</v>
      </c>
      <c r="C324" s="269" t="str">
        <f t="shared" si="217"/>
        <v/>
      </c>
      <c r="D324" s="269" t="str">
        <f t="shared" si="218"/>
        <v>-</v>
      </c>
      <c r="E324" s="269" t="str">
        <f t="shared" si="219"/>
        <v>-</v>
      </c>
      <c r="F324" s="269" t="str">
        <f t="shared" si="212"/>
        <v/>
      </c>
      <c r="H324" s="278" t="str">
        <f>IF($N268=FALSE,"",ROUND(Pressure_1_R4!N17*$C$249,M$310+1))</f>
        <v/>
      </c>
      <c r="I324" s="278" t="str">
        <f>IF($N268=FALSE,"",ROUND(Pressure_1_R4!O17*$C$249,M$310+1))</f>
        <v/>
      </c>
      <c r="J324" s="278" t="str">
        <f t="shared" si="220"/>
        <v/>
      </c>
      <c r="K324" s="279" t="str">
        <f t="shared" si="221"/>
        <v>-</v>
      </c>
      <c r="M324" s="264" t="str">
        <f t="shared" ca="1" si="213"/>
        <v/>
      </c>
      <c r="N324" s="264" t="str">
        <f t="shared" ca="1" si="214"/>
        <v/>
      </c>
      <c r="O324" s="264" t="str">
        <f t="shared" ca="1" si="215"/>
        <v/>
      </c>
      <c r="P324" s="264" t="str">
        <f t="shared" ca="1" si="215"/>
        <v/>
      </c>
      <c r="Q324" s="264" t="str">
        <f t="shared" si="216"/>
        <v/>
      </c>
      <c r="R324" s="264" t="str">
        <f t="shared" si="216"/>
        <v/>
      </c>
      <c r="T324" s="270" t="s">
        <v>733</v>
      </c>
      <c r="U324" s="271" t="e">
        <f>SLOPE(D291:D305,G291:G305)</f>
        <v>#DIV/0!</v>
      </c>
    </row>
    <row r="325" spans="2:21" ht="15" customHeight="1">
      <c r="B325" s="249">
        <f t="shared" si="211"/>
        <v>15</v>
      </c>
      <c r="C325" s="269" t="str">
        <f t="shared" si="217"/>
        <v/>
      </c>
      <c r="D325" s="269" t="str">
        <f t="shared" si="218"/>
        <v>-</v>
      </c>
      <c r="E325" s="269" t="str">
        <f t="shared" si="219"/>
        <v>-</v>
      </c>
      <c r="F325" s="269" t="str">
        <f t="shared" si="212"/>
        <v/>
      </c>
      <c r="H325" s="278" t="str">
        <f>IF($N269=FALSE,"",ROUND(Pressure_1_R4!N18*$C$249,M$310+1))</f>
        <v/>
      </c>
      <c r="I325" s="278" t="str">
        <f>IF($N269=FALSE,"",ROUND(Pressure_1_R4!O18*$C$249,M$310+1))</f>
        <v/>
      </c>
      <c r="J325" s="278" t="str">
        <f t="shared" si="220"/>
        <v/>
      </c>
      <c r="K325" s="279" t="str">
        <f t="shared" si="221"/>
        <v>-</v>
      </c>
      <c r="M325" s="264" t="str">
        <f t="shared" ca="1" si="213"/>
        <v/>
      </c>
      <c r="N325" s="264" t="str">
        <f t="shared" ca="1" si="214"/>
        <v/>
      </c>
      <c r="O325" s="264" t="str">
        <f t="shared" ca="1" si="215"/>
        <v/>
      </c>
      <c r="P325" s="264" t="str">
        <f t="shared" ca="1" si="215"/>
        <v/>
      </c>
      <c r="Q325" s="264" t="str">
        <f t="shared" si="216"/>
        <v/>
      </c>
      <c r="R325" s="264" t="str">
        <f t="shared" si="216"/>
        <v/>
      </c>
      <c r="S325" s="248"/>
      <c r="T325" s="270" t="s">
        <v>734</v>
      </c>
      <c r="U325" s="271" t="e">
        <f>INTERCEPT(D291:D305,G291:G305)</f>
        <v>#DIV/0!</v>
      </c>
    </row>
  </sheetData>
  <mergeCells count="160">
    <mergeCell ref="J6:L6"/>
    <mergeCell ref="N6:N8"/>
    <mergeCell ref="O6:O8"/>
    <mergeCell ref="P6:P8"/>
    <mergeCell ref="Q6:T6"/>
    <mergeCell ref="U6:X6"/>
    <mergeCell ref="B6:B8"/>
    <mergeCell ref="C6:C8"/>
    <mergeCell ref="D6:D7"/>
    <mergeCell ref="E6:E7"/>
    <mergeCell ref="F6:H6"/>
    <mergeCell ref="I6:I8"/>
    <mergeCell ref="W41:W44"/>
    <mergeCell ref="L42:L43"/>
    <mergeCell ref="M42:M43"/>
    <mergeCell ref="N42:N43"/>
    <mergeCell ref="O42:O43"/>
    <mergeCell ref="P42:P43"/>
    <mergeCell ref="R42:R43"/>
    <mergeCell ref="S42:S43"/>
    <mergeCell ref="L41:P41"/>
    <mergeCell ref="T42:T43"/>
    <mergeCell ref="U42:U43"/>
    <mergeCell ref="V42:V43"/>
    <mergeCell ref="B62:B64"/>
    <mergeCell ref="C62:C63"/>
    <mergeCell ref="D62:F62"/>
    <mergeCell ref="H62:J62"/>
    <mergeCell ref="K62:K63"/>
    <mergeCell ref="N62:R62"/>
    <mergeCell ref="Q41:Q43"/>
    <mergeCell ref="R41:V41"/>
    <mergeCell ref="B41:B44"/>
    <mergeCell ref="C41:C43"/>
    <mergeCell ref="D41:D43"/>
    <mergeCell ref="E41:E43"/>
    <mergeCell ref="F41:F43"/>
    <mergeCell ref="G41:J41"/>
    <mergeCell ref="K41:K43"/>
    <mergeCell ref="T77:U77"/>
    <mergeCell ref="B88:B90"/>
    <mergeCell ref="C88:C90"/>
    <mergeCell ref="D88:D89"/>
    <mergeCell ref="E88:E89"/>
    <mergeCell ref="F88:H88"/>
    <mergeCell ref="I88:I90"/>
    <mergeCell ref="J88:L88"/>
    <mergeCell ref="N88:N90"/>
    <mergeCell ref="O88:O90"/>
    <mergeCell ref="P88:P90"/>
    <mergeCell ref="Q88:T88"/>
    <mergeCell ref="U88:X88"/>
    <mergeCell ref="V124:V125"/>
    <mergeCell ref="G123:J123"/>
    <mergeCell ref="K123:K125"/>
    <mergeCell ref="L123:P123"/>
    <mergeCell ref="Q123:Q125"/>
    <mergeCell ref="R123:V123"/>
    <mergeCell ref="W123:W126"/>
    <mergeCell ref="L124:L125"/>
    <mergeCell ref="M124:M125"/>
    <mergeCell ref="N124:N125"/>
    <mergeCell ref="O124:O125"/>
    <mergeCell ref="T124:T125"/>
    <mergeCell ref="U124:U125"/>
    <mergeCell ref="B144:B146"/>
    <mergeCell ref="C144:C145"/>
    <mergeCell ref="D144:F144"/>
    <mergeCell ref="H144:J144"/>
    <mergeCell ref="K144:K145"/>
    <mergeCell ref="N144:R144"/>
    <mergeCell ref="P124:P125"/>
    <mergeCell ref="R124:R125"/>
    <mergeCell ref="S124:S125"/>
    <mergeCell ref="B123:B126"/>
    <mergeCell ref="C123:C125"/>
    <mergeCell ref="D123:D125"/>
    <mergeCell ref="E123:E125"/>
    <mergeCell ref="F123:F125"/>
    <mergeCell ref="W205:W208"/>
    <mergeCell ref="L206:L207"/>
    <mergeCell ref="M206:M207"/>
    <mergeCell ref="N206:N207"/>
    <mergeCell ref="O206:O207"/>
    <mergeCell ref="T206:T207"/>
    <mergeCell ref="U206:U207"/>
    <mergeCell ref="T159:U159"/>
    <mergeCell ref="B170:B172"/>
    <mergeCell ref="C170:C172"/>
    <mergeCell ref="D170:D171"/>
    <mergeCell ref="E170:E171"/>
    <mergeCell ref="F170:H170"/>
    <mergeCell ref="I170:I172"/>
    <mergeCell ref="J170:L170"/>
    <mergeCell ref="N170:N172"/>
    <mergeCell ref="O170:O172"/>
    <mergeCell ref="P170:P172"/>
    <mergeCell ref="Q170:T170"/>
    <mergeCell ref="U170:X170"/>
    <mergeCell ref="P206:P207"/>
    <mergeCell ref="R206:R207"/>
    <mergeCell ref="S206:S207"/>
    <mergeCell ref="B205:B208"/>
    <mergeCell ref="C205:C207"/>
    <mergeCell ref="D205:D207"/>
    <mergeCell ref="E205:E207"/>
    <mergeCell ref="F205:F207"/>
    <mergeCell ref="V206:V207"/>
    <mergeCell ref="G205:J205"/>
    <mergeCell ref="K205:K207"/>
    <mergeCell ref="L205:P205"/>
    <mergeCell ref="Q205:Q207"/>
    <mergeCell ref="R205:V205"/>
    <mergeCell ref="N288:N289"/>
    <mergeCell ref="O288:O289"/>
    <mergeCell ref="V288:V289"/>
    <mergeCell ref="B226:B228"/>
    <mergeCell ref="C226:C227"/>
    <mergeCell ref="D226:F226"/>
    <mergeCell ref="H226:J226"/>
    <mergeCell ref="K226:K227"/>
    <mergeCell ref="N226:R226"/>
    <mergeCell ref="T241:U241"/>
    <mergeCell ref="B252:B254"/>
    <mergeCell ref="C252:C254"/>
    <mergeCell ref="D252:D253"/>
    <mergeCell ref="E252:E253"/>
    <mergeCell ref="F252:H252"/>
    <mergeCell ref="I252:I254"/>
    <mergeCell ref="J252:L252"/>
    <mergeCell ref="N252:N254"/>
    <mergeCell ref="O252:O254"/>
    <mergeCell ref="P252:P254"/>
    <mergeCell ref="Q252:T252"/>
    <mergeCell ref="U252:X252"/>
    <mergeCell ref="W287:W290"/>
    <mergeCell ref="T323:U323"/>
    <mergeCell ref="B308:B310"/>
    <mergeCell ref="C308:C309"/>
    <mergeCell ref="D308:F308"/>
    <mergeCell ref="H308:J308"/>
    <mergeCell ref="K308:K309"/>
    <mergeCell ref="N308:R308"/>
    <mergeCell ref="P288:P289"/>
    <mergeCell ref="R288:R289"/>
    <mergeCell ref="S288:S289"/>
    <mergeCell ref="T288:T289"/>
    <mergeCell ref="U288:U289"/>
    <mergeCell ref="B287:B290"/>
    <mergeCell ref="C287:C289"/>
    <mergeCell ref="D287:D289"/>
    <mergeCell ref="E287:E289"/>
    <mergeCell ref="F287:F289"/>
    <mergeCell ref="G287:J287"/>
    <mergeCell ref="K287:K289"/>
    <mergeCell ref="L287:P287"/>
    <mergeCell ref="Q287:Q289"/>
    <mergeCell ref="R287:V287"/>
    <mergeCell ref="L288:L289"/>
    <mergeCell ref="M288:M289"/>
  </mergeCells>
  <phoneticPr fontId="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1"/>
  <sheetViews>
    <sheetView workbookViewId="0"/>
  </sheetViews>
  <sheetFormatPr defaultColWidth="8.88671875" defaultRowHeight="12"/>
  <cols>
    <col min="1" max="1" width="4" style="215" bestFit="1" customWidth="1"/>
    <col min="2" max="2" width="6.6640625" style="215" bestFit="1" customWidth="1"/>
    <col min="3" max="3" width="15.88671875" style="215" bestFit="1" customWidth="1"/>
    <col min="4" max="13" width="1.77734375" style="215" customWidth="1"/>
    <col min="14" max="14" width="5.77734375" style="215" bestFit="1" customWidth="1"/>
    <col min="15" max="16" width="7.5546875" style="215" bestFit="1" customWidth="1"/>
    <col min="17" max="17" width="4" style="215" bestFit="1" customWidth="1"/>
    <col min="18" max="18" width="6.5546875" style="215" bestFit="1" customWidth="1"/>
    <col min="19" max="19" width="4" style="215" bestFit="1" customWidth="1"/>
    <col min="20" max="20" width="6.5546875" style="215" bestFit="1" customWidth="1"/>
    <col min="21" max="21" width="1.77734375" style="215" customWidth="1"/>
    <col min="22" max="22" width="9.33203125" style="215" bestFit="1" customWidth="1"/>
    <col min="23" max="23" width="6.6640625" style="215" bestFit="1" customWidth="1"/>
    <col min="24" max="24" width="1.77734375" style="215" customWidth="1"/>
    <col min="25" max="26" width="6.6640625" style="215" bestFit="1" customWidth="1"/>
    <col min="27" max="27" width="9.88671875" style="215" bestFit="1" customWidth="1"/>
    <col min="28" max="28" width="8.109375" style="215" bestFit="1" customWidth="1"/>
    <col min="29" max="34" width="1.77734375" style="215" customWidth="1"/>
    <col min="35" max="35" width="7.5546875" style="215" bestFit="1" customWidth="1"/>
    <col min="36" max="16384" width="8.88671875" style="215"/>
  </cols>
  <sheetData>
    <row r="1" spans="1:36">
      <c r="A1" s="346" t="s">
        <v>61</v>
      </c>
      <c r="B1" s="346" t="s">
        <v>62</v>
      </c>
      <c r="C1" s="346" t="s">
        <v>104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 t="s">
        <v>105</v>
      </c>
      <c r="O1" s="346" t="s">
        <v>106</v>
      </c>
      <c r="P1" s="346" t="s">
        <v>107</v>
      </c>
      <c r="Q1" s="346" t="s">
        <v>63</v>
      </c>
      <c r="R1" s="346" t="s">
        <v>108</v>
      </c>
      <c r="S1" s="346" t="s">
        <v>63</v>
      </c>
      <c r="T1" s="346" t="s">
        <v>109</v>
      </c>
      <c r="U1" s="346"/>
      <c r="V1" s="346" t="s">
        <v>110</v>
      </c>
      <c r="W1" s="346" t="s">
        <v>111</v>
      </c>
      <c r="X1" s="346"/>
      <c r="Y1" s="346" t="s">
        <v>112</v>
      </c>
      <c r="Z1" s="346" t="s">
        <v>113</v>
      </c>
      <c r="AA1" s="346" t="s">
        <v>114</v>
      </c>
      <c r="AB1" s="346" t="s">
        <v>115</v>
      </c>
      <c r="AC1" s="346"/>
      <c r="AD1" s="346"/>
      <c r="AE1" s="346"/>
      <c r="AF1" s="346"/>
      <c r="AG1" s="346"/>
      <c r="AH1" s="346"/>
      <c r="AI1" s="346" t="s">
        <v>116</v>
      </c>
      <c r="AJ1" s="347" t="s">
        <v>844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02"/>
  <sheetViews>
    <sheetView zoomScaleNormal="100" workbookViewId="0"/>
  </sheetViews>
  <sheetFormatPr defaultColWidth="9" defaultRowHeight="17.100000000000001" customHeight="1"/>
  <cols>
    <col min="1" max="36" width="10.44140625" style="47" customWidth="1"/>
    <col min="37" max="16384" width="9" style="47"/>
  </cols>
  <sheetData>
    <row r="1" spans="1:23" s="22" customFormat="1" ht="33" customHeight="1">
      <c r="A1" s="26" t="s">
        <v>58</v>
      </c>
    </row>
    <row r="2" spans="1:23" s="22" customFormat="1" ht="17.100000000000001" customHeight="1">
      <c r="A2" s="28" t="s">
        <v>45</v>
      </c>
      <c r="G2" s="217" t="s">
        <v>53</v>
      </c>
      <c r="J2" s="217" t="s">
        <v>117</v>
      </c>
      <c r="N2" s="28" t="s">
        <v>120</v>
      </c>
      <c r="Q2" s="28" t="s">
        <v>46</v>
      </c>
      <c r="U2" s="28" t="s">
        <v>939</v>
      </c>
    </row>
    <row r="3" spans="1:23" s="22" customFormat="1" ht="27">
      <c r="A3" s="23" t="s">
        <v>47</v>
      </c>
      <c r="B3" s="25" t="s">
        <v>48</v>
      </c>
      <c r="C3" s="25" t="s">
        <v>49</v>
      </c>
      <c r="D3" s="23" t="s">
        <v>50</v>
      </c>
      <c r="E3" s="25" t="s">
        <v>51</v>
      </c>
      <c r="F3" s="25" t="s">
        <v>52</v>
      </c>
      <c r="G3" s="25" t="s">
        <v>53</v>
      </c>
      <c r="H3" s="25"/>
      <c r="I3" s="25"/>
      <c r="J3" s="23" t="s">
        <v>118</v>
      </c>
      <c r="K3" s="25" t="s">
        <v>96</v>
      </c>
      <c r="L3" s="25" t="s">
        <v>54</v>
      </c>
      <c r="M3" s="25" t="s">
        <v>119</v>
      </c>
      <c r="N3" s="25" t="s">
        <v>121</v>
      </c>
      <c r="O3" s="218" t="s">
        <v>122</v>
      </c>
      <c r="P3" s="218" t="s">
        <v>123</v>
      </c>
      <c r="Q3" s="25" t="s">
        <v>69</v>
      </c>
      <c r="R3" s="25" t="s">
        <v>70</v>
      </c>
      <c r="S3" s="25" t="s">
        <v>124</v>
      </c>
      <c r="U3" s="25" t="s">
        <v>69</v>
      </c>
      <c r="V3" s="25" t="s">
        <v>70</v>
      </c>
      <c r="W3" s="25" t="s">
        <v>124</v>
      </c>
    </row>
    <row r="4" spans="1:23" s="22" customFormat="1" ht="17.100000000000001" customHeight="1">
      <c r="A4" s="48"/>
      <c r="B4" s="36"/>
      <c r="C4" s="36"/>
      <c r="D4" s="36"/>
      <c r="E4" s="36"/>
      <c r="F4" s="36"/>
      <c r="G4" s="36"/>
      <c r="H4" s="195"/>
      <c r="I4" s="195"/>
      <c r="J4" s="36"/>
      <c r="K4" s="36"/>
      <c r="L4" s="195"/>
      <c r="M4" s="195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36"/>
      <c r="E5" s="36"/>
      <c r="F5" s="36"/>
      <c r="G5" s="36"/>
      <c r="H5" s="195"/>
      <c r="I5" s="195"/>
      <c r="J5" s="36"/>
      <c r="K5" s="36"/>
      <c r="L5" s="195"/>
      <c r="M5" s="195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36"/>
      <c r="E6" s="36"/>
      <c r="F6" s="36"/>
      <c r="G6" s="36"/>
      <c r="H6" s="195"/>
      <c r="I6" s="195"/>
      <c r="J6" s="36"/>
      <c r="K6" s="36"/>
      <c r="L6" s="195"/>
      <c r="M6" s="195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36"/>
      <c r="E7" s="36"/>
      <c r="F7" s="36"/>
      <c r="G7" s="36"/>
      <c r="H7" s="195"/>
      <c r="I7" s="195"/>
      <c r="J7" s="36"/>
      <c r="K7" s="36"/>
      <c r="L7" s="195"/>
      <c r="M7" s="195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36"/>
      <c r="E8" s="36"/>
      <c r="F8" s="36"/>
      <c r="G8" s="36"/>
      <c r="H8" s="195"/>
      <c r="I8" s="195"/>
      <c r="J8" s="36"/>
      <c r="K8" s="36"/>
      <c r="L8" s="195"/>
      <c r="M8" s="195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36"/>
      <c r="E9" s="36"/>
      <c r="F9" s="36"/>
      <c r="G9" s="36"/>
      <c r="H9" s="195"/>
      <c r="I9" s="195"/>
      <c r="J9" s="36"/>
      <c r="K9" s="36"/>
      <c r="L9" s="195"/>
      <c r="M9" s="195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36"/>
      <c r="E10" s="36"/>
      <c r="F10" s="36"/>
      <c r="G10" s="36"/>
      <c r="H10" s="195"/>
      <c r="I10" s="195"/>
      <c r="J10" s="36"/>
      <c r="K10" s="36"/>
      <c r="L10" s="195"/>
      <c r="M10" s="195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36"/>
      <c r="E11" s="36"/>
      <c r="F11" s="36"/>
      <c r="G11" s="36"/>
      <c r="H11" s="195"/>
      <c r="I11" s="195"/>
      <c r="J11" s="36"/>
      <c r="K11" s="36"/>
      <c r="L11" s="195"/>
      <c r="M11" s="195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36"/>
      <c r="E12" s="36"/>
      <c r="F12" s="36"/>
      <c r="G12" s="36"/>
      <c r="H12" s="195"/>
      <c r="I12" s="195"/>
      <c r="J12" s="36"/>
      <c r="K12" s="36"/>
      <c r="L12" s="195"/>
      <c r="M12" s="195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36"/>
      <c r="E13" s="36"/>
      <c r="F13" s="36"/>
      <c r="G13" s="36"/>
      <c r="H13" s="195"/>
      <c r="I13" s="195"/>
      <c r="J13" s="36"/>
      <c r="K13" s="36"/>
      <c r="L13" s="195"/>
      <c r="M13" s="195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36"/>
      <c r="E14" s="36"/>
      <c r="F14" s="36"/>
      <c r="G14" s="36"/>
      <c r="H14" s="195"/>
      <c r="I14" s="195"/>
      <c r="J14" s="36"/>
      <c r="K14" s="36"/>
      <c r="L14" s="195"/>
      <c r="M14" s="195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36"/>
      <c r="E15" s="36"/>
      <c r="F15" s="36"/>
      <c r="G15" s="36"/>
      <c r="H15" s="195"/>
      <c r="I15" s="195"/>
      <c r="J15" s="36"/>
      <c r="K15" s="36"/>
      <c r="L15" s="97"/>
      <c r="M15" s="97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36"/>
      <c r="E16" s="36"/>
      <c r="F16" s="36"/>
      <c r="G16" s="36"/>
      <c r="H16" s="195"/>
      <c r="I16" s="195"/>
      <c r="J16" s="36"/>
      <c r="K16" s="36"/>
      <c r="L16" s="97"/>
      <c r="M16" s="9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36"/>
      <c r="G17" s="36"/>
      <c r="H17" s="195"/>
      <c r="I17" s="195"/>
      <c r="J17" s="36"/>
      <c r="K17" s="36"/>
      <c r="L17" s="97"/>
      <c r="M17" s="9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36"/>
      <c r="G18" s="36"/>
      <c r="H18" s="195"/>
      <c r="I18" s="195"/>
      <c r="J18" s="36"/>
      <c r="K18" s="36"/>
      <c r="L18" s="97"/>
      <c r="M18" s="9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36"/>
      <c r="G19" s="36"/>
      <c r="H19" s="195"/>
      <c r="I19" s="195"/>
      <c r="J19" s="36"/>
      <c r="K19" s="36"/>
      <c r="L19" s="97"/>
      <c r="M19" s="9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36"/>
      <c r="G20" s="36"/>
      <c r="H20" s="195"/>
      <c r="I20" s="195"/>
      <c r="J20" s="36"/>
      <c r="K20" s="36"/>
      <c r="L20" s="97"/>
      <c r="M20" s="9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36"/>
      <c r="G21" s="36"/>
      <c r="H21" s="195"/>
      <c r="I21" s="195"/>
      <c r="J21" s="36"/>
      <c r="K21" s="36"/>
      <c r="L21" s="97"/>
      <c r="M21" s="9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24"/>
      <c r="G22" s="24"/>
      <c r="H22" s="195"/>
      <c r="I22" s="195"/>
      <c r="J22" s="24"/>
      <c r="K22" s="24"/>
      <c r="L22" s="97"/>
      <c r="M22" s="9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3"/>
      <c r="E23" s="63"/>
      <c r="F23" s="63"/>
      <c r="G23" s="63"/>
      <c r="H23" s="195"/>
      <c r="I23" s="195"/>
      <c r="J23" s="63"/>
      <c r="K23" s="63"/>
      <c r="L23" s="97"/>
      <c r="M23" s="97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3"/>
      <c r="E24" s="63"/>
      <c r="F24" s="63"/>
      <c r="G24" s="63"/>
      <c r="H24" s="195"/>
      <c r="I24" s="195"/>
      <c r="J24" s="63"/>
      <c r="K24" s="63"/>
      <c r="L24" s="97"/>
      <c r="M24" s="97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219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97"/>
      <c r="M25" s="97"/>
      <c r="N25" s="97"/>
      <c r="O25" s="97"/>
      <c r="P25" s="97"/>
      <c r="Q25" s="97"/>
      <c r="R25" s="97"/>
      <c r="S25" s="97"/>
      <c r="U25" s="97"/>
      <c r="V25" s="97"/>
      <c r="W25" s="97"/>
    </row>
    <row r="26" spans="1:23" s="22" customFormat="1" ht="17.100000000000001" customHeight="1">
      <c r="A26" s="219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97"/>
      <c r="M26" s="97"/>
      <c r="N26" s="97"/>
      <c r="O26" s="97"/>
      <c r="P26" s="97"/>
      <c r="Q26" s="97"/>
      <c r="R26" s="97"/>
      <c r="S26" s="97"/>
      <c r="U26" s="97"/>
      <c r="V26" s="97"/>
      <c r="W26" s="97"/>
    </row>
    <row r="27" spans="1:23" s="22" customFormat="1" ht="17.100000000000001" customHeight="1">
      <c r="A27" s="219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97"/>
      <c r="M27" s="97"/>
      <c r="N27" s="97"/>
      <c r="O27" s="97"/>
      <c r="P27" s="97"/>
      <c r="Q27" s="97"/>
      <c r="R27" s="97"/>
      <c r="S27" s="97"/>
      <c r="U27" s="97"/>
      <c r="V27" s="97"/>
      <c r="W27" s="97"/>
    </row>
    <row r="28" spans="1:23" s="22" customFormat="1" ht="17.100000000000001" customHeight="1">
      <c r="A28" s="219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97"/>
      <c r="M28" s="97"/>
      <c r="N28" s="97"/>
      <c r="O28" s="97"/>
      <c r="P28" s="97"/>
      <c r="Q28" s="97"/>
      <c r="R28" s="97"/>
      <c r="S28" s="97"/>
      <c r="U28" s="97"/>
      <c r="V28" s="97"/>
      <c r="W28" s="97"/>
    </row>
    <row r="29" spans="1:23" s="22" customFormat="1" ht="17.100000000000001" customHeight="1">
      <c r="A29" s="219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97"/>
      <c r="M29" s="97"/>
      <c r="N29" s="97"/>
      <c r="O29" s="97"/>
      <c r="P29" s="97"/>
      <c r="Q29" s="97"/>
      <c r="R29" s="97"/>
      <c r="S29" s="97"/>
      <c r="U29" s="97"/>
      <c r="V29" s="97"/>
      <c r="W29" s="97"/>
    </row>
    <row r="30" spans="1:23" s="22" customFormat="1" ht="17.100000000000001" customHeight="1">
      <c r="A30" s="219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97"/>
      <c r="M30" s="97"/>
      <c r="N30" s="97"/>
      <c r="O30" s="97"/>
      <c r="P30" s="97"/>
      <c r="Q30" s="97"/>
      <c r="R30" s="97"/>
      <c r="S30" s="97"/>
      <c r="U30" s="97"/>
      <c r="V30" s="97"/>
      <c r="W30" s="97"/>
    </row>
    <row r="31" spans="1:23" s="22" customFormat="1" ht="17.100000000000001" customHeight="1">
      <c r="A31" s="219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97"/>
      <c r="M31" s="97"/>
      <c r="N31" s="97"/>
      <c r="O31" s="97"/>
      <c r="P31" s="97"/>
      <c r="Q31" s="97"/>
      <c r="R31" s="97"/>
      <c r="S31" s="97"/>
      <c r="U31" s="97"/>
      <c r="V31" s="97"/>
      <c r="W31" s="97"/>
    </row>
    <row r="32" spans="1:23" s="22" customFormat="1" ht="17.100000000000001" customHeight="1">
      <c r="A32" s="219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97"/>
      <c r="M32" s="97"/>
      <c r="N32" s="97"/>
      <c r="O32" s="97"/>
      <c r="P32" s="97"/>
      <c r="Q32" s="97"/>
      <c r="R32" s="97"/>
      <c r="S32" s="97"/>
      <c r="U32" s="97"/>
      <c r="V32" s="97"/>
      <c r="W32" s="97"/>
    </row>
    <row r="33" spans="1:36" s="22" customFormat="1" ht="17.100000000000001" customHeight="1">
      <c r="A33" s="49"/>
      <c r="B33" s="24"/>
      <c r="C33" s="24"/>
      <c r="D33" s="24"/>
      <c r="E33" s="24"/>
      <c r="F33" s="24"/>
      <c r="G33" s="24"/>
      <c r="H33" s="195"/>
      <c r="I33" s="195"/>
      <c r="J33" s="24"/>
      <c r="K33" s="24"/>
      <c r="L33" s="97"/>
      <c r="M33" s="97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374</v>
      </c>
    </row>
    <row r="36" spans="1:36" s="30" customFormat="1" ht="18" customHeight="1">
      <c r="A36" s="93" t="s">
        <v>61</v>
      </c>
      <c r="B36" s="93" t="s">
        <v>62</v>
      </c>
      <c r="C36" s="94" t="s">
        <v>125</v>
      </c>
      <c r="D36" s="94"/>
      <c r="E36" s="95"/>
      <c r="F36" s="94"/>
      <c r="G36" s="94"/>
      <c r="H36" s="94"/>
      <c r="I36" s="94"/>
      <c r="J36" s="94"/>
      <c r="K36" s="94"/>
      <c r="L36" s="94" t="s">
        <v>126</v>
      </c>
      <c r="M36" s="94" t="s">
        <v>127</v>
      </c>
      <c r="N36" s="94" t="s">
        <v>128</v>
      </c>
      <c r="O36" s="94" t="s">
        <v>129</v>
      </c>
      <c r="P36" s="94" t="s">
        <v>130</v>
      </c>
      <c r="Q36" s="94" t="s">
        <v>131</v>
      </c>
      <c r="R36" s="94" t="s">
        <v>132</v>
      </c>
      <c r="S36" s="94" t="s">
        <v>131</v>
      </c>
      <c r="T36" s="94" t="s">
        <v>64</v>
      </c>
      <c r="U36" s="94"/>
      <c r="V36" s="94" t="s">
        <v>131</v>
      </c>
      <c r="W36" s="94" t="s">
        <v>65</v>
      </c>
      <c r="X36" s="94"/>
      <c r="Y36" s="94" t="s">
        <v>535</v>
      </c>
      <c r="Z36" s="94" t="s">
        <v>536</v>
      </c>
      <c r="AA36" s="94" t="s">
        <v>537</v>
      </c>
      <c r="AB36" s="94" t="s">
        <v>538</v>
      </c>
      <c r="AC36" s="94"/>
      <c r="AD36" s="94"/>
      <c r="AE36" s="94"/>
      <c r="AF36" s="94"/>
      <c r="AG36" s="94"/>
      <c r="AH36" s="94"/>
      <c r="AI36" s="94" t="s">
        <v>66</v>
      </c>
      <c r="AJ36" s="22"/>
    </row>
    <row r="68" spans="1:17" s="22" customFormat="1" ht="17.100000000000001" customHeight="1">
      <c r="A68" s="28" t="s">
        <v>363</v>
      </c>
    </row>
    <row r="69" spans="1:17" s="30" customFormat="1" ht="18" customHeight="1">
      <c r="A69" s="244">
        <v>1</v>
      </c>
      <c r="B69" s="244">
        <v>2</v>
      </c>
      <c r="C69" s="94">
        <v>3</v>
      </c>
      <c r="D69" s="94">
        <v>4</v>
      </c>
      <c r="E69" s="95">
        <v>5</v>
      </c>
      <c r="F69" s="94">
        <v>6</v>
      </c>
      <c r="G69" s="94">
        <v>7</v>
      </c>
      <c r="H69" s="94">
        <v>8</v>
      </c>
      <c r="I69" s="94">
        <v>9</v>
      </c>
      <c r="J69" s="94">
        <v>10</v>
      </c>
      <c r="K69" s="94">
        <v>11</v>
      </c>
      <c r="L69" s="94">
        <v>12</v>
      </c>
      <c r="M69" s="94">
        <v>13</v>
      </c>
      <c r="N69" s="94">
        <v>14</v>
      </c>
      <c r="O69" s="94">
        <v>15</v>
      </c>
      <c r="P69" s="94">
        <v>16</v>
      </c>
      <c r="Q69" s="22"/>
    </row>
    <row r="101" spans="1:3" s="22" customFormat="1" ht="17.100000000000001" customHeight="1">
      <c r="A101" s="28" t="s">
        <v>364</v>
      </c>
    </row>
    <row r="102" spans="1:3" s="30" customFormat="1" ht="18" customHeight="1">
      <c r="A102" s="244" t="s">
        <v>61</v>
      </c>
      <c r="B102" s="244" t="s">
        <v>365</v>
      </c>
      <c r="C102" s="244" t="s">
        <v>367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03"/>
  <sheetViews>
    <sheetView zoomScaleNormal="100" workbookViewId="0"/>
  </sheetViews>
  <sheetFormatPr defaultColWidth="9" defaultRowHeight="17.100000000000001" customHeight="1"/>
  <cols>
    <col min="1" max="36" width="10.44140625" style="216" customWidth="1"/>
    <col min="37" max="16384" width="9" style="216"/>
  </cols>
  <sheetData>
    <row r="1" spans="1:23" s="22" customFormat="1" ht="33" customHeight="1">
      <c r="A1" s="26" t="s">
        <v>58</v>
      </c>
    </row>
    <row r="2" spans="1:23" s="22" customFormat="1" ht="17.100000000000001" customHeight="1">
      <c r="A2" s="28" t="s">
        <v>45</v>
      </c>
      <c r="G2" s="217" t="s">
        <v>53</v>
      </c>
      <c r="J2" s="217" t="s">
        <v>117</v>
      </c>
      <c r="N2" s="28" t="s">
        <v>120</v>
      </c>
      <c r="Q2" s="28" t="s">
        <v>46</v>
      </c>
      <c r="U2" s="28" t="s">
        <v>940</v>
      </c>
    </row>
    <row r="3" spans="1:23" s="22" customFormat="1" ht="27">
      <c r="A3" s="23" t="s">
        <v>47</v>
      </c>
      <c r="B3" s="25" t="s">
        <v>48</v>
      </c>
      <c r="C3" s="25" t="s">
        <v>49</v>
      </c>
      <c r="D3" s="23" t="s">
        <v>50</v>
      </c>
      <c r="E3" s="25" t="s">
        <v>51</v>
      </c>
      <c r="F3" s="25" t="s">
        <v>52</v>
      </c>
      <c r="G3" s="25" t="s">
        <v>53</v>
      </c>
      <c r="H3" s="25"/>
      <c r="I3" s="25"/>
      <c r="J3" s="23" t="s">
        <v>118</v>
      </c>
      <c r="K3" s="25" t="s">
        <v>96</v>
      </c>
      <c r="L3" s="25" t="s">
        <v>54</v>
      </c>
      <c r="M3" s="25" t="s">
        <v>119</v>
      </c>
      <c r="N3" s="25" t="s">
        <v>121</v>
      </c>
      <c r="O3" s="218" t="s">
        <v>122</v>
      </c>
      <c r="P3" s="218" t="s">
        <v>123</v>
      </c>
      <c r="Q3" s="25" t="s">
        <v>69</v>
      </c>
      <c r="R3" s="25" t="s">
        <v>70</v>
      </c>
      <c r="S3" s="25" t="s">
        <v>124</v>
      </c>
      <c r="U3" s="25" t="s">
        <v>69</v>
      </c>
      <c r="V3" s="25" t="s">
        <v>70</v>
      </c>
      <c r="W3" s="25" t="s">
        <v>124</v>
      </c>
    </row>
    <row r="4" spans="1:23" s="22" customFormat="1" ht="17.100000000000001" customHeight="1">
      <c r="A4" s="48"/>
      <c r="B4" s="36"/>
      <c r="C4" s="36"/>
      <c r="D4" s="36"/>
      <c r="E4" s="36"/>
      <c r="F4" s="36"/>
      <c r="G4" s="36"/>
      <c r="H4" s="195"/>
      <c r="I4" s="195"/>
      <c r="J4" s="36"/>
      <c r="K4" s="36"/>
      <c r="L4" s="195"/>
      <c r="M4" s="195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36"/>
      <c r="E5" s="36"/>
      <c r="F5" s="36"/>
      <c r="G5" s="36"/>
      <c r="H5" s="195"/>
      <c r="I5" s="195"/>
      <c r="J5" s="36"/>
      <c r="K5" s="36"/>
      <c r="L5" s="195"/>
      <c r="M5" s="195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36"/>
      <c r="E6" s="36"/>
      <c r="F6" s="36"/>
      <c r="G6" s="36"/>
      <c r="H6" s="195"/>
      <c r="I6" s="195"/>
      <c r="J6" s="36"/>
      <c r="K6" s="36"/>
      <c r="L6" s="195"/>
      <c r="M6" s="195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36"/>
      <c r="E7" s="36"/>
      <c r="F7" s="36"/>
      <c r="G7" s="36"/>
      <c r="H7" s="195"/>
      <c r="I7" s="195"/>
      <c r="J7" s="36"/>
      <c r="K7" s="36"/>
      <c r="L7" s="195"/>
      <c r="M7" s="195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36"/>
      <c r="E8" s="36"/>
      <c r="F8" s="36"/>
      <c r="G8" s="36"/>
      <c r="H8" s="195"/>
      <c r="I8" s="195"/>
      <c r="J8" s="36"/>
      <c r="K8" s="36"/>
      <c r="L8" s="195"/>
      <c r="M8" s="195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36"/>
      <c r="E9" s="36"/>
      <c r="F9" s="36"/>
      <c r="G9" s="36"/>
      <c r="H9" s="195"/>
      <c r="I9" s="195"/>
      <c r="J9" s="36"/>
      <c r="K9" s="36"/>
      <c r="L9" s="195"/>
      <c r="M9" s="195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36"/>
      <c r="E10" s="36"/>
      <c r="F10" s="36"/>
      <c r="G10" s="36"/>
      <c r="H10" s="195"/>
      <c r="I10" s="195"/>
      <c r="J10" s="36"/>
      <c r="K10" s="36"/>
      <c r="L10" s="195"/>
      <c r="M10" s="195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36"/>
      <c r="E11" s="36"/>
      <c r="F11" s="36"/>
      <c r="G11" s="36"/>
      <c r="H11" s="195"/>
      <c r="I11" s="195"/>
      <c r="J11" s="36"/>
      <c r="K11" s="36"/>
      <c r="L11" s="195"/>
      <c r="M11" s="195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36"/>
      <c r="E12" s="36"/>
      <c r="F12" s="36"/>
      <c r="G12" s="36"/>
      <c r="H12" s="195"/>
      <c r="I12" s="195"/>
      <c r="J12" s="36"/>
      <c r="K12" s="36"/>
      <c r="L12" s="195"/>
      <c r="M12" s="195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36"/>
      <c r="E13" s="36"/>
      <c r="F13" s="36"/>
      <c r="G13" s="36"/>
      <c r="H13" s="195"/>
      <c r="I13" s="195"/>
      <c r="J13" s="36"/>
      <c r="K13" s="36"/>
      <c r="L13" s="195"/>
      <c r="M13" s="195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36"/>
      <c r="E14" s="36"/>
      <c r="F14" s="36"/>
      <c r="G14" s="36"/>
      <c r="H14" s="195"/>
      <c r="I14" s="195"/>
      <c r="J14" s="36"/>
      <c r="K14" s="36"/>
      <c r="L14" s="195"/>
      <c r="M14" s="195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36"/>
      <c r="E15" s="36"/>
      <c r="F15" s="36"/>
      <c r="G15" s="36"/>
      <c r="H15" s="195"/>
      <c r="I15" s="195"/>
      <c r="J15" s="36"/>
      <c r="K15" s="36"/>
      <c r="L15" s="97"/>
      <c r="M15" s="97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36"/>
      <c r="E16" s="36"/>
      <c r="F16" s="36"/>
      <c r="G16" s="36"/>
      <c r="H16" s="195"/>
      <c r="I16" s="195"/>
      <c r="J16" s="36"/>
      <c r="K16" s="36"/>
      <c r="L16" s="97"/>
      <c r="M16" s="9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36"/>
      <c r="G17" s="36"/>
      <c r="H17" s="195"/>
      <c r="I17" s="195"/>
      <c r="J17" s="36"/>
      <c r="K17" s="36"/>
      <c r="L17" s="97"/>
      <c r="M17" s="9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36"/>
      <c r="G18" s="36"/>
      <c r="H18" s="195"/>
      <c r="I18" s="195"/>
      <c r="J18" s="36"/>
      <c r="K18" s="36"/>
      <c r="L18" s="97"/>
      <c r="M18" s="9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36"/>
      <c r="G19" s="36"/>
      <c r="H19" s="195"/>
      <c r="I19" s="195"/>
      <c r="J19" s="36"/>
      <c r="K19" s="36"/>
      <c r="L19" s="97"/>
      <c r="M19" s="9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36"/>
      <c r="G20" s="36"/>
      <c r="H20" s="195"/>
      <c r="I20" s="195"/>
      <c r="J20" s="36"/>
      <c r="K20" s="36"/>
      <c r="L20" s="97"/>
      <c r="M20" s="9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36"/>
      <c r="G21" s="36"/>
      <c r="H21" s="195"/>
      <c r="I21" s="195"/>
      <c r="J21" s="36"/>
      <c r="K21" s="36"/>
      <c r="L21" s="97"/>
      <c r="M21" s="9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24"/>
      <c r="G22" s="24"/>
      <c r="H22" s="195"/>
      <c r="I22" s="195"/>
      <c r="J22" s="24"/>
      <c r="K22" s="24"/>
      <c r="L22" s="97"/>
      <c r="M22" s="9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3"/>
      <c r="E23" s="63"/>
      <c r="F23" s="63"/>
      <c r="G23" s="63"/>
      <c r="H23" s="195"/>
      <c r="I23" s="195"/>
      <c r="J23" s="63"/>
      <c r="K23" s="63"/>
      <c r="L23" s="97"/>
      <c r="M23" s="97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3"/>
      <c r="E24" s="63"/>
      <c r="F24" s="63"/>
      <c r="G24" s="63"/>
      <c r="H24" s="195"/>
      <c r="I24" s="195"/>
      <c r="J24" s="63"/>
      <c r="K24" s="63"/>
      <c r="L24" s="97"/>
      <c r="M24" s="97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219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97"/>
      <c r="M25" s="97"/>
      <c r="N25" s="97"/>
      <c r="O25" s="97"/>
      <c r="P25" s="97"/>
      <c r="Q25" s="97"/>
      <c r="R25" s="97"/>
      <c r="S25" s="97"/>
      <c r="U25" s="97"/>
      <c r="V25" s="97"/>
      <c r="W25" s="97"/>
    </row>
    <row r="26" spans="1:23" s="22" customFormat="1" ht="17.100000000000001" customHeight="1">
      <c r="A26" s="219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97"/>
      <c r="M26" s="97"/>
      <c r="N26" s="97"/>
      <c r="O26" s="97"/>
      <c r="P26" s="97"/>
      <c r="Q26" s="97"/>
      <c r="R26" s="97"/>
      <c r="S26" s="97"/>
      <c r="U26" s="97"/>
      <c r="V26" s="97"/>
      <c r="W26" s="97"/>
    </row>
    <row r="27" spans="1:23" s="22" customFormat="1" ht="17.100000000000001" customHeight="1">
      <c r="A27" s="219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97"/>
      <c r="M27" s="97"/>
      <c r="N27" s="97"/>
      <c r="O27" s="97"/>
      <c r="P27" s="97"/>
      <c r="Q27" s="97"/>
      <c r="R27" s="97"/>
      <c r="S27" s="97"/>
      <c r="U27" s="97"/>
      <c r="V27" s="97"/>
      <c r="W27" s="97"/>
    </row>
    <row r="28" spans="1:23" s="22" customFormat="1" ht="17.100000000000001" customHeight="1">
      <c r="A28" s="219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97"/>
      <c r="M28" s="97"/>
      <c r="N28" s="97"/>
      <c r="O28" s="97"/>
      <c r="P28" s="97"/>
      <c r="Q28" s="97"/>
      <c r="R28" s="97"/>
      <c r="S28" s="97"/>
      <c r="U28" s="97"/>
      <c r="V28" s="97"/>
      <c r="W28" s="97"/>
    </row>
    <row r="29" spans="1:23" s="22" customFormat="1" ht="17.100000000000001" customHeight="1">
      <c r="A29" s="219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97"/>
      <c r="M29" s="97"/>
      <c r="N29" s="97"/>
      <c r="O29" s="97"/>
      <c r="P29" s="97"/>
      <c r="Q29" s="97"/>
      <c r="R29" s="97"/>
      <c r="S29" s="97"/>
      <c r="U29" s="97"/>
      <c r="V29" s="97"/>
      <c r="W29" s="97"/>
    </row>
    <row r="30" spans="1:23" s="22" customFormat="1" ht="17.100000000000001" customHeight="1">
      <c r="A30" s="219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97"/>
      <c r="M30" s="97"/>
      <c r="N30" s="97"/>
      <c r="O30" s="97"/>
      <c r="P30" s="97"/>
      <c r="Q30" s="97"/>
      <c r="R30" s="97"/>
      <c r="S30" s="97"/>
      <c r="U30" s="97"/>
      <c r="V30" s="97"/>
      <c r="W30" s="97"/>
    </row>
    <row r="31" spans="1:23" s="22" customFormat="1" ht="17.100000000000001" customHeight="1">
      <c r="A31" s="219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97"/>
      <c r="M31" s="97"/>
      <c r="N31" s="97"/>
      <c r="O31" s="97"/>
      <c r="P31" s="97"/>
      <c r="Q31" s="97"/>
      <c r="R31" s="97"/>
      <c r="S31" s="97"/>
      <c r="U31" s="97"/>
      <c r="V31" s="97"/>
      <c r="W31" s="97"/>
    </row>
    <row r="32" spans="1:23" s="22" customFormat="1" ht="17.100000000000001" customHeight="1">
      <c r="A32" s="219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97"/>
      <c r="M32" s="97"/>
      <c r="N32" s="97"/>
      <c r="O32" s="97"/>
      <c r="P32" s="97"/>
      <c r="Q32" s="97"/>
      <c r="R32" s="97"/>
      <c r="S32" s="97"/>
      <c r="U32" s="97"/>
      <c r="V32" s="97"/>
      <c r="W32" s="97"/>
    </row>
    <row r="33" spans="1:36" s="22" customFormat="1" ht="17.100000000000001" customHeight="1">
      <c r="A33" s="49"/>
      <c r="B33" s="24"/>
      <c r="C33" s="24"/>
      <c r="D33" s="24"/>
      <c r="E33" s="24"/>
      <c r="F33" s="24"/>
      <c r="G33" s="24"/>
      <c r="H33" s="195"/>
      <c r="I33" s="195"/>
      <c r="J33" s="24"/>
      <c r="K33" s="24"/>
      <c r="L33" s="97"/>
      <c r="M33" s="97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375</v>
      </c>
    </row>
    <row r="36" spans="1:36" s="30" customFormat="1" ht="18" customHeight="1">
      <c r="A36" s="244" t="s">
        <v>61</v>
      </c>
      <c r="B36" s="244" t="s">
        <v>62</v>
      </c>
      <c r="C36" s="94" t="s">
        <v>125</v>
      </c>
      <c r="D36" s="94"/>
      <c r="E36" s="95"/>
      <c r="F36" s="94"/>
      <c r="G36" s="94"/>
      <c r="H36" s="94"/>
      <c r="I36" s="94"/>
      <c r="J36" s="94"/>
      <c r="K36" s="94"/>
      <c r="L36" s="94" t="s">
        <v>126</v>
      </c>
      <c r="M36" s="94" t="s">
        <v>127</v>
      </c>
      <c r="N36" s="94" t="s">
        <v>128</v>
      </c>
      <c r="O36" s="94" t="s">
        <v>129</v>
      </c>
      <c r="P36" s="94" t="s">
        <v>130</v>
      </c>
      <c r="Q36" s="94" t="s">
        <v>131</v>
      </c>
      <c r="R36" s="94" t="s">
        <v>132</v>
      </c>
      <c r="S36" s="94" t="s">
        <v>131</v>
      </c>
      <c r="T36" s="94" t="s">
        <v>64</v>
      </c>
      <c r="U36" s="94"/>
      <c r="V36" s="94" t="s">
        <v>131</v>
      </c>
      <c r="W36" s="94" t="s">
        <v>65</v>
      </c>
      <c r="X36" s="94"/>
      <c r="Y36" s="94" t="s">
        <v>535</v>
      </c>
      <c r="Z36" s="94" t="s">
        <v>536</v>
      </c>
      <c r="AA36" s="94" t="s">
        <v>537</v>
      </c>
      <c r="AB36" s="94" t="s">
        <v>538</v>
      </c>
      <c r="AC36" s="94"/>
      <c r="AD36" s="94"/>
      <c r="AE36" s="94"/>
      <c r="AF36" s="94"/>
      <c r="AG36" s="94"/>
      <c r="AH36" s="94"/>
      <c r="AI36" s="94" t="s">
        <v>66</v>
      </c>
      <c r="AJ36" s="22"/>
    </row>
    <row r="37" spans="1:36" s="306" customFormat="1" ht="17.100000000000001" customHeight="1"/>
    <row r="38" spans="1:36" s="306" customFormat="1" ht="17.100000000000001" customHeight="1"/>
    <row r="39" spans="1:36" s="306" customFormat="1" ht="17.100000000000001" customHeight="1"/>
    <row r="40" spans="1:36" s="306" customFormat="1" ht="17.100000000000001" customHeight="1"/>
    <row r="41" spans="1:36" s="306" customFormat="1" ht="17.100000000000001" customHeight="1"/>
    <row r="42" spans="1:36" s="306" customFormat="1" ht="17.100000000000001" customHeight="1"/>
    <row r="43" spans="1:36" s="306" customFormat="1" ht="17.100000000000001" customHeight="1"/>
    <row r="44" spans="1:36" s="306" customFormat="1" ht="17.100000000000001" customHeight="1"/>
    <row r="45" spans="1:36" s="306" customFormat="1" ht="17.100000000000001" customHeight="1"/>
    <row r="46" spans="1:36" s="306" customFormat="1" ht="17.100000000000001" customHeight="1"/>
    <row r="47" spans="1:36" s="306" customFormat="1" ht="17.100000000000001" customHeight="1"/>
    <row r="48" spans="1:36" s="306" customFormat="1" ht="17.100000000000001" customHeight="1"/>
    <row r="49" s="306" customFormat="1" ht="17.100000000000001" customHeight="1"/>
    <row r="50" s="306" customFormat="1" ht="17.100000000000001" customHeight="1"/>
    <row r="51" s="306" customFormat="1" ht="17.100000000000001" customHeight="1"/>
    <row r="52" s="306" customFormat="1" ht="17.100000000000001" customHeight="1"/>
    <row r="53" s="306" customFormat="1" ht="17.100000000000001" customHeight="1"/>
    <row r="54" s="306" customFormat="1" ht="17.100000000000001" customHeight="1"/>
    <row r="55" s="306" customFormat="1" ht="17.100000000000001" customHeight="1"/>
    <row r="56" s="306" customFormat="1" ht="17.100000000000001" customHeight="1"/>
    <row r="57" s="306" customFormat="1" ht="17.100000000000001" customHeight="1"/>
    <row r="58" s="306" customFormat="1" ht="17.100000000000001" customHeight="1"/>
    <row r="59" s="306" customFormat="1" ht="17.100000000000001" customHeight="1"/>
    <row r="60" s="306" customFormat="1" ht="17.100000000000001" customHeight="1"/>
    <row r="61" s="306" customFormat="1" ht="17.100000000000001" customHeight="1"/>
    <row r="62" s="306" customFormat="1" ht="17.100000000000001" customHeight="1"/>
    <row r="63" s="306" customFormat="1" ht="17.100000000000001" customHeight="1"/>
    <row r="64" s="306" customFormat="1" ht="17.100000000000001" customHeight="1"/>
    <row r="65" spans="1:17" s="306" customFormat="1" ht="17.100000000000001" customHeight="1"/>
    <row r="66" spans="1:17" s="306" customFormat="1" ht="17.100000000000001" customHeight="1"/>
    <row r="67" spans="1:17" s="306" customFormat="1" ht="17.100000000000001" customHeight="1"/>
    <row r="68" spans="1:17" s="22" customFormat="1" ht="17.100000000000001" customHeight="1">
      <c r="A68" s="28" t="s">
        <v>363</v>
      </c>
    </row>
    <row r="69" spans="1:17" s="30" customFormat="1" ht="18" customHeight="1">
      <c r="A69" s="244">
        <v>1</v>
      </c>
      <c r="B69" s="244">
        <v>2</v>
      </c>
      <c r="C69" s="94">
        <v>3</v>
      </c>
      <c r="D69" s="94">
        <v>4</v>
      </c>
      <c r="E69" s="95">
        <v>5</v>
      </c>
      <c r="F69" s="94">
        <v>6</v>
      </c>
      <c r="G69" s="94">
        <v>7</v>
      </c>
      <c r="H69" s="94">
        <v>8</v>
      </c>
      <c r="I69" s="94">
        <v>9</v>
      </c>
      <c r="J69" s="94">
        <v>10</v>
      </c>
      <c r="K69" s="94">
        <v>11</v>
      </c>
      <c r="L69" s="94">
        <v>12</v>
      </c>
      <c r="M69" s="94">
        <v>13</v>
      </c>
      <c r="N69" s="94">
        <v>14</v>
      </c>
      <c r="O69" s="94">
        <v>15</v>
      </c>
      <c r="P69" s="94">
        <v>16</v>
      </c>
      <c r="Q69" s="22"/>
    </row>
    <row r="70" spans="1:17" s="306" customFormat="1" ht="17.100000000000001" customHeight="1"/>
    <row r="71" spans="1:17" s="306" customFormat="1" ht="17.100000000000001" customHeight="1"/>
    <row r="72" spans="1:17" s="306" customFormat="1" ht="17.100000000000001" customHeight="1"/>
    <row r="73" spans="1:17" s="306" customFormat="1" ht="17.100000000000001" customHeight="1"/>
    <row r="74" spans="1:17" s="306" customFormat="1" ht="17.100000000000001" customHeight="1"/>
    <row r="75" spans="1:17" s="306" customFormat="1" ht="17.100000000000001" customHeight="1"/>
    <row r="76" spans="1:17" s="306" customFormat="1" ht="17.100000000000001" customHeight="1"/>
    <row r="77" spans="1:17" s="306" customFormat="1" ht="17.100000000000001" customHeight="1"/>
    <row r="78" spans="1:17" s="306" customFormat="1" ht="17.100000000000001" customHeight="1"/>
    <row r="79" spans="1:17" s="306" customFormat="1" ht="17.100000000000001" customHeight="1"/>
    <row r="80" spans="1:17" s="306" customFormat="1" ht="17.100000000000001" customHeight="1"/>
    <row r="81" s="306" customFormat="1" ht="17.100000000000001" customHeight="1"/>
    <row r="82" s="306" customFormat="1" ht="17.100000000000001" customHeight="1"/>
    <row r="83" s="306" customFormat="1" ht="17.100000000000001" customHeight="1"/>
    <row r="84" s="306" customFormat="1" ht="17.100000000000001" customHeight="1"/>
    <row r="85" s="306" customFormat="1" ht="17.100000000000001" customHeight="1"/>
    <row r="86" s="306" customFormat="1" ht="17.100000000000001" customHeight="1"/>
    <row r="87" s="306" customFormat="1" ht="17.100000000000001" customHeight="1"/>
    <row r="88" s="306" customFormat="1" ht="17.100000000000001" customHeight="1"/>
    <row r="89" s="306" customFormat="1" ht="17.100000000000001" customHeight="1"/>
    <row r="90" s="306" customFormat="1" ht="17.100000000000001" customHeight="1"/>
    <row r="91" s="306" customFormat="1" ht="17.100000000000001" customHeight="1"/>
    <row r="92" s="306" customFormat="1" ht="17.100000000000001" customHeight="1"/>
    <row r="93" s="306" customFormat="1" ht="17.100000000000001" customHeight="1"/>
    <row r="94" s="306" customFormat="1" ht="17.100000000000001" customHeight="1"/>
    <row r="95" s="306" customFormat="1" ht="17.100000000000001" customHeight="1"/>
    <row r="96" s="306" customFormat="1" ht="17.100000000000001" customHeight="1"/>
    <row r="97" spans="1:3" s="306" customFormat="1" ht="17.100000000000001" customHeight="1"/>
    <row r="98" spans="1:3" s="306" customFormat="1" ht="17.100000000000001" customHeight="1"/>
    <row r="99" spans="1:3" s="306" customFormat="1" ht="17.100000000000001" customHeight="1"/>
    <row r="100" spans="1:3" s="306" customFormat="1" ht="17.100000000000001" customHeight="1"/>
    <row r="101" spans="1:3" s="22" customFormat="1" ht="17.100000000000001" customHeight="1">
      <c r="A101" s="28" t="s">
        <v>364</v>
      </c>
    </row>
    <row r="102" spans="1:3" s="30" customFormat="1" ht="18" customHeight="1">
      <c r="A102" s="244" t="s">
        <v>61</v>
      </c>
      <c r="B102" s="244" t="s">
        <v>365</v>
      </c>
      <c r="C102" s="244" t="s">
        <v>368</v>
      </c>
    </row>
    <row r="103" spans="1:3" s="306" customFormat="1" ht="17.100000000000001" customHeight="1"/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102"/>
  <sheetViews>
    <sheetView zoomScaleNormal="100" workbookViewId="0"/>
  </sheetViews>
  <sheetFormatPr defaultColWidth="9" defaultRowHeight="17.100000000000001" customHeight="1"/>
  <cols>
    <col min="1" max="36" width="10.44140625" style="216" customWidth="1"/>
    <col min="37" max="16384" width="9" style="216"/>
  </cols>
  <sheetData>
    <row r="1" spans="1:23" s="22" customFormat="1" ht="33" customHeight="1">
      <c r="A1" s="26" t="s">
        <v>58</v>
      </c>
    </row>
    <row r="2" spans="1:23" s="22" customFormat="1" ht="17.100000000000001" customHeight="1">
      <c r="A2" s="28" t="s">
        <v>45</v>
      </c>
      <c r="G2" s="217" t="s">
        <v>53</v>
      </c>
      <c r="J2" s="217" t="s">
        <v>117</v>
      </c>
      <c r="N2" s="28" t="s">
        <v>120</v>
      </c>
      <c r="Q2" s="28" t="s">
        <v>46</v>
      </c>
      <c r="U2" s="28" t="s">
        <v>940</v>
      </c>
    </row>
    <row r="3" spans="1:23" s="22" customFormat="1" ht="27">
      <c r="A3" s="23" t="s">
        <v>47</v>
      </c>
      <c r="B3" s="25" t="s">
        <v>48</v>
      </c>
      <c r="C3" s="25" t="s">
        <v>49</v>
      </c>
      <c r="D3" s="23" t="s">
        <v>50</v>
      </c>
      <c r="E3" s="25" t="s">
        <v>51</v>
      </c>
      <c r="F3" s="25" t="s">
        <v>52</v>
      </c>
      <c r="G3" s="25" t="s">
        <v>53</v>
      </c>
      <c r="H3" s="25"/>
      <c r="I3" s="25"/>
      <c r="J3" s="23" t="s">
        <v>118</v>
      </c>
      <c r="K3" s="25" t="s">
        <v>96</v>
      </c>
      <c r="L3" s="25" t="s">
        <v>54</v>
      </c>
      <c r="M3" s="25" t="s">
        <v>119</v>
      </c>
      <c r="N3" s="25" t="s">
        <v>121</v>
      </c>
      <c r="O3" s="218" t="s">
        <v>122</v>
      </c>
      <c r="P3" s="218" t="s">
        <v>123</v>
      </c>
      <c r="Q3" s="25" t="s">
        <v>69</v>
      </c>
      <c r="R3" s="25" t="s">
        <v>70</v>
      </c>
      <c r="S3" s="25" t="s">
        <v>124</v>
      </c>
      <c r="U3" s="25" t="s">
        <v>69</v>
      </c>
      <c r="V3" s="25" t="s">
        <v>70</v>
      </c>
      <c r="W3" s="25" t="s">
        <v>124</v>
      </c>
    </row>
    <row r="4" spans="1:23" s="22" customFormat="1" ht="17.100000000000001" customHeight="1">
      <c r="A4" s="48"/>
      <c r="B4" s="36"/>
      <c r="C4" s="36"/>
      <c r="D4" s="36"/>
      <c r="E4" s="36"/>
      <c r="F4" s="36"/>
      <c r="G4" s="36"/>
      <c r="H4" s="195"/>
      <c r="I4" s="195"/>
      <c r="J4" s="36"/>
      <c r="K4" s="36"/>
      <c r="L4" s="195"/>
      <c r="M4" s="195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36"/>
      <c r="E5" s="36"/>
      <c r="F5" s="36"/>
      <c r="G5" s="36"/>
      <c r="H5" s="195"/>
      <c r="I5" s="195"/>
      <c r="J5" s="36"/>
      <c r="K5" s="36"/>
      <c r="L5" s="195"/>
      <c r="M5" s="195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36"/>
      <c r="E6" s="36"/>
      <c r="F6" s="36"/>
      <c r="G6" s="36"/>
      <c r="H6" s="195"/>
      <c r="I6" s="195"/>
      <c r="J6" s="36"/>
      <c r="K6" s="36"/>
      <c r="L6" s="195"/>
      <c r="M6" s="195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36"/>
      <c r="E7" s="36"/>
      <c r="F7" s="36"/>
      <c r="G7" s="36"/>
      <c r="H7" s="195"/>
      <c r="I7" s="195"/>
      <c r="J7" s="36"/>
      <c r="K7" s="36"/>
      <c r="L7" s="195"/>
      <c r="M7" s="195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36"/>
      <c r="E8" s="36"/>
      <c r="F8" s="36"/>
      <c r="G8" s="36"/>
      <c r="H8" s="195"/>
      <c r="I8" s="195"/>
      <c r="J8" s="36"/>
      <c r="K8" s="36"/>
      <c r="L8" s="195"/>
      <c r="M8" s="195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36"/>
      <c r="E9" s="36"/>
      <c r="F9" s="36"/>
      <c r="G9" s="36"/>
      <c r="H9" s="195"/>
      <c r="I9" s="195"/>
      <c r="J9" s="36"/>
      <c r="K9" s="36"/>
      <c r="L9" s="195"/>
      <c r="M9" s="195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36"/>
      <c r="E10" s="36"/>
      <c r="F10" s="36"/>
      <c r="G10" s="36"/>
      <c r="H10" s="195"/>
      <c r="I10" s="195"/>
      <c r="J10" s="36"/>
      <c r="K10" s="36"/>
      <c r="L10" s="195"/>
      <c r="M10" s="195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36"/>
      <c r="E11" s="36"/>
      <c r="F11" s="36"/>
      <c r="G11" s="36"/>
      <c r="H11" s="195"/>
      <c r="I11" s="195"/>
      <c r="J11" s="36"/>
      <c r="K11" s="36"/>
      <c r="L11" s="195"/>
      <c r="M11" s="195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36"/>
      <c r="E12" s="36"/>
      <c r="F12" s="36"/>
      <c r="G12" s="36"/>
      <c r="H12" s="195"/>
      <c r="I12" s="195"/>
      <c r="J12" s="36"/>
      <c r="K12" s="36"/>
      <c r="L12" s="195"/>
      <c r="M12" s="195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36"/>
      <c r="E13" s="36"/>
      <c r="F13" s="36"/>
      <c r="G13" s="36"/>
      <c r="H13" s="195"/>
      <c r="I13" s="195"/>
      <c r="J13" s="36"/>
      <c r="K13" s="36"/>
      <c r="L13" s="195"/>
      <c r="M13" s="195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36"/>
      <c r="E14" s="36"/>
      <c r="F14" s="36"/>
      <c r="G14" s="36"/>
      <c r="H14" s="195"/>
      <c r="I14" s="195"/>
      <c r="J14" s="36"/>
      <c r="K14" s="36"/>
      <c r="L14" s="195"/>
      <c r="M14" s="195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36"/>
      <c r="E15" s="36"/>
      <c r="F15" s="36"/>
      <c r="G15" s="36"/>
      <c r="H15" s="195"/>
      <c r="I15" s="195"/>
      <c r="J15" s="36"/>
      <c r="K15" s="36"/>
      <c r="L15" s="97"/>
      <c r="M15" s="97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36"/>
      <c r="E16" s="36"/>
      <c r="F16" s="36"/>
      <c r="G16" s="36"/>
      <c r="H16" s="195"/>
      <c r="I16" s="195"/>
      <c r="J16" s="36"/>
      <c r="K16" s="36"/>
      <c r="L16" s="97"/>
      <c r="M16" s="9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36"/>
      <c r="G17" s="36"/>
      <c r="H17" s="195"/>
      <c r="I17" s="195"/>
      <c r="J17" s="36"/>
      <c r="K17" s="36"/>
      <c r="L17" s="97"/>
      <c r="M17" s="9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36"/>
      <c r="G18" s="36"/>
      <c r="H18" s="195"/>
      <c r="I18" s="195"/>
      <c r="J18" s="36"/>
      <c r="K18" s="36"/>
      <c r="L18" s="97"/>
      <c r="M18" s="9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36"/>
      <c r="G19" s="36"/>
      <c r="H19" s="195"/>
      <c r="I19" s="195"/>
      <c r="J19" s="36"/>
      <c r="K19" s="36"/>
      <c r="L19" s="97"/>
      <c r="M19" s="9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36"/>
      <c r="G20" s="36"/>
      <c r="H20" s="195"/>
      <c r="I20" s="195"/>
      <c r="J20" s="36"/>
      <c r="K20" s="36"/>
      <c r="L20" s="97"/>
      <c r="M20" s="9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36"/>
      <c r="G21" s="36"/>
      <c r="H21" s="195"/>
      <c r="I21" s="195"/>
      <c r="J21" s="36"/>
      <c r="K21" s="36"/>
      <c r="L21" s="97"/>
      <c r="M21" s="9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24"/>
      <c r="G22" s="24"/>
      <c r="H22" s="195"/>
      <c r="I22" s="195"/>
      <c r="J22" s="24"/>
      <c r="K22" s="24"/>
      <c r="L22" s="97"/>
      <c r="M22" s="9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3"/>
      <c r="E23" s="63"/>
      <c r="F23" s="63"/>
      <c r="G23" s="63"/>
      <c r="H23" s="195"/>
      <c r="I23" s="195"/>
      <c r="J23" s="63"/>
      <c r="K23" s="63"/>
      <c r="L23" s="97"/>
      <c r="M23" s="97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3"/>
      <c r="E24" s="63"/>
      <c r="F24" s="63"/>
      <c r="G24" s="63"/>
      <c r="H24" s="195"/>
      <c r="I24" s="195"/>
      <c r="J24" s="63"/>
      <c r="K24" s="63"/>
      <c r="L24" s="97"/>
      <c r="M24" s="97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219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97"/>
      <c r="M25" s="97"/>
      <c r="N25" s="97"/>
      <c r="O25" s="97"/>
      <c r="P25" s="97"/>
      <c r="Q25" s="97"/>
      <c r="R25" s="97"/>
      <c r="S25" s="97"/>
      <c r="U25" s="97"/>
      <c r="V25" s="97"/>
      <c r="W25" s="97"/>
    </row>
    <row r="26" spans="1:23" s="22" customFormat="1" ht="17.100000000000001" customHeight="1">
      <c r="A26" s="219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97"/>
      <c r="M26" s="97"/>
      <c r="N26" s="97"/>
      <c r="O26" s="97"/>
      <c r="P26" s="97"/>
      <c r="Q26" s="97"/>
      <c r="R26" s="97"/>
      <c r="S26" s="97"/>
      <c r="U26" s="97"/>
      <c r="V26" s="97"/>
      <c r="W26" s="97"/>
    </row>
    <row r="27" spans="1:23" s="22" customFormat="1" ht="17.100000000000001" customHeight="1">
      <c r="A27" s="219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97"/>
      <c r="M27" s="97"/>
      <c r="N27" s="97"/>
      <c r="O27" s="97"/>
      <c r="P27" s="97"/>
      <c r="Q27" s="97"/>
      <c r="R27" s="97"/>
      <c r="S27" s="97"/>
      <c r="U27" s="97"/>
      <c r="V27" s="97"/>
      <c r="W27" s="97"/>
    </row>
    <row r="28" spans="1:23" s="22" customFormat="1" ht="17.100000000000001" customHeight="1">
      <c r="A28" s="219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97"/>
      <c r="M28" s="97"/>
      <c r="N28" s="97"/>
      <c r="O28" s="97"/>
      <c r="P28" s="97"/>
      <c r="Q28" s="97"/>
      <c r="R28" s="97"/>
      <c r="S28" s="97"/>
      <c r="U28" s="97"/>
      <c r="V28" s="97"/>
      <c r="W28" s="97"/>
    </row>
    <row r="29" spans="1:23" s="22" customFormat="1" ht="17.100000000000001" customHeight="1">
      <c r="A29" s="219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97"/>
      <c r="M29" s="97"/>
      <c r="N29" s="97"/>
      <c r="O29" s="97"/>
      <c r="P29" s="97"/>
      <c r="Q29" s="97"/>
      <c r="R29" s="97"/>
      <c r="S29" s="97"/>
      <c r="U29" s="97"/>
      <c r="V29" s="97"/>
      <c r="W29" s="97"/>
    </row>
    <row r="30" spans="1:23" s="22" customFormat="1" ht="17.100000000000001" customHeight="1">
      <c r="A30" s="219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97"/>
      <c r="M30" s="97"/>
      <c r="N30" s="97"/>
      <c r="O30" s="97"/>
      <c r="P30" s="97"/>
      <c r="Q30" s="97"/>
      <c r="R30" s="97"/>
      <c r="S30" s="97"/>
      <c r="U30" s="97"/>
      <c r="V30" s="97"/>
      <c r="W30" s="97"/>
    </row>
    <row r="31" spans="1:23" s="22" customFormat="1" ht="17.100000000000001" customHeight="1">
      <c r="A31" s="219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97"/>
      <c r="M31" s="97"/>
      <c r="N31" s="97"/>
      <c r="O31" s="97"/>
      <c r="P31" s="97"/>
      <c r="Q31" s="97"/>
      <c r="R31" s="97"/>
      <c r="S31" s="97"/>
      <c r="U31" s="97"/>
      <c r="V31" s="97"/>
      <c r="W31" s="97"/>
    </row>
    <row r="32" spans="1:23" s="22" customFormat="1" ht="17.100000000000001" customHeight="1">
      <c r="A32" s="219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97"/>
      <c r="M32" s="97"/>
      <c r="N32" s="97"/>
      <c r="O32" s="97"/>
      <c r="P32" s="97"/>
      <c r="Q32" s="97"/>
      <c r="R32" s="97"/>
      <c r="S32" s="97"/>
      <c r="U32" s="97"/>
      <c r="V32" s="97"/>
      <c r="W32" s="97"/>
    </row>
    <row r="33" spans="1:36" s="22" customFormat="1" ht="17.100000000000001" customHeight="1">
      <c r="A33" s="49"/>
      <c r="B33" s="24"/>
      <c r="C33" s="24"/>
      <c r="D33" s="24"/>
      <c r="E33" s="24"/>
      <c r="F33" s="24"/>
      <c r="G33" s="24"/>
      <c r="H33" s="195"/>
      <c r="I33" s="195"/>
      <c r="J33" s="24"/>
      <c r="K33" s="24"/>
      <c r="L33" s="97"/>
      <c r="M33" s="97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374</v>
      </c>
    </row>
    <row r="36" spans="1:36" s="30" customFormat="1" ht="18" customHeight="1">
      <c r="A36" s="244" t="s">
        <v>61</v>
      </c>
      <c r="B36" s="244" t="s">
        <v>62</v>
      </c>
      <c r="C36" s="94" t="s">
        <v>125</v>
      </c>
      <c r="D36" s="94"/>
      <c r="E36" s="95"/>
      <c r="F36" s="94"/>
      <c r="G36" s="94"/>
      <c r="H36" s="94"/>
      <c r="I36" s="94"/>
      <c r="J36" s="94"/>
      <c r="K36" s="94"/>
      <c r="L36" s="94" t="s">
        <v>126</v>
      </c>
      <c r="M36" s="94" t="s">
        <v>127</v>
      </c>
      <c r="N36" s="94" t="s">
        <v>128</v>
      </c>
      <c r="O36" s="94" t="s">
        <v>129</v>
      </c>
      <c r="P36" s="94" t="s">
        <v>130</v>
      </c>
      <c r="Q36" s="94" t="s">
        <v>131</v>
      </c>
      <c r="R36" s="94" t="s">
        <v>132</v>
      </c>
      <c r="S36" s="94" t="s">
        <v>131</v>
      </c>
      <c r="T36" s="94" t="s">
        <v>64</v>
      </c>
      <c r="U36" s="94"/>
      <c r="V36" s="94" t="s">
        <v>131</v>
      </c>
      <c r="W36" s="94" t="s">
        <v>65</v>
      </c>
      <c r="X36" s="94"/>
      <c r="Y36" s="94" t="s">
        <v>535</v>
      </c>
      <c r="Z36" s="94" t="s">
        <v>536</v>
      </c>
      <c r="AA36" s="94" t="s">
        <v>537</v>
      </c>
      <c r="AB36" s="94" t="s">
        <v>538</v>
      </c>
      <c r="AC36" s="94"/>
      <c r="AD36" s="94"/>
      <c r="AE36" s="94"/>
      <c r="AF36" s="94"/>
      <c r="AG36" s="94"/>
      <c r="AH36" s="94"/>
      <c r="AI36" s="94" t="s">
        <v>66</v>
      </c>
      <c r="AJ36" s="22"/>
    </row>
    <row r="37" spans="1:36" s="306" customFormat="1" ht="17.100000000000001" customHeight="1"/>
    <row r="38" spans="1:36" s="306" customFormat="1" ht="17.100000000000001" customHeight="1"/>
    <row r="39" spans="1:36" s="306" customFormat="1" ht="17.100000000000001" customHeight="1"/>
    <row r="40" spans="1:36" s="306" customFormat="1" ht="17.100000000000001" customHeight="1"/>
    <row r="41" spans="1:36" s="306" customFormat="1" ht="17.100000000000001" customHeight="1"/>
    <row r="42" spans="1:36" s="306" customFormat="1" ht="17.100000000000001" customHeight="1"/>
    <row r="43" spans="1:36" s="306" customFormat="1" ht="17.100000000000001" customHeight="1"/>
    <row r="44" spans="1:36" s="306" customFormat="1" ht="17.100000000000001" customHeight="1"/>
    <row r="45" spans="1:36" s="306" customFormat="1" ht="17.100000000000001" customHeight="1"/>
    <row r="46" spans="1:36" s="306" customFormat="1" ht="17.100000000000001" customHeight="1"/>
    <row r="47" spans="1:36" s="306" customFormat="1" ht="17.100000000000001" customHeight="1"/>
    <row r="48" spans="1:36" s="306" customFormat="1" ht="17.100000000000001" customHeight="1"/>
    <row r="49" s="306" customFormat="1" ht="17.100000000000001" customHeight="1"/>
    <row r="50" s="306" customFormat="1" ht="17.100000000000001" customHeight="1"/>
    <row r="51" s="306" customFormat="1" ht="17.100000000000001" customHeight="1"/>
    <row r="52" s="306" customFormat="1" ht="17.100000000000001" customHeight="1"/>
    <row r="53" s="306" customFormat="1" ht="17.100000000000001" customHeight="1"/>
    <row r="54" s="306" customFormat="1" ht="17.100000000000001" customHeight="1"/>
    <row r="55" s="306" customFormat="1" ht="17.100000000000001" customHeight="1"/>
    <row r="56" s="306" customFormat="1" ht="17.100000000000001" customHeight="1"/>
    <row r="57" s="306" customFormat="1" ht="17.100000000000001" customHeight="1"/>
    <row r="58" s="306" customFormat="1" ht="17.100000000000001" customHeight="1"/>
    <row r="59" s="306" customFormat="1" ht="17.100000000000001" customHeight="1"/>
    <row r="60" s="306" customFormat="1" ht="17.100000000000001" customHeight="1"/>
    <row r="61" s="306" customFormat="1" ht="17.100000000000001" customHeight="1"/>
    <row r="62" s="306" customFormat="1" ht="17.100000000000001" customHeight="1"/>
    <row r="63" s="306" customFormat="1" ht="17.100000000000001" customHeight="1"/>
    <row r="64" s="306" customFormat="1" ht="17.100000000000001" customHeight="1"/>
    <row r="65" spans="1:17" s="306" customFormat="1" ht="17.100000000000001" customHeight="1"/>
    <row r="66" spans="1:17" s="306" customFormat="1" ht="17.100000000000001" customHeight="1"/>
    <row r="67" spans="1:17" s="306" customFormat="1" ht="17.100000000000001" customHeight="1"/>
    <row r="68" spans="1:17" s="22" customFormat="1" ht="17.100000000000001" customHeight="1">
      <c r="A68" s="28" t="s">
        <v>363</v>
      </c>
    </row>
    <row r="69" spans="1:17" s="30" customFormat="1" ht="18" customHeight="1">
      <c r="A69" s="244">
        <v>1</v>
      </c>
      <c r="B69" s="244">
        <v>2</v>
      </c>
      <c r="C69" s="94">
        <v>3</v>
      </c>
      <c r="D69" s="94">
        <v>4</v>
      </c>
      <c r="E69" s="95">
        <v>5</v>
      </c>
      <c r="F69" s="94">
        <v>6</v>
      </c>
      <c r="G69" s="94">
        <v>7</v>
      </c>
      <c r="H69" s="94">
        <v>8</v>
      </c>
      <c r="I69" s="94">
        <v>9</v>
      </c>
      <c r="J69" s="94">
        <v>10</v>
      </c>
      <c r="K69" s="94">
        <v>11</v>
      </c>
      <c r="L69" s="94">
        <v>12</v>
      </c>
      <c r="M69" s="94">
        <v>13</v>
      </c>
      <c r="N69" s="94">
        <v>14</v>
      </c>
      <c r="O69" s="94">
        <v>15</v>
      </c>
      <c r="P69" s="94">
        <v>16</v>
      </c>
      <c r="Q69" s="22"/>
    </row>
    <row r="70" spans="1:17" s="306" customFormat="1" ht="17.100000000000001" customHeight="1"/>
    <row r="71" spans="1:17" s="306" customFormat="1" ht="17.100000000000001" customHeight="1"/>
    <row r="72" spans="1:17" s="306" customFormat="1" ht="17.100000000000001" customHeight="1"/>
    <row r="73" spans="1:17" s="306" customFormat="1" ht="17.100000000000001" customHeight="1"/>
    <row r="74" spans="1:17" s="306" customFormat="1" ht="17.100000000000001" customHeight="1"/>
    <row r="75" spans="1:17" s="306" customFormat="1" ht="17.100000000000001" customHeight="1"/>
    <row r="76" spans="1:17" s="306" customFormat="1" ht="17.100000000000001" customHeight="1"/>
    <row r="77" spans="1:17" s="306" customFormat="1" ht="17.100000000000001" customHeight="1"/>
    <row r="78" spans="1:17" s="306" customFormat="1" ht="17.100000000000001" customHeight="1"/>
    <row r="79" spans="1:17" s="306" customFormat="1" ht="17.100000000000001" customHeight="1"/>
    <row r="80" spans="1:17" s="306" customFormat="1" ht="17.100000000000001" customHeight="1"/>
    <row r="81" s="306" customFormat="1" ht="17.100000000000001" customHeight="1"/>
    <row r="82" s="306" customFormat="1" ht="17.100000000000001" customHeight="1"/>
    <row r="83" s="306" customFormat="1" ht="17.100000000000001" customHeight="1"/>
    <row r="84" s="306" customFormat="1" ht="17.100000000000001" customHeight="1"/>
    <row r="85" s="306" customFormat="1" ht="17.100000000000001" customHeight="1"/>
    <row r="86" s="306" customFormat="1" ht="17.100000000000001" customHeight="1"/>
    <row r="87" s="306" customFormat="1" ht="17.100000000000001" customHeight="1"/>
    <row r="88" s="306" customFormat="1" ht="17.100000000000001" customHeight="1"/>
    <row r="89" s="306" customFormat="1" ht="17.100000000000001" customHeight="1"/>
    <row r="90" s="306" customFormat="1" ht="17.100000000000001" customHeight="1"/>
    <row r="91" s="306" customFormat="1" ht="17.100000000000001" customHeight="1"/>
    <row r="92" s="306" customFormat="1" ht="17.100000000000001" customHeight="1"/>
    <row r="93" s="306" customFormat="1" ht="17.100000000000001" customHeight="1"/>
    <row r="94" s="306" customFormat="1" ht="17.100000000000001" customHeight="1"/>
    <row r="95" s="306" customFormat="1" ht="17.100000000000001" customHeight="1"/>
    <row r="96" s="306" customFormat="1" ht="17.100000000000001" customHeight="1"/>
    <row r="97" spans="1:3" s="306" customFormat="1" ht="17.100000000000001" customHeight="1"/>
    <row r="98" spans="1:3" s="306" customFormat="1" ht="17.100000000000001" customHeight="1"/>
    <row r="99" spans="1:3" s="306" customFormat="1" ht="17.100000000000001" customHeight="1"/>
    <row r="100" spans="1:3" s="306" customFormat="1" ht="17.100000000000001" customHeight="1"/>
    <row r="101" spans="1:3" s="22" customFormat="1" ht="17.100000000000001" customHeight="1">
      <c r="A101" s="28" t="s">
        <v>364</v>
      </c>
    </row>
    <row r="102" spans="1:3" s="30" customFormat="1" ht="18" customHeight="1">
      <c r="A102" s="244" t="s">
        <v>61</v>
      </c>
      <c r="B102" s="244" t="s">
        <v>365</v>
      </c>
      <c r="C102" s="244" t="s">
        <v>367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J102"/>
  <sheetViews>
    <sheetView zoomScaleNormal="100" workbookViewId="0"/>
  </sheetViews>
  <sheetFormatPr defaultColWidth="9" defaultRowHeight="17.100000000000001" customHeight="1"/>
  <cols>
    <col min="1" max="36" width="10.44140625" style="216" customWidth="1"/>
    <col min="37" max="16384" width="9" style="216"/>
  </cols>
  <sheetData>
    <row r="1" spans="1:23" s="22" customFormat="1" ht="33" customHeight="1">
      <c r="A1" s="26" t="s">
        <v>58</v>
      </c>
    </row>
    <row r="2" spans="1:23" s="22" customFormat="1" ht="17.100000000000001" customHeight="1">
      <c r="A2" s="28" t="s">
        <v>45</v>
      </c>
      <c r="G2" s="217" t="s">
        <v>53</v>
      </c>
      <c r="J2" s="217" t="s">
        <v>117</v>
      </c>
      <c r="N2" s="28" t="s">
        <v>120</v>
      </c>
      <c r="Q2" s="28" t="s">
        <v>46</v>
      </c>
      <c r="U2" s="28" t="s">
        <v>940</v>
      </c>
    </row>
    <row r="3" spans="1:23" s="22" customFormat="1" ht="27">
      <c r="A3" s="23" t="s">
        <v>47</v>
      </c>
      <c r="B3" s="25" t="s">
        <v>48</v>
      </c>
      <c r="C3" s="25" t="s">
        <v>49</v>
      </c>
      <c r="D3" s="23" t="s">
        <v>50</v>
      </c>
      <c r="E3" s="25" t="s">
        <v>51</v>
      </c>
      <c r="F3" s="25" t="s">
        <v>52</v>
      </c>
      <c r="G3" s="25" t="s">
        <v>53</v>
      </c>
      <c r="H3" s="25"/>
      <c r="I3" s="25"/>
      <c r="J3" s="23" t="s">
        <v>118</v>
      </c>
      <c r="K3" s="25" t="s">
        <v>96</v>
      </c>
      <c r="L3" s="25" t="s">
        <v>54</v>
      </c>
      <c r="M3" s="25" t="s">
        <v>119</v>
      </c>
      <c r="N3" s="25" t="s">
        <v>121</v>
      </c>
      <c r="O3" s="218" t="s">
        <v>122</v>
      </c>
      <c r="P3" s="218" t="s">
        <v>123</v>
      </c>
      <c r="Q3" s="25" t="s">
        <v>69</v>
      </c>
      <c r="R3" s="25" t="s">
        <v>70</v>
      </c>
      <c r="S3" s="25" t="s">
        <v>124</v>
      </c>
      <c r="U3" s="25" t="s">
        <v>69</v>
      </c>
      <c r="V3" s="25" t="s">
        <v>70</v>
      </c>
      <c r="W3" s="25" t="s">
        <v>124</v>
      </c>
    </row>
    <row r="4" spans="1:23" s="22" customFormat="1" ht="17.100000000000001" customHeight="1">
      <c r="A4" s="48"/>
      <c r="B4" s="36"/>
      <c r="C4" s="36"/>
      <c r="D4" s="36"/>
      <c r="E4" s="36"/>
      <c r="F4" s="36"/>
      <c r="G4" s="36"/>
      <c r="H4" s="195"/>
      <c r="I4" s="195"/>
      <c r="J4" s="36"/>
      <c r="K4" s="36"/>
      <c r="L4" s="195"/>
      <c r="M4" s="195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36"/>
      <c r="E5" s="36"/>
      <c r="F5" s="36"/>
      <c r="G5" s="36"/>
      <c r="H5" s="195"/>
      <c r="I5" s="195"/>
      <c r="J5" s="36"/>
      <c r="K5" s="36"/>
      <c r="L5" s="195"/>
      <c r="M5" s="195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36"/>
      <c r="E6" s="36"/>
      <c r="F6" s="36"/>
      <c r="G6" s="36"/>
      <c r="H6" s="195"/>
      <c r="I6" s="195"/>
      <c r="J6" s="36"/>
      <c r="K6" s="36"/>
      <c r="L6" s="195"/>
      <c r="M6" s="195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36"/>
      <c r="E7" s="36"/>
      <c r="F7" s="36"/>
      <c r="G7" s="36"/>
      <c r="H7" s="195"/>
      <c r="I7" s="195"/>
      <c r="J7" s="36"/>
      <c r="K7" s="36"/>
      <c r="L7" s="195"/>
      <c r="M7" s="195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36"/>
      <c r="E8" s="36"/>
      <c r="F8" s="36"/>
      <c r="G8" s="36"/>
      <c r="H8" s="195"/>
      <c r="I8" s="195"/>
      <c r="J8" s="36"/>
      <c r="K8" s="36"/>
      <c r="L8" s="195"/>
      <c r="M8" s="195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36"/>
      <c r="E9" s="36"/>
      <c r="F9" s="36"/>
      <c r="G9" s="36"/>
      <c r="H9" s="195"/>
      <c r="I9" s="195"/>
      <c r="J9" s="36"/>
      <c r="K9" s="36"/>
      <c r="L9" s="195"/>
      <c r="M9" s="195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36"/>
      <c r="E10" s="36"/>
      <c r="F10" s="36"/>
      <c r="G10" s="36"/>
      <c r="H10" s="195"/>
      <c r="I10" s="195"/>
      <c r="J10" s="36"/>
      <c r="K10" s="36"/>
      <c r="L10" s="195"/>
      <c r="M10" s="195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36"/>
      <c r="E11" s="36"/>
      <c r="F11" s="36"/>
      <c r="G11" s="36"/>
      <c r="H11" s="195"/>
      <c r="I11" s="195"/>
      <c r="J11" s="36"/>
      <c r="K11" s="36"/>
      <c r="L11" s="195"/>
      <c r="M11" s="195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36"/>
      <c r="E12" s="36"/>
      <c r="F12" s="36"/>
      <c r="G12" s="36"/>
      <c r="H12" s="195"/>
      <c r="I12" s="195"/>
      <c r="J12" s="36"/>
      <c r="K12" s="36"/>
      <c r="L12" s="195"/>
      <c r="M12" s="195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36"/>
      <c r="E13" s="36"/>
      <c r="F13" s="36"/>
      <c r="G13" s="36"/>
      <c r="H13" s="195"/>
      <c r="I13" s="195"/>
      <c r="J13" s="36"/>
      <c r="K13" s="36"/>
      <c r="L13" s="195"/>
      <c r="M13" s="195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36"/>
      <c r="E14" s="36"/>
      <c r="F14" s="36"/>
      <c r="G14" s="36"/>
      <c r="H14" s="195"/>
      <c r="I14" s="195"/>
      <c r="J14" s="36"/>
      <c r="K14" s="36"/>
      <c r="L14" s="195"/>
      <c r="M14" s="195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36"/>
      <c r="E15" s="36"/>
      <c r="F15" s="36"/>
      <c r="G15" s="36"/>
      <c r="H15" s="195"/>
      <c r="I15" s="195"/>
      <c r="J15" s="36"/>
      <c r="K15" s="36"/>
      <c r="L15" s="97"/>
      <c r="M15" s="97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36"/>
      <c r="E16" s="36"/>
      <c r="F16" s="36"/>
      <c r="G16" s="36"/>
      <c r="H16" s="195"/>
      <c r="I16" s="195"/>
      <c r="J16" s="36"/>
      <c r="K16" s="36"/>
      <c r="L16" s="97"/>
      <c r="M16" s="9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36"/>
      <c r="G17" s="36"/>
      <c r="H17" s="195"/>
      <c r="I17" s="195"/>
      <c r="J17" s="36"/>
      <c r="K17" s="36"/>
      <c r="L17" s="97"/>
      <c r="M17" s="9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36"/>
      <c r="G18" s="36"/>
      <c r="H18" s="195"/>
      <c r="I18" s="195"/>
      <c r="J18" s="36"/>
      <c r="K18" s="36"/>
      <c r="L18" s="97"/>
      <c r="M18" s="9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36"/>
      <c r="G19" s="36"/>
      <c r="H19" s="195"/>
      <c r="I19" s="195"/>
      <c r="J19" s="36"/>
      <c r="K19" s="36"/>
      <c r="L19" s="97"/>
      <c r="M19" s="9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36"/>
      <c r="G20" s="36"/>
      <c r="H20" s="195"/>
      <c r="I20" s="195"/>
      <c r="J20" s="36"/>
      <c r="K20" s="36"/>
      <c r="L20" s="97"/>
      <c r="M20" s="9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36"/>
      <c r="G21" s="36"/>
      <c r="H21" s="195"/>
      <c r="I21" s="195"/>
      <c r="J21" s="36"/>
      <c r="K21" s="36"/>
      <c r="L21" s="97"/>
      <c r="M21" s="9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24"/>
      <c r="G22" s="24"/>
      <c r="H22" s="195"/>
      <c r="I22" s="195"/>
      <c r="J22" s="24"/>
      <c r="K22" s="24"/>
      <c r="L22" s="97"/>
      <c r="M22" s="9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3"/>
      <c r="E23" s="63"/>
      <c r="F23" s="63"/>
      <c r="G23" s="63"/>
      <c r="H23" s="195"/>
      <c r="I23" s="195"/>
      <c r="J23" s="63"/>
      <c r="K23" s="63"/>
      <c r="L23" s="97"/>
      <c r="M23" s="97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3"/>
      <c r="E24" s="63"/>
      <c r="F24" s="63"/>
      <c r="G24" s="63"/>
      <c r="H24" s="195"/>
      <c r="I24" s="195"/>
      <c r="J24" s="63"/>
      <c r="K24" s="63"/>
      <c r="L24" s="97"/>
      <c r="M24" s="97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219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97"/>
      <c r="M25" s="97"/>
      <c r="N25" s="97"/>
      <c r="O25" s="97"/>
      <c r="P25" s="97"/>
      <c r="Q25" s="97"/>
      <c r="R25" s="97"/>
      <c r="S25" s="97"/>
      <c r="U25" s="97"/>
      <c r="V25" s="97"/>
      <c r="W25" s="97"/>
    </row>
    <row r="26" spans="1:23" s="22" customFormat="1" ht="17.100000000000001" customHeight="1">
      <c r="A26" s="219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97"/>
      <c r="M26" s="97"/>
      <c r="N26" s="97"/>
      <c r="O26" s="97"/>
      <c r="P26" s="97"/>
      <c r="Q26" s="97"/>
      <c r="R26" s="97"/>
      <c r="S26" s="97"/>
      <c r="U26" s="97"/>
      <c r="V26" s="97"/>
      <c r="W26" s="97"/>
    </row>
    <row r="27" spans="1:23" s="22" customFormat="1" ht="17.100000000000001" customHeight="1">
      <c r="A27" s="219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97"/>
      <c r="M27" s="97"/>
      <c r="N27" s="97"/>
      <c r="O27" s="97"/>
      <c r="P27" s="97"/>
      <c r="Q27" s="97"/>
      <c r="R27" s="97"/>
      <c r="S27" s="97"/>
      <c r="U27" s="97"/>
      <c r="V27" s="97"/>
      <c r="W27" s="97"/>
    </row>
    <row r="28" spans="1:23" s="22" customFormat="1" ht="17.100000000000001" customHeight="1">
      <c r="A28" s="219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97"/>
      <c r="M28" s="97"/>
      <c r="N28" s="97"/>
      <c r="O28" s="97"/>
      <c r="P28" s="97"/>
      <c r="Q28" s="97"/>
      <c r="R28" s="97"/>
      <c r="S28" s="97"/>
      <c r="U28" s="97"/>
      <c r="V28" s="97"/>
      <c r="W28" s="97"/>
    </row>
    <row r="29" spans="1:23" s="22" customFormat="1" ht="17.100000000000001" customHeight="1">
      <c r="A29" s="219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97"/>
      <c r="M29" s="97"/>
      <c r="N29" s="97"/>
      <c r="O29" s="97"/>
      <c r="P29" s="97"/>
      <c r="Q29" s="97"/>
      <c r="R29" s="97"/>
      <c r="S29" s="97"/>
      <c r="U29" s="97"/>
      <c r="V29" s="97"/>
      <c r="W29" s="97"/>
    </row>
    <row r="30" spans="1:23" s="22" customFormat="1" ht="17.100000000000001" customHeight="1">
      <c r="A30" s="219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97"/>
      <c r="M30" s="97"/>
      <c r="N30" s="97"/>
      <c r="O30" s="97"/>
      <c r="P30" s="97"/>
      <c r="Q30" s="97"/>
      <c r="R30" s="97"/>
      <c r="S30" s="97"/>
      <c r="U30" s="97"/>
      <c r="V30" s="97"/>
      <c r="W30" s="97"/>
    </row>
    <row r="31" spans="1:23" s="22" customFormat="1" ht="17.100000000000001" customHeight="1">
      <c r="A31" s="219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97"/>
      <c r="M31" s="97"/>
      <c r="N31" s="97"/>
      <c r="O31" s="97"/>
      <c r="P31" s="97"/>
      <c r="Q31" s="97"/>
      <c r="R31" s="97"/>
      <c r="S31" s="97"/>
      <c r="U31" s="97"/>
      <c r="V31" s="97"/>
      <c r="W31" s="97"/>
    </row>
    <row r="32" spans="1:23" s="22" customFormat="1" ht="17.100000000000001" customHeight="1">
      <c r="A32" s="219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97"/>
      <c r="M32" s="97"/>
      <c r="N32" s="97"/>
      <c r="O32" s="97"/>
      <c r="P32" s="97"/>
      <c r="Q32" s="97"/>
      <c r="R32" s="97"/>
      <c r="S32" s="97"/>
      <c r="U32" s="97"/>
      <c r="V32" s="97"/>
      <c r="W32" s="97"/>
    </row>
    <row r="33" spans="1:36" s="22" customFormat="1" ht="17.100000000000001" customHeight="1">
      <c r="A33" s="49"/>
      <c r="B33" s="24"/>
      <c r="C33" s="24"/>
      <c r="D33" s="24"/>
      <c r="E33" s="24"/>
      <c r="F33" s="24"/>
      <c r="G33" s="24"/>
      <c r="H33" s="195"/>
      <c r="I33" s="195"/>
      <c r="J33" s="24"/>
      <c r="K33" s="24"/>
      <c r="L33" s="97"/>
      <c r="M33" s="97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375</v>
      </c>
    </row>
    <row r="36" spans="1:36" s="30" customFormat="1" ht="18" customHeight="1">
      <c r="A36" s="244" t="s">
        <v>61</v>
      </c>
      <c r="B36" s="244" t="s">
        <v>62</v>
      </c>
      <c r="C36" s="94" t="s">
        <v>125</v>
      </c>
      <c r="D36" s="94"/>
      <c r="E36" s="95"/>
      <c r="F36" s="94"/>
      <c r="G36" s="94"/>
      <c r="H36" s="94"/>
      <c r="I36" s="94"/>
      <c r="J36" s="94"/>
      <c r="K36" s="94"/>
      <c r="L36" s="94" t="s">
        <v>126</v>
      </c>
      <c r="M36" s="94" t="s">
        <v>127</v>
      </c>
      <c r="N36" s="94" t="s">
        <v>128</v>
      </c>
      <c r="O36" s="94" t="s">
        <v>129</v>
      </c>
      <c r="P36" s="94" t="s">
        <v>130</v>
      </c>
      <c r="Q36" s="94" t="s">
        <v>131</v>
      </c>
      <c r="R36" s="94" t="s">
        <v>132</v>
      </c>
      <c r="S36" s="94" t="s">
        <v>131</v>
      </c>
      <c r="T36" s="94" t="s">
        <v>64</v>
      </c>
      <c r="U36" s="94"/>
      <c r="V36" s="94" t="s">
        <v>131</v>
      </c>
      <c r="W36" s="94" t="s">
        <v>65</v>
      </c>
      <c r="X36" s="94"/>
      <c r="Y36" s="94" t="s">
        <v>535</v>
      </c>
      <c r="Z36" s="94" t="s">
        <v>536</v>
      </c>
      <c r="AA36" s="94" t="s">
        <v>537</v>
      </c>
      <c r="AB36" s="94" t="s">
        <v>538</v>
      </c>
      <c r="AC36" s="94"/>
      <c r="AD36" s="94"/>
      <c r="AE36" s="94"/>
      <c r="AF36" s="94"/>
      <c r="AG36" s="94"/>
      <c r="AH36" s="94"/>
      <c r="AI36" s="94" t="s">
        <v>66</v>
      </c>
      <c r="AJ36" s="22"/>
    </row>
    <row r="37" spans="1:36" s="306" customFormat="1" ht="17.100000000000001" customHeight="1"/>
    <row r="38" spans="1:36" s="306" customFormat="1" ht="17.100000000000001" customHeight="1"/>
    <row r="39" spans="1:36" s="306" customFormat="1" ht="17.100000000000001" customHeight="1"/>
    <row r="40" spans="1:36" s="306" customFormat="1" ht="17.100000000000001" customHeight="1"/>
    <row r="41" spans="1:36" s="306" customFormat="1" ht="17.100000000000001" customHeight="1"/>
    <row r="42" spans="1:36" s="306" customFormat="1" ht="17.100000000000001" customHeight="1"/>
    <row r="43" spans="1:36" s="306" customFormat="1" ht="17.100000000000001" customHeight="1"/>
    <row r="44" spans="1:36" s="306" customFormat="1" ht="17.100000000000001" customHeight="1"/>
    <row r="45" spans="1:36" s="306" customFormat="1" ht="17.100000000000001" customHeight="1"/>
    <row r="46" spans="1:36" s="306" customFormat="1" ht="17.100000000000001" customHeight="1"/>
    <row r="47" spans="1:36" s="306" customFormat="1" ht="17.100000000000001" customHeight="1"/>
    <row r="48" spans="1:36" s="306" customFormat="1" ht="17.100000000000001" customHeight="1"/>
    <row r="49" s="306" customFormat="1" ht="17.100000000000001" customHeight="1"/>
    <row r="50" s="306" customFormat="1" ht="17.100000000000001" customHeight="1"/>
    <row r="51" s="306" customFormat="1" ht="17.100000000000001" customHeight="1"/>
    <row r="52" s="306" customFormat="1" ht="17.100000000000001" customHeight="1"/>
    <row r="53" s="306" customFormat="1" ht="17.100000000000001" customHeight="1"/>
    <row r="54" s="306" customFormat="1" ht="17.100000000000001" customHeight="1"/>
    <row r="55" s="306" customFormat="1" ht="17.100000000000001" customHeight="1"/>
    <row r="56" s="306" customFormat="1" ht="17.100000000000001" customHeight="1"/>
    <row r="57" s="306" customFormat="1" ht="17.100000000000001" customHeight="1"/>
    <row r="58" s="306" customFormat="1" ht="17.100000000000001" customHeight="1"/>
    <row r="59" s="306" customFormat="1" ht="17.100000000000001" customHeight="1"/>
    <row r="60" s="306" customFormat="1" ht="17.100000000000001" customHeight="1"/>
    <row r="61" s="306" customFormat="1" ht="17.100000000000001" customHeight="1"/>
    <row r="62" s="306" customFormat="1" ht="17.100000000000001" customHeight="1"/>
    <row r="63" s="306" customFormat="1" ht="17.100000000000001" customHeight="1"/>
    <row r="64" s="306" customFormat="1" ht="17.100000000000001" customHeight="1"/>
    <row r="65" spans="1:17" s="306" customFormat="1" ht="17.100000000000001" customHeight="1"/>
    <row r="66" spans="1:17" s="306" customFormat="1" ht="17.100000000000001" customHeight="1"/>
    <row r="67" spans="1:17" s="306" customFormat="1" ht="17.100000000000001" customHeight="1"/>
    <row r="68" spans="1:17" s="22" customFormat="1" ht="17.100000000000001" customHeight="1">
      <c r="A68" s="28" t="s">
        <v>363</v>
      </c>
    </row>
    <row r="69" spans="1:17" s="30" customFormat="1" ht="18" customHeight="1">
      <c r="A69" s="244">
        <v>1</v>
      </c>
      <c r="B69" s="244">
        <v>2</v>
      </c>
      <c r="C69" s="94">
        <v>3</v>
      </c>
      <c r="D69" s="94">
        <v>4</v>
      </c>
      <c r="E69" s="95">
        <v>5</v>
      </c>
      <c r="F69" s="94">
        <v>6</v>
      </c>
      <c r="G69" s="94">
        <v>7</v>
      </c>
      <c r="H69" s="94">
        <v>8</v>
      </c>
      <c r="I69" s="94">
        <v>9</v>
      </c>
      <c r="J69" s="94">
        <v>10</v>
      </c>
      <c r="K69" s="94">
        <v>11</v>
      </c>
      <c r="L69" s="94">
        <v>12</v>
      </c>
      <c r="M69" s="94">
        <v>13</v>
      </c>
      <c r="N69" s="94">
        <v>14</v>
      </c>
      <c r="O69" s="94">
        <v>15</v>
      </c>
      <c r="P69" s="94">
        <v>16</v>
      </c>
      <c r="Q69" s="22"/>
    </row>
    <row r="70" spans="1:17" s="306" customFormat="1" ht="17.100000000000001" customHeight="1"/>
    <row r="71" spans="1:17" s="306" customFormat="1" ht="17.100000000000001" customHeight="1"/>
    <row r="72" spans="1:17" s="306" customFormat="1" ht="17.100000000000001" customHeight="1"/>
    <row r="73" spans="1:17" s="306" customFormat="1" ht="17.100000000000001" customHeight="1"/>
    <row r="74" spans="1:17" s="306" customFormat="1" ht="17.100000000000001" customHeight="1"/>
    <row r="75" spans="1:17" s="306" customFormat="1" ht="17.100000000000001" customHeight="1"/>
    <row r="76" spans="1:17" s="306" customFormat="1" ht="17.100000000000001" customHeight="1"/>
    <row r="77" spans="1:17" s="306" customFormat="1" ht="17.100000000000001" customHeight="1"/>
    <row r="78" spans="1:17" s="306" customFormat="1" ht="17.100000000000001" customHeight="1"/>
    <row r="79" spans="1:17" s="306" customFormat="1" ht="17.100000000000001" customHeight="1"/>
    <row r="80" spans="1:17" s="306" customFormat="1" ht="17.100000000000001" customHeight="1"/>
    <row r="81" s="306" customFormat="1" ht="17.100000000000001" customHeight="1"/>
    <row r="82" s="306" customFormat="1" ht="17.100000000000001" customHeight="1"/>
    <row r="83" s="306" customFormat="1" ht="17.100000000000001" customHeight="1"/>
    <row r="84" s="306" customFormat="1" ht="17.100000000000001" customHeight="1"/>
    <row r="85" s="306" customFormat="1" ht="17.100000000000001" customHeight="1"/>
    <row r="86" s="306" customFormat="1" ht="17.100000000000001" customHeight="1"/>
    <row r="87" s="306" customFormat="1" ht="17.100000000000001" customHeight="1"/>
    <row r="88" s="306" customFormat="1" ht="17.100000000000001" customHeight="1"/>
    <row r="89" s="306" customFormat="1" ht="17.100000000000001" customHeight="1"/>
    <row r="90" s="306" customFormat="1" ht="17.100000000000001" customHeight="1"/>
    <row r="91" s="306" customFormat="1" ht="17.100000000000001" customHeight="1"/>
    <row r="92" s="306" customFormat="1" ht="17.100000000000001" customHeight="1"/>
    <row r="93" s="306" customFormat="1" ht="17.100000000000001" customHeight="1"/>
    <row r="94" s="306" customFormat="1" ht="17.100000000000001" customHeight="1"/>
    <row r="95" s="306" customFormat="1" ht="17.100000000000001" customHeight="1"/>
    <row r="96" s="306" customFormat="1" ht="17.100000000000001" customHeight="1"/>
    <row r="97" spans="1:3" s="306" customFormat="1" ht="17.100000000000001" customHeight="1"/>
    <row r="98" spans="1:3" s="306" customFormat="1" ht="17.100000000000001" customHeight="1"/>
    <row r="99" spans="1:3" s="306" customFormat="1" ht="17.100000000000001" customHeight="1"/>
    <row r="100" spans="1:3" s="306" customFormat="1" ht="17.100000000000001" customHeight="1"/>
    <row r="101" spans="1:3" s="22" customFormat="1" ht="17.100000000000001" customHeight="1">
      <c r="A101" s="28" t="s">
        <v>364</v>
      </c>
    </row>
    <row r="102" spans="1:3" s="30" customFormat="1" ht="18" customHeight="1">
      <c r="A102" s="244" t="s">
        <v>61</v>
      </c>
      <c r="B102" s="244" t="s">
        <v>366</v>
      </c>
      <c r="C102" s="244" t="s">
        <v>367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7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8" width="12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515" t="s">
        <v>35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</row>
    <row r="2" spans="1:11" s="2" customFormat="1" ht="33" customHeight="1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515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84" t="str">
        <f>IF(Calcu!B9=TRUE,"","삭제")</f>
        <v>삭제</v>
      </c>
      <c r="D6" s="96" t="str">
        <f>"○ 품명 : "&amp;기본정보!C$5</f>
        <v xml:space="preserve">○ 품명 : </v>
      </c>
      <c r="F6" s="55"/>
      <c r="G6" s="57"/>
    </row>
    <row r="7" spans="1:11" ht="15" customHeight="1">
      <c r="A7" s="210" t="str">
        <f>A6</f>
        <v>삭제</v>
      </c>
      <c r="D7" s="96" t="str">
        <f>"○ 제작회사 : "&amp;기본정보!C$6</f>
        <v xml:space="preserve">○ 제작회사 : </v>
      </c>
      <c r="F7" s="55"/>
      <c r="G7" s="57"/>
    </row>
    <row r="8" spans="1:11" ht="15" customHeight="1">
      <c r="A8" s="210" t="str">
        <f>A6</f>
        <v>삭제</v>
      </c>
      <c r="D8" s="96" t="str">
        <f>"○ 형식 : "&amp;기본정보!C$7</f>
        <v xml:space="preserve">○ 형식 : </v>
      </c>
      <c r="F8" s="55"/>
      <c r="G8" s="57"/>
    </row>
    <row r="9" spans="1:11" ht="15" customHeight="1">
      <c r="A9" s="210" t="str">
        <f>A6</f>
        <v>삭제</v>
      </c>
      <c r="D9" s="96" t="str">
        <f>"○ 기기번호 : "&amp;기본정보!C$8</f>
        <v xml:space="preserve">○ 기기번호 : </v>
      </c>
      <c r="F9" s="55"/>
      <c r="G9" s="57"/>
    </row>
    <row r="10" spans="1:11" ht="15" customHeight="1">
      <c r="A10" s="210" t="str">
        <f>A6</f>
        <v>삭제</v>
      </c>
      <c r="D10" s="96"/>
      <c r="F10" s="55"/>
      <c r="G10" s="57"/>
    </row>
    <row r="11" spans="1:11" ht="15" customHeight="1">
      <c r="A11" s="210" t="str">
        <f>A6</f>
        <v>삭제</v>
      </c>
      <c r="D11" s="59" t="s">
        <v>162</v>
      </c>
      <c r="F11" s="55"/>
      <c r="G11" s="57"/>
    </row>
    <row r="12" spans="1:11" ht="15" customHeight="1">
      <c r="A12" s="210" t="str">
        <f>A6</f>
        <v>삭제</v>
      </c>
      <c r="D12" s="516" t="s">
        <v>163</v>
      </c>
      <c r="E12" s="221" t="s">
        <v>164</v>
      </c>
      <c r="F12" s="524" t="e">
        <f>Calcu!$J$328</f>
        <v>#N/A</v>
      </c>
      <c r="G12" s="525"/>
      <c r="H12" s="526"/>
    </row>
    <row r="13" spans="1:11" ht="15" customHeight="1">
      <c r="A13" s="210" t="str">
        <f>A6</f>
        <v>삭제</v>
      </c>
      <c r="D13" s="517"/>
      <c r="E13" s="522" t="s">
        <v>156</v>
      </c>
      <c r="F13" s="519" t="s">
        <v>165</v>
      </c>
      <c r="G13" s="521" t="s">
        <v>154</v>
      </c>
      <c r="H13" s="527" t="s">
        <v>136</v>
      </c>
    </row>
    <row r="14" spans="1:11" ht="15" customHeight="1">
      <c r="A14" s="210" t="str">
        <f>A6</f>
        <v>삭제</v>
      </c>
      <c r="D14" s="517"/>
      <c r="E14" s="523"/>
      <c r="F14" s="520"/>
      <c r="G14" s="521"/>
      <c r="H14" s="528"/>
    </row>
    <row r="15" spans="1:11" ht="15" customHeight="1">
      <c r="A15" s="210" t="str">
        <f>A6</f>
        <v>삭제</v>
      </c>
      <c r="B15" s="57"/>
      <c r="C15" s="57"/>
      <c r="D15" s="518"/>
      <c r="E15" s="92">
        <f>Calcu!C64</f>
        <v>0</v>
      </c>
      <c r="F15" s="91">
        <f>Calcu!D64</f>
        <v>0</v>
      </c>
      <c r="G15" s="89">
        <f>Calcu!E64</f>
        <v>0</v>
      </c>
      <c r="H15" s="90">
        <f>Calcu!F64</f>
        <v>0</v>
      </c>
    </row>
    <row r="16" spans="1:11" ht="15" customHeight="1">
      <c r="A16" s="284" t="str">
        <f>IF(Calcu!N9=TRUE,"","삭제")</f>
        <v>삭제</v>
      </c>
      <c r="B16" s="57"/>
      <c r="C16" s="57"/>
      <c r="D16" s="223">
        <f>Calcu!B65</f>
        <v>1</v>
      </c>
      <c r="E16" s="225" t="str">
        <f>Calcu!C65</f>
        <v/>
      </c>
      <c r="F16" s="226" t="str">
        <f>Calcu!D65</f>
        <v/>
      </c>
      <c r="G16" s="227" t="str">
        <f>Calcu!E65</f>
        <v/>
      </c>
      <c r="H16" s="228" t="str">
        <f>Calcu!F65</f>
        <v/>
      </c>
    </row>
    <row r="17" spans="1:9" ht="15" customHeight="1">
      <c r="A17" s="284" t="str">
        <f>IF(Calcu!N10=TRUE,"","삭제")</f>
        <v>삭제</v>
      </c>
      <c r="B17" s="57"/>
      <c r="C17" s="57"/>
      <c r="D17" s="222">
        <f>Calcu!B66</f>
        <v>2</v>
      </c>
      <c r="E17" s="229" t="str">
        <f>Calcu!C66</f>
        <v/>
      </c>
      <c r="F17" s="230" t="str">
        <f>Calcu!D66</f>
        <v/>
      </c>
      <c r="G17" s="231" t="str">
        <f>Calcu!E66</f>
        <v/>
      </c>
      <c r="H17" s="232" t="str">
        <f>Calcu!F66</f>
        <v/>
      </c>
    </row>
    <row r="18" spans="1:9" ht="15" customHeight="1">
      <c r="A18" s="284" t="str">
        <f>IF(Calcu!N11=TRUE,"","삭제")</f>
        <v>삭제</v>
      </c>
      <c r="B18" s="57"/>
      <c r="C18" s="57"/>
      <c r="D18" s="222">
        <f>Calcu!B67</f>
        <v>3</v>
      </c>
      <c r="E18" s="229" t="str">
        <f>Calcu!C67</f>
        <v/>
      </c>
      <c r="F18" s="230" t="str">
        <f>Calcu!D67</f>
        <v/>
      </c>
      <c r="G18" s="231" t="str">
        <f>Calcu!E67</f>
        <v/>
      </c>
      <c r="H18" s="232" t="str">
        <f>Calcu!F67</f>
        <v/>
      </c>
    </row>
    <row r="19" spans="1:9" ht="15" customHeight="1">
      <c r="A19" s="284" t="str">
        <f>IF(Calcu!N12=TRUE,"","삭제")</f>
        <v>삭제</v>
      </c>
      <c r="B19" s="57"/>
      <c r="C19" s="57"/>
      <c r="D19" s="222">
        <f>Calcu!B68</f>
        <v>4</v>
      </c>
      <c r="E19" s="229" t="str">
        <f>Calcu!C68</f>
        <v/>
      </c>
      <c r="F19" s="230" t="str">
        <f>Calcu!D68</f>
        <v/>
      </c>
      <c r="G19" s="231" t="str">
        <f>Calcu!E68</f>
        <v/>
      </c>
      <c r="H19" s="232" t="str">
        <f>Calcu!F68</f>
        <v/>
      </c>
    </row>
    <row r="20" spans="1:9" ht="15" customHeight="1">
      <c r="A20" s="284" t="str">
        <f>IF(Calcu!N13=TRUE,"","삭제")</f>
        <v>삭제</v>
      </c>
      <c r="B20" s="57"/>
      <c r="C20" s="57"/>
      <c r="D20" s="222">
        <f>Calcu!B69</f>
        <v>5</v>
      </c>
      <c r="E20" s="229" t="str">
        <f>Calcu!C69</f>
        <v/>
      </c>
      <c r="F20" s="230" t="str">
        <f>Calcu!D69</f>
        <v/>
      </c>
      <c r="G20" s="231" t="str">
        <f>Calcu!E69</f>
        <v/>
      </c>
      <c r="H20" s="232" t="str">
        <f>Calcu!F69</f>
        <v/>
      </c>
    </row>
    <row r="21" spans="1:9" ht="15" customHeight="1">
      <c r="A21" s="284" t="str">
        <f>IF(Calcu!N14=TRUE,"","삭제")</f>
        <v>삭제</v>
      </c>
      <c r="B21" s="57"/>
      <c r="C21" s="57"/>
      <c r="D21" s="222">
        <f>Calcu!B70</f>
        <v>6</v>
      </c>
      <c r="E21" s="229" t="str">
        <f>Calcu!C70</f>
        <v/>
      </c>
      <c r="F21" s="230" t="str">
        <f>Calcu!D70</f>
        <v/>
      </c>
      <c r="G21" s="231" t="str">
        <f>Calcu!E70</f>
        <v/>
      </c>
      <c r="H21" s="232" t="str">
        <f>Calcu!F70</f>
        <v/>
      </c>
    </row>
    <row r="22" spans="1:9" ht="15" customHeight="1">
      <c r="A22" s="284" t="str">
        <f>IF(Calcu!N15=TRUE,"","삭제")</f>
        <v>삭제</v>
      </c>
      <c r="B22" s="57"/>
      <c r="C22" s="57"/>
      <c r="D22" s="222">
        <f>Calcu!B71</f>
        <v>7</v>
      </c>
      <c r="E22" s="229" t="str">
        <f>Calcu!C71</f>
        <v/>
      </c>
      <c r="F22" s="230" t="str">
        <f>Calcu!D71</f>
        <v/>
      </c>
      <c r="G22" s="231" t="str">
        <f>Calcu!E71</f>
        <v/>
      </c>
      <c r="H22" s="232" t="str">
        <f>Calcu!F71</f>
        <v/>
      </c>
    </row>
    <row r="23" spans="1:9" ht="15" customHeight="1">
      <c r="A23" s="284" t="str">
        <f>IF(Calcu!N16=TRUE,"","삭제")</f>
        <v>삭제</v>
      </c>
      <c r="B23" s="57"/>
      <c r="C23" s="57"/>
      <c r="D23" s="222">
        <f>Calcu!B72</f>
        <v>8</v>
      </c>
      <c r="E23" s="229" t="str">
        <f>Calcu!C72</f>
        <v/>
      </c>
      <c r="F23" s="230" t="str">
        <f>Calcu!D72</f>
        <v/>
      </c>
      <c r="G23" s="231" t="str">
        <f>Calcu!E72</f>
        <v/>
      </c>
      <c r="H23" s="232" t="str">
        <f>Calcu!F72</f>
        <v/>
      </c>
    </row>
    <row r="24" spans="1:9" ht="15" customHeight="1">
      <c r="A24" s="284" t="str">
        <f>IF(Calcu!N17=TRUE,"","삭제")</f>
        <v>삭제</v>
      </c>
      <c r="B24" s="57"/>
      <c r="C24" s="57"/>
      <c r="D24" s="222">
        <f>Calcu!B73</f>
        <v>9</v>
      </c>
      <c r="E24" s="229" t="str">
        <f>Calcu!C73</f>
        <v/>
      </c>
      <c r="F24" s="230" t="str">
        <f>Calcu!D73</f>
        <v/>
      </c>
      <c r="G24" s="231" t="str">
        <f>Calcu!E73</f>
        <v/>
      </c>
      <c r="H24" s="232" t="str">
        <f>Calcu!F73</f>
        <v/>
      </c>
    </row>
    <row r="25" spans="1:9" ht="15" customHeight="1">
      <c r="A25" s="284" t="str">
        <f>IF(Calcu!N18=TRUE,"","삭제")</f>
        <v>삭제</v>
      </c>
      <c r="D25" s="222">
        <f>Calcu!B74</f>
        <v>10</v>
      </c>
      <c r="E25" s="229" t="str">
        <f>Calcu!C74</f>
        <v/>
      </c>
      <c r="F25" s="230" t="str">
        <f>Calcu!D74</f>
        <v/>
      </c>
      <c r="G25" s="231" t="str">
        <f>Calcu!E74</f>
        <v/>
      </c>
      <c r="H25" s="232" t="str">
        <f>Calcu!F74</f>
        <v/>
      </c>
    </row>
    <row r="26" spans="1:9" ht="15" customHeight="1">
      <c r="A26" s="284" t="str">
        <f>IF(Calcu!N19=TRUE,"","삭제")</f>
        <v>삭제</v>
      </c>
      <c r="D26" s="222">
        <f>Calcu!B75</f>
        <v>11</v>
      </c>
      <c r="E26" s="229" t="str">
        <f>Calcu!C75</f>
        <v/>
      </c>
      <c r="F26" s="230" t="str">
        <f>Calcu!D75</f>
        <v/>
      </c>
      <c r="G26" s="231" t="str">
        <f>Calcu!E75</f>
        <v/>
      </c>
      <c r="H26" s="232" t="str">
        <f>Calcu!F75</f>
        <v/>
      </c>
    </row>
    <row r="27" spans="1:9" ht="15" customHeight="1">
      <c r="A27" s="284" t="str">
        <f>IF(Calcu!N20=TRUE,"","삭제")</f>
        <v>삭제</v>
      </c>
      <c r="D27" s="222">
        <f>Calcu!B76</f>
        <v>12</v>
      </c>
      <c r="E27" s="229" t="str">
        <f>Calcu!C76</f>
        <v/>
      </c>
      <c r="F27" s="230" t="str">
        <f>Calcu!D76</f>
        <v/>
      </c>
      <c r="G27" s="231" t="str">
        <f>Calcu!E76</f>
        <v/>
      </c>
      <c r="H27" s="232" t="str">
        <f>Calcu!F76</f>
        <v/>
      </c>
    </row>
    <row r="28" spans="1:9" ht="15" customHeight="1">
      <c r="A28" s="284" t="str">
        <f>IF(Calcu!N21=TRUE,"","삭제")</f>
        <v>삭제</v>
      </c>
      <c r="D28" s="222">
        <f>Calcu!B77</f>
        <v>13</v>
      </c>
      <c r="E28" s="229" t="str">
        <f>Calcu!C77</f>
        <v/>
      </c>
      <c r="F28" s="230" t="str">
        <f>Calcu!D77</f>
        <v/>
      </c>
      <c r="G28" s="231" t="str">
        <f>Calcu!E77</f>
        <v/>
      </c>
      <c r="H28" s="232" t="str">
        <f>Calcu!F77</f>
        <v/>
      </c>
    </row>
    <row r="29" spans="1:9" ht="15" customHeight="1">
      <c r="A29" s="284" t="str">
        <f>IF(Calcu!N22=TRUE,"","삭제")</f>
        <v>삭제</v>
      </c>
      <c r="D29" s="222">
        <f>Calcu!B78</f>
        <v>14</v>
      </c>
      <c r="E29" s="229" t="str">
        <f>Calcu!C78</f>
        <v/>
      </c>
      <c r="F29" s="230" t="str">
        <f>Calcu!D78</f>
        <v/>
      </c>
      <c r="G29" s="231" t="str">
        <f>Calcu!E78</f>
        <v/>
      </c>
      <c r="H29" s="232" t="str">
        <f>Calcu!F78</f>
        <v/>
      </c>
    </row>
    <row r="30" spans="1:9" ht="15" customHeight="1">
      <c r="A30" s="284" t="str">
        <f>IF(Calcu!N23=TRUE,"","삭제")</f>
        <v>삭제</v>
      </c>
      <c r="D30" s="224">
        <f>Calcu!B79</f>
        <v>15</v>
      </c>
      <c r="E30" s="233" t="str">
        <f>Calcu!C79</f>
        <v/>
      </c>
      <c r="F30" s="234" t="str">
        <f>Calcu!D79</f>
        <v/>
      </c>
      <c r="G30" s="235" t="str">
        <f>Calcu!E79</f>
        <v/>
      </c>
      <c r="H30" s="236" t="str">
        <f>Calcu!F79</f>
        <v/>
      </c>
    </row>
    <row r="31" spans="1:9" ht="15" customHeight="1">
      <c r="A31" s="210" t="str">
        <f>A6</f>
        <v>삭제</v>
      </c>
      <c r="B31" s="209"/>
      <c r="C31" s="209"/>
      <c r="D31" s="238"/>
      <c r="E31" s="239"/>
      <c r="F31" s="238"/>
      <c r="G31" s="238"/>
      <c r="H31" s="238"/>
      <c r="I31" s="209"/>
    </row>
    <row r="32" spans="1:9" ht="15" customHeight="1">
      <c r="A32" s="210" t="str">
        <f t="shared" ref="A32:A33" si="0">A31</f>
        <v>삭제</v>
      </c>
      <c r="D32" s="53" t="s">
        <v>1031</v>
      </c>
      <c r="E32" s="208"/>
      <c r="F32" s="208"/>
      <c r="G32" s="208"/>
      <c r="H32" s="208"/>
      <c r="I32" s="208"/>
    </row>
    <row r="33" spans="1:9" ht="15" customHeight="1">
      <c r="A33" s="210" t="str">
        <f t="shared" si="0"/>
        <v>삭제</v>
      </c>
      <c r="D33" s="208"/>
      <c r="E33" s="208"/>
      <c r="F33" s="208"/>
      <c r="G33" s="208"/>
      <c r="H33" s="208"/>
      <c r="I33" s="208"/>
    </row>
    <row r="34" spans="1:9" ht="15" customHeight="1">
      <c r="A34" s="284" t="str">
        <f>IF(A6="삭제","삭제",IF(Calcu!C3=1,"삭제",""))</f>
        <v>삭제</v>
      </c>
      <c r="B34" s="209"/>
      <c r="C34" s="209"/>
      <c r="D34" s="56" t="e">
        <f ca="1">"※ 참고 : 단위를 "&amp;Calcu!F8&amp;" 으로 환산 할 경우 = (압력값 ÷ "&amp;Calcu!C3&amp;" )"</f>
        <v>#N/A</v>
      </c>
      <c r="E34" s="53"/>
      <c r="F34" s="209"/>
      <c r="G34" s="209"/>
      <c r="H34" s="209"/>
      <c r="I34" s="209"/>
    </row>
    <row r="35" spans="1:9" ht="15" customHeight="1">
      <c r="A35" s="210" t="str">
        <f t="shared" ref="A35" si="1">A34</f>
        <v>삭제</v>
      </c>
      <c r="B35" s="209"/>
      <c r="C35" s="209"/>
      <c r="D35" s="209"/>
      <c r="E35" s="53"/>
      <c r="F35" s="209"/>
      <c r="G35" s="209"/>
      <c r="H35" s="209"/>
      <c r="I35" s="209"/>
    </row>
    <row r="36" spans="1:9" ht="15" customHeight="1">
      <c r="A36" s="284" t="str">
        <f>IF(A6="삭제","삭제",IF(기본정보!A$46=0,"","삭제"))</f>
        <v>삭제</v>
      </c>
      <c r="B36" s="54"/>
      <c r="C36" s="54"/>
      <c r="D36" s="56" t="s">
        <v>185</v>
      </c>
      <c r="E36" s="54"/>
      <c r="F36" s="55"/>
    </row>
    <row r="37" spans="1:9" ht="15" customHeight="1">
      <c r="A37" s="210" t="str">
        <f>A36</f>
        <v>삭제</v>
      </c>
      <c r="B37" s="54"/>
      <c r="C37" s="54"/>
      <c r="D37" s="56"/>
      <c r="E37" s="214" t="s">
        <v>166</v>
      </c>
      <c r="F37" s="213" t="e">
        <f>Calcu!U78</f>
        <v>#DIV/0!</v>
      </c>
      <c r="H37" s="212"/>
      <c r="I37" s="213"/>
    </row>
    <row r="38" spans="1:9" ht="15" customHeight="1">
      <c r="A38" s="210" t="str">
        <f>A37</f>
        <v>삭제</v>
      </c>
      <c r="B38" s="54"/>
      <c r="C38" s="54"/>
      <c r="D38" s="56"/>
      <c r="E38" s="214" t="s">
        <v>167</v>
      </c>
      <c r="F38" s="213" t="e">
        <f>Calcu!U79</f>
        <v>#DIV/0!</v>
      </c>
      <c r="H38" s="212"/>
      <c r="I38" s="213"/>
    </row>
    <row r="39" spans="1:9" ht="15" customHeight="1">
      <c r="A39" s="210" t="str">
        <f>A38</f>
        <v>삭제</v>
      </c>
      <c r="B39" s="54"/>
      <c r="C39" s="54"/>
      <c r="D39" s="237" t="str">
        <f>"(y = 보정된 압력값, a = 기울기, X = 지시값 평균, b = 절편, 보정식에 적용되는 단위 : "&amp;F15&amp;")"</f>
        <v>(y = 보정된 압력값, a = 기울기, X = 지시값 평균, b = 절편, 보정식에 적용되는 단위 : 0)</v>
      </c>
      <c r="E39" s="54"/>
      <c r="F39" s="54"/>
      <c r="G39" s="54"/>
      <c r="H39" s="54"/>
      <c r="I39" s="56"/>
    </row>
    <row r="40" spans="1:9" ht="15" customHeight="1">
      <c r="A40" s="210" t="str">
        <f>A39</f>
        <v>삭제</v>
      </c>
      <c r="B40" s="54"/>
      <c r="C40" s="54"/>
      <c r="D40" s="237"/>
      <c r="E40" s="54"/>
      <c r="F40" s="54"/>
      <c r="G40" s="54"/>
      <c r="H40" s="54"/>
      <c r="I40" s="56"/>
    </row>
    <row r="41" spans="1:9" ht="15" customHeight="1">
      <c r="A41" s="284" t="str">
        <f>A49</f>
        <v>삭제</v>
      </c>
      <c r="B41" s="54"/>
      <c r="C41" s="54"/>
      <c r="E41" s="54"/>
      <c r="F41" s="514" t="s">
        <v>168</v>
      </c>
      <c r="G41" s="514"/>
      <c r="H41" s="54"/>
      <c r="I41" s="56"/>
    </row>
    <row r="42" spans="1:9" ht="15" customHeight="1">
      <c r="A42" s="210" t="str">
        <f t="shared" ref="A42:A47" si="2">A41</f>
        <v>삭제</v>
      </c>
      <c r="B42" s="54"/>
      <c r="C42" s="54"/>
      <c r="D42" s="56"/>
      <c r="E42" s="54"/>
      <c r="H42" s="54"/>
      <c r="I42" s="56"/>
    </row>
    <row r="43" spans="1:9" ht="15" customHeight="1">
      <c r="A43" s="210" t="str">
        <f t="shared" ref="A43:A46" si="3">A42</f>
        <v>삭제</v>
      </c>
      <c r="E43" s="211"/>
      <c r="H43" s="211"/>
      <c r="I43" s="211"/>
    </row>
    <row r="44" spans="1:9" ht="15" customHeight="1">
      <c r="A44" s="210" t="str">
        <f t="shared" si="3"/>
        <v>삭제</v>
      </c>
      <c r="D44" s="208"/>
      <c r="E44" s="208"/>
      <c r="F44" s="208"/>
      <c r="G44" s="208"/>
      <c r="H44" s="208"/>
      <c r="I44" s="208"/>
    </row>
    <row r="45" spans="1:9" ht="15" customHeight="1">
      <c r="A45" s="210" t="str">
        <f t="shared" si="3"/>
        <v>삭제</v>
      </c>
      <c r="D45" s="208"/>
      <c r="E45" s="208"/>
      <c r="F45" s="208"/>
      <c r="G45" s="208"/>
      <c r="H45" s="208"/>
      <c r="I45" s="208"/>
    </row>
    <row r="46" spans="1:9" ht="15" customHeight="1">
      <c r="A46" s="210" t="str">
        <f t="shared" si="3"/>
        <v>삭제</v>
      </c>
      <c r="D46" s="208"/>
      <c r="E46" s="208"/>
      <c r="F46" s="208"/>
      <c r="G46" s="208"/>
      <c r="H46" s="208"/>
      <c r="I46" s="208"/>
    </row>
    <row r="47" spans="1:9" ht="15" customHeight="1">
      <c r="A47" s="210" t="str">
        <f t="shared" si="2"/>
        <v>삭제</v>
      </c>
      <c r="D47" s="208"/>
      <c r="E47" s="208"/>
      <c r="F47" s="208"/>
      <c r="G47" s="208"/>
      <c r="H47" s="208"/>
      <c r="I47" s="208"/>
    </row>
    <row r="48" spans="1:9" ht="15" customHeight="1">
      <c r="A48" s="284" t="str">
        <f>IF(A47="삭제","삭제","삽입")</f>
        <v>삭제</v>
      </c>
      <c r="D48" s="208"/>
      <c r="E48" s="208"/>
      <c r="F48" s="208"/>
      <c r="G48" s="208"/>
      <c r="H48" s="208"/>
      <c r="I48" s="208"/>
    </row>
    <row r="49" spans="1:8" ht="15" customHeight="1">
      <c r="A49" s="284" t="str">
        <f>IF(Calcu!B91=TRUE,"","삭제")</f>
        <v>삭제</v>
      </c>
      <c r="D49" s="96" t="str">
        <f>"○ 품명 : "&amp;기본정보!C$5</f>
        <v xml:space="preserve">○ 품명 : </v>
      </c>
      <c r="F49" s="55"/>
      <c r="G49" s="57"/>
    </row>
    <row r="50" spans="1:8" ht="15" customHeight="1">
      <c r="A50" s="210" t="str">
        <f>A49</f>
        <v>삭제</v>
      </c>
      <c r="D50" s="96" t="str">
        <f>"○ 제작회사 : "&amp;기본정보!C$6</f>
        <v xml:space="preserve">○ 제작회사 : </v>
      </c>
      <c r="F50" s="55"/>
      <c r="G50" s="57"/>
    </row>
    <row r="51" spans="1:8" ht="15" customHeight="1">
      <c r="A51" s="210" t="str">
        <f>A49</f>
        <v>삭제</v>
      </c>
      <c r="D51" s="96" t="str">
        <f>"○ 형식 : "&amp;기본정보!C$7</f>
        <v xml:space="preserve">○ 형식 : </v>
      </c>
      <c r="F51" s="55"/>
      <c r="G51" s="57"/>
    </row>
    <row r="52" spans="1:8" ht="15" customHeight="1">
      <c r="A52" s="210" t="str">
        <f>A49</f>
        <v>삭제</v>
      </c>
      <c r="D52" s="96" t="str">
        <f>"○ 기기번호 : "&amp;기본정보!C$8</f>
        <v xml:space="preserve">○ 기기번호 : </v>
      </c>
      <c r="F52" s="55"/>
      <c r="G52" s="57"/>
    </row>
    <row r="53" spans="1:8" ht="15" customHeight="1">
      <c r="A53" s="210" t="str">
        <f>A49</f>
        <v>삭제</v>
      </c>
      <c r="D53" s="96"/>
      <c r="F53" s="55"/>
      <c r="G53" s="57"/>
    </row>
    <row r="54" spans="1:8" ht="15" customHeight="1">
      <c r="A54" s="210" t="str">
        <f>A49</f>
        <v>삭제</v>
      </c>
      <c r="D54" s="59" t="s">
        <v>169</v>
      </c>
      <c r="F54" s="55"/>
      <c r="G54" s="57"/>
    </row>
    <row r="55" spans="1:8" ht="15" customHeight="1">
      <c r="A55" s="210" t="str">
        <f>A49</f>
        <v>삭제</v>
      </c>
      <c r="D55" s="516" t="s">
        <v>170</v>
      </c>
      <c r="E55" s="221" t="s">
        <v>171</v>
      </c>
      <c r="F55" s="524" t="e">
        <f>Calcu!$J$328</f>
        <v>#N/A</v>
      </c>
      <c r="G55" s="525"/>
      <c r="H55" s="526"/>
    </row>
    <row r="56" spans="1:8" ht="15" customHeight="1">
      <c r="A56" s="210" t="str">
        <f>A49</f>
        <v>삭제</v>
      </c>
      <c r="D56" s="517"/>
      <c r="E56" s="522" t="s">
        <v>161</v>
      </c>
      <c r="F56" s="519" t="s">
        <v>172</v>
      </c>
      <c r="G56" s="521" t="s">
        <v>159</v>
      </c>
      <c r="H56" s="527" t="s">
        <v>173</v>
      </c>
    </row>
    <row r="57" spans="1:8" ht="15" customHeight="1">
      <c r="A57" s="210" t="str">
        <f>A49</f>
        <v>삭제</v>
      </c>
      <c r="D57" s="517"/>
      <c r="E57" s="523"/>
      <c r="F57" s="520"/>
      <c r="G57" s="521"/>
      <c r="H57" s="528"/>
    </row>
    <row r="58" spans="1:8" ht="15" customHeight="1">
      <c r="A58" s="210" t="str">
        <f>A49</f>
        <v>삭제</v>
      </c>
      <c r="B58" s="57"/>
      <c r="C58" s="57"/>
      <c r="D58" s="518"/>
      <c r="E58" s="92">
        <f>Calcu!C146</f>
        <v>0</v>
      </c>
      <c r="F58" s="91">
        <f>Calcu!D146</f>
        <v>0</v>
      </c>
      <c r="G58" s="89">
        <f>Calcu!E146</f>
        <v>0</v>
      </c>
      <c r="H58" s="90">
        <f>Calcu!F146</f>
        <v>0</v>
      </c>
    </row>
    <row r="59" spans="1:8" ht="15" customHeight="1">
      <c r="A59" s="284" t="str">
        <f>IF(Calcu!N91=TRUE,"","삭제")</f>
        <v>삭제</v>
      </c>
      <c r="B59" s="57"/>
      <c r="C59" s="57"/>
      <c r="D59" s="223">
        <f>Calcu!B147</f>
        <v>1</v>
      </c>
      <c r="E59" s="225" t="str">
        <f>Calcu!C147</f>
        <v/>
      </c>
      <c r="F59" s="226" t="str">
        <f>Calcu!D147</f>
        <v/>
      </c>
      <c r="G59" s="227" t="str">
        <f>Calcu!E147</f>
        <v/>
      </c>
      <c r="H59" s="228" t="str">
        <f>Calcu!F147</f>
        <v/>
      </c>
    </row>
    <row r="60" spans="1:8" ht="15" customHeight="1">
      <c r="A60" s="284" t="str">
        <f>IF(Calcu!N92=TRUE,"","삭제")</f>
        <v>삭제</v>
      </c>
      <c r="B60" s="57"/>
      <c r="C60" s="57"/>
      <c r="D60" s="222">
        <f>Calcu!B148</f>
        <v>2</v>
      </c>
      <c r="E60" s="229" t="str">
        <f>Calcu!C148</f>
        <v/>
      </c>
      <c r="F60" s="230" t="str">
        <f>Calcu!D148</f>
        <v/>
      </c>
      <c r="G60" s="231" t="str">
        <f>Calcu!E148</f>
        <v/>
      </c>
      <c r="H60" s="232" t="str">
        <f>Calcu!F148</f>
        <v/>
      </c>
    </row>
    <row r="61" spans="1:8" ht="15" customHeight="1">
      <c r="A61" s="284" t="str">
        <f>IF(Calcu!N93=TRUE,"","삭제")</f>
        <v>삭제</v>
      </c>
      <c r="B61" s="57"/>
      <c r="C61" s="57"/>
      <c r="D61" s="222">
        <f>Calcu!B149</f>
        <v>3</v>
      </c>
      <c r="E61" s="229" t="str">
        <f>Calcu!C149</f>
        <v/>
      </c>
      <c r="F61" s="230" t="str">
        <f>Calcu!D149</f>
        <v/>
      </c>
      <c r="G61" s="231" t="str">
        <f>Calcu!E149</f>
        <v/>
      </c>
      <c r="H61" s="232" t="str">
        <f>Calcu!F149</f>
        <v/>
      </c>
    </row>
    <row r="62" spans="1:8" ht="15" customHeight="1">
      <c r="A62" s="284" t="str">
        <f>IF(Calcu!N94=TRUE,"","삭제")</f>
        <v>삭제</v>
      </c>
      <c r="B62" s="57"/>
      <c r="C62" s="57"/>
      <c r="D62" s="222">
        <f>Calcu!B150</f>
        <v>4</v>
      </c>
      <c r="E62" s="229" t="str">
        <f>Calcu!C150</f>
        <v/>
      </c>
      <c r="F62" s="230" t="str">
        <f>Calcu!D150</f>
        <v/>
      </c>
      <c r="G62" s="231" t="str">
        <f>Calcu!E150</f>
        <v/>
      </c>
      <c r="H62" s="232" t="str">
        <f>Calcu!F150</f>
        <v/>
      </c>
    </row>
    <row r="63" spans="1:8" ht="15" customHeight="1">
      <c r="A63" s="284" t="str">
        <f>IF(Calcu!N95=TRUE,"","삭제")</f>
        <v>삭제</v>
      </c>
      <c r="B63" s="57"/>
      <c r="C63" s="57"/>
      <c r="D63" s="222">
        <f>Calcu!B151</f>
        <v>5</v>
      </c>
      <c r="E63" s="229" t="str">
        <f>Calcu!C151</f>
        <v/>
      </c>
      <c r="F63" s="230" t="str">
        <f>Calcu!D151</f>
        <v/>
      </c>
      <c r="G63" s="231" t="str">
        <f>Calcu!E151</f>
        <v/>
      </c>
      <c r="H63" s="232" t="str">
        <f>Calcu!F151</f>
        <v/>
      </c>
    </row>
    <row r="64" spans="1:8" ht="15" customHeight="1">
      <c r="A64" s="284" t="str">
        <f>IF(Calcu!N96=TRUE,"","삭제")</f>
        <v>삭제</v>
      </c>
      <c r="B64" s="57"/>
      <c r="C64" s="57"/>
      <c r="D64" s="222">
        <f>Calcu!B152</f>
        <v>6</v>
      </c>
      <c r="E64" s="229" t="str">
        <f>Calcu!C152</f>
        <v/>
      </c>
      <c r="F64" s="230" t="str">
        <f>Calcu!D152</f>
        <v/>
      </c>
      <c r="G64" s="231" t="str">
        <f>Calcu!E152</f>
        <v/>
      </c>
      <c r="H64" s="232" t="str">
        <f>Calcu!F152</f>
        <v/>
      </c>
    </row>
    <row r="65" spans="1:9" ht="15" customHeight="1">
      <c r="A65" s="284" t="str">
        <f>IF(Calcu!N97=TRUE,"","삭제")</f>
        <v>삭제</v>
      </c>
      <c r="B65" s="57"/>
      <c r="C65" s="57"/>
      <c r="D65" s="222">
        <f>Calcu!B153</f>
        <v>7</v>
      </c>
      <c r="E65" s="229" t="str">
        <f>Calcu!C153</f>
        <v/>
      </c>
      <c r="F65" s="230" t="str">
        <f>Calcu!D153</f>
        <v/>
      </c>
      <c r="G65" s="231" t="str">
        <f>Calcu!E153</f>
        <v/>
      </c>
      <c r="H65" s="232" t="str">
        <f>Calcu!F153</f>
        <v/>
      </c>
    </row>
    <row r="66" spans="1:9" ht="15" customHeight="1">
      <c r="A66" s="284" t="str">
        <f>IF(Calcu!N98=TRUE,"","삭제")</f>
        <v>삭제</v>
      </c>
      <c r="B66" s="57"/>
      <c r="C66" s="57"/>
      <c r="D66" s="222">
        <f>Calcu!B154</f>
        <v>8</v>
      </c>
      <c r="E66" s="229" t="str">
        <f>Calcu!C154</f>
        <v/>
      </c>
      <c r="F66" s="230" t="str">
        <f>Calcu!D154</f>
        <v/>
      </c>
      <c r="G66" s="231" t="str">
        <f>Calcu!E154</f>
        <v/>
      </c>
      <c r="H66" s="232" t="str">
        <f>Calcu!F154</f>
        <v/>
      </c>
    </row>
    <row r="67" spans="1:9" ht="15" customHeight="1">
      <c r="A67" s="284" t="str">
        <f>IF(Calcu!N99=TRUE,"","삭제")</f>
        <v>삭제</v>
      </c>
      <c r="B67" s="57"/>
      <c r="C67" s="57"/>
      <c r="D67" s="222">
        <f>Calcu!B155</f>
        <v>9</v>
      </c>
      <c r="E67" s="229" t="str">
        <f>Calcu!C155</f>
        <v/>
      </c>
      <c r="F67" s="230" t="str">
        <f>Calcu!D155</f>
        <v/>
      </c>
      <c r="G67" s="231" t="str">
        <f>Calcu!E155</f>
        <v/>
      </c>
      <c r="H67" s="232" t="str">
        <f>Calcu!F155</f>
        <v/>
      </c>
    </row>
    <row r="68" spans="1:9" ht="15" customHeight="1">
      <c r="A68" s="284" t="str">
        <f>IF(Calcu!N100=TRUE,"","삭제")</f>
        <v>삭제</v>
      </c>
      <c r="B68" s="57"/>
      <c r="C68" s="57"/>
      <c r="D68" s="222">
        <f>Calcu!B156</f>
        <v>10</v>
      </c>
      <c r="E68" s="229" t="str">
        <f>Calcu!C156</f>
        <v/>
      </c>
      <c r="F68" s="230" t="str">
        <f>Calcu!D156</f>
        <v/>
      </c>
      <c r="G68" s="231" t="str">
        <f>Calcu!E156</f>
        <v/>
      </c>
      <c r="H68" s="232" t="str">
        <f>Calcu!F156</f>
        <v/>
      </c>
    </row>
    <row r="69" spans="1:9" ht="15" customHeight="1">
      <c r="A69" s="284" t="str">
        <f>IF(Calcu!N101=TRUE,"","삭제")</f>
        <v>삭제</v>
      </c>
      <c r="B69" s="57"/>
      <c r="C69" s="57"/>
      <c r="D69" s="222">
        <f>Calcu!B157</f>
        <v>11</v>
      </c>
      <c r="E69" s="229" t="str">
        <f>Calcu!C157</f>
        <v/>
      </c>
      <c r="F69" s="230" t="str">
        <f>Calcu!D157</f>
        <v/>
      </c>
      <c r="G69" s="231" t="str">
        <f>Calcu!E157</f>
        <v/>
      </c>
      <c r="H69" s="232" t="str">
        <f>Calcu!F157</f>
        <v/>
      </c>
    </row>
    <row r="70" spans="1:9" ht="15" customHeight="1">
      <c r="A70" s="284" t="str">
        <f>IF(Calcu!N102=TRUE,"","삭제")</f>
        <v>삭제</v>
      </c>
      <c r="B70" s="57"/>
      <c r="C70" s="57"/>
      <c r="D70" s="222">
        <f>Calcu!B158</f>
        <v>12</v>
      </c>
      <c r="E70" s="229" t="str">
        <f>Calcu!C158</f>
        <v/>
      </c>
      <c r="F70" s="230" t="str">
        <f>Calcu!D158</f>
        <v/>
      </c>
      <c r="G70" s="231" t="str">
        <f>Calcu!E158</f>
        <v/>
      </c>
      <c r="H70" s="232" t="str">
        <f>Calcu!F158</f>
        <v/>
      </c>
    </row>
    <row r="71" spans="1:9" ht="15" customHeight="1">
      <c r="A71" s="284" t="str">
        <f>IF(Calcu!N103=TRUE,"","삭제")</f>
        <v>삭제</v>
      </c>
      <c r="B71" s="57"/>
      <c r="C71" s="57"/>
      <c r="D71" s="222">
        <f>Calcu!B159</f>
        <v>13</v>
      </c>
      <c r="E71" s="229" t="str">
        <f>Calcu!C159</f>
        <v/>
      </c>
      <c r="F71" s="230" t="str">
        <f>Calcu!D159</f>
        <v/>
      </c>
      <c r="G71" s="231" t="str">
        <f>Calcu!E159</f>
        <v/>
      </c>
      <c r="H71" s="232" t="str">
        <f>Calcu!F159</f>
        <v/>
      </c>
    </row>
    <row r="72" spans="1:9" ht="15" customHeight="1">
      <c r="A72" s="284" t="str">
        <f>IF(Calcu!N104=TRUE,"","삭제")</f>
        <v>삭제</v>
      </c>
      <c r="D72" s="222">
        <f>Calcu!B160</f>
        <v>14</v>
      </c>
      <c r="E72" s="229" t="str">
        <f>Calcu!C160</f>
        <v/>
      </c>
      <c r="F72" s="230" t="str">
        <f>Calcu!D160</f>
        <v/>
      </c>
      <c r="G72" s="231" t="str">
        <f>Calcu!E160</f>
        <v/>
      </c>
      <c r="H72" s="232" t="str">
        <f>Calcu!F160</f>
        <v/>
      </c>
    </row>
    <row r="73" spans="1:9" ht="15" customHeight="1">
      <c r="A73" s="284" t="str">
        <f>IF(Calcu!N105=TRUE,"","삭제")</f>
        <v>삭제</v>
      </c>
      <c r="D73" s="224">
        <f>Calcu!B161</f>
        <v>15</v>
      </c>
      <c r="E73" s="233" t="str">
        <f>Calcu!C161</f>
        <v/>
      </c>
      <c r="F73" s="234" t="str">
        <f>Calcu!D161</f>
        <v/>
      </c>
      <c r="G73" s="235" t="str">
        <f>Calcu!E161</f>
        <v/>
      </c>
      <c r="H73" s="236" t="str">
        <f>Calcu!F161</f>
        <v/>
      </c>
    </row>
    <row r="74" spans="1:9" ht="15" customHeight="1">
      <c r="A74" s="210" t="str">
        <f>A49</f>
        <v>삭제</v>
      </c>
      <c r="B74" s="209"/>
      <c r="C74" s="209"/>
      <c r="D74" s="238"/>
      <c r="E74" s="239"/>
      <c r="F74" s="238"/>
      <c r="G74" s="238"/>
      <c r="H74" s="238"/>
      <c r="I74" s="209"/>
    </row>
    <row r="75" spans="1:9" ht="15" customHeight="1">
      <c r="A75" s="210" t="str">
        <f t="shared" ref="A75:A76" si="4">A74</f>
        <v>삭제</v>
      </c>
      <c r="D75" s="53" t="s">
        <v>1031</v>
      </c>
      <c r="E75" s="208"/>
      <c r="F75" s="208"/>
      <c r="G75" s="208"/>
      <c r="H75" s="208"/>
      <c r="I75" s="208"/>
    </row>
    <row r="76" spans="1:9" ht="15" customHeight="1">
      <c r="A76" s="210" t="str">
        <f t="shared" si="4"/>
        <v>삭제</v>
      </c>
      <c r="D76" s="208"/>
      <c r="E76" s="208"/>
      <c r="F76" s="208"/>
      <c r="G76" s="208"/>
      <c r="H76" s="208"/>
      <c r="I76" s="208"/>
    </row>
    <row r="77" spans="1:9" ht="15" customHeight="1">
      <c r="A77" s="284" t="str">
        <f>IF(A49="삭제","삭제",IF(Calcu!C85=1,"삭제",""))</f>
        <v>삭제</v>
      </c>
      <c r="B77" s="209"/>
      <c r="C77" s="209"/>
      <c r="D77" s="56" t="e">
        <f ca="1">"※ 참고 : 단위를 "&amp;Calcu!F90&amp;" 으로 환산 할 경우 = (압력값 ÷ "&amp;Calcu!C85&amp;" )"</f>
        <v>#N/A</v>
      </c>
      <c r="E77" s="53"/>
      <c r="F77" s="209"/>
      <c r="G77" s="209"/>
      <c r="H77" s="209"/>
      <c r="I77" s="209"/>
    </row>
    <row r="78" spans="1:9" ht="15" customHeight="1">
      <c r="A78" s="210" t="str">
        <f t="shared" ref="A78:A83" si="5">A77</f>
        <v>삭제</v>
      </c>
      <c r="B78" s="209"/>
      <c r="C78" s="209"/>
      <c r="D78" s="209"/>
      <c r="E78" s="53"/>
      <c r="F78" s="209"/>
      <c r="G78" s="209"/>
      <c r="H78" s="209"/>
      <c r="I78" s="209"/>
    </row>
    <row r="79" spans="1:9" ht="15" customHeight="1">
      <c r="A79" s="284" t="str">
        <f>IF(A49="삭제","삭제",IF(기본정보!A$46=0,"","삭제"))</f>
        <v>삭제</v>
      </c>
      <c r="B79" s="54"/>
      <c r="C79" s="54"/>
      <c r="D79" s="56" t="s">
        <v>185</v>
      </c>
      <c r="E79" s="54"/>
      <c r="F79" s="55"/>
    </row>
    <row r="80" spans="1:9" ht="15" customHeight="1">
      <c r="A80" s="210" t="str">
        <f t="shared" si="5"/>
        <v>삭제</v>
      </c>
      <c r="B80" s="54"/>
      <c r="C80" s="54"/>
      <c r="D80" s="56"/>
      <c r="E80" s="214" t="s">
        <v>174</v>
      </c>
      <c r="F80" s="213" t="e">
        <f>Calcu!U160</f>
        <v>#DIV/0!</v>
      </c>
      <c r="H80" s="212"/>
      <c r="I80" s="213"/>
    </row>
    <row r="81" spans="1:9" ht="15" customHeight="1">
      <c r="A81" s="210" t="str">
        <f t="shared" si="5"/>
        <v>삭제</v>
      </c>
      <c r="B81" s="54"/>
      <c r="C81" s="54"/>
      <c r="D81" s="56"/>
      <c r="E81" s="214" t="s">
        <v>175</v>
      </c>
      <c r="F81" s="213" t="e">
        <f>Calcu!U161</f>
        <v>#DIV/0!</v>
      </c>
      <c r="H81" s="212"/>
      <c r="I81" s="213"/>
    </row>
    <row r="82" spans="1:9" ht="15" customHeight="1">
      <c r="A82" s="210" t="str">
        <f t="shared" si="5"/>
        <v>삭제</v>
      </c>
      <c r="B82" s="54"/>
      <c r="C82" s="54"/>
      <c r="D82" s="237" t="str">
        <f>"(y = 보정된 압력값, a = 기울기, X = 지시값 평균, b = 절편, 보정식에 적용되는 단위 : "&amp;F58&amp;")"</f>
        <v>(y = 보정된 압력값, a = 기울기, X = 지시값 평균, b = 절편, 보정식에 적용되는 단위 : 0)</v>
      </c>
      <c r="E82" s="54"/>
      <c r="F82" s="54"/>
      <c r="G82" s="54"/>
      <c r="H82" s="54"/>
      <c r="I82" s="56"/>
    </row>
    <row r="83" spans="1:9" ht="15" customHeight="1">
      <c r="A83" s="210" t="str">
        <f t="shared" si="5"/>
        <v>삭제</v>
      </c>
      <c r="B83" s="54"/>
      <c r="C83" s="54"/>
      <c r="D83" s="237"/>
      <c r="E83" s="54"/>
      <c r="F83" s="54"/>
      <c r="G83" s="54"/>
      <c r="H83" s="54"/>
      <c r="I83" s="56"/>
    </row>
    <row r="84" spans="1:9" ht="15" customHeight="1">
      <c r="A84" s="284" t="str">
        <f>A92</f>
        <v>삭제</v>
      </c>
      <c r="B84" s="54"/>
      <c r="C84" s="54"/>
      <c r="E84" s="54"/>
      <c r="F84" s="514" t="s">
        <v>168</v>
      </c>
      <c r="G84" s="514"/>
      <c r="H84" s="54"/>
      <c r="I84" s="56"/>
    </row>
    <row r="85" spans="1:9" ht="15" customHeight="1">
      <c r="A85" s="210" t="str">
        <f t="shared" ref="A85:A90" si="6">A84</f>
        <v>삭제</v>
      </c>
      <c r="B85" s="54"/>
      <c r="C85" s="54"/>
      <c r="D85" s="56"/>
      <c r="E85" s="54"/>
      <c r="F85" s="54"/>
      <c r="G85" s="54"/>
      <c r="H85" s="54"/>
      <c r="I85" s="56"/>
    </row>
    <row r="86" spans="1:9" ht="15" customHeight="1">
      <c r="A86" s="210" t="str">
        <f t="shared" si="6"/>
        <v>삭제</v>
      </c>
      <c r="B86" s="54"/>
      <c r="C86" s="54"/>
      <c r="D86" s="56"/>
      <c r="E86" s="54"/>
      <c r="F86" s="54"/>
      <c r="G86" s="54"/>
      <c r="H86" s="54"/>
      <c r="I86" s="56"/>
    </row>
    <row r="87" spans="1:9" ht="15" customHeight="1">
      <c r="A87" s="210" t="str">
        <f t="shared" si="6"/>
        <v>삭제</v>
      </c>
      <c r="B87" s="54"/>
      <c r="C87" s="54"/>
      <c r="D87" s="56"/>
      <c r="E87" s="54"/>
      <c r="H87" s="54"/>
      <c r="I87" s="56"/>
    </row>
    <row r="88" spans="1:9" ht="15" customHeight="1">
      <c r="A88" s="210" t="str">
        <f t="shared" si="6"/>
        <v>삭제</v>
      </c>
      <c r="D88" s="208"/>
      <c r="E88" s="208"/>
      <c r="F88" s="208"/>
      <c r="G88" s="208"/>
      <c r="H88" s="208"/>
      <c r="I88" s="208"/>
    </row>
    <row r="89" spans="1:9" ht="15" customHeight="1">
      <c r="A89" s="210" t="str">
        <f t="shared" si="6"/>
        <v>삭제</v>
      </c>
      <c r="D89" s="208"/>
      <c r="E89" s="208"/>
      <c r="F89" s="208"/>
      <c r="G89" s="208"/>
      <c r="H89" s="208"/>
      <c r="I89" s="208"/>
    </row>
    <row r="90" spans="1:9" ht="15" customHeight="1">
      <c r="A90" s="210" t="str">
        <f t="shared" si="6"/>
        <v>삭제</v>
      </c>
      <c r="D90" s="208"/>
      <c r="E90" s="208"/>
      <c r="F90" s="208"/>
      <c r="G90" s="208"/>
      <c r="H90" s="208"/>
      <c r="I90" s="208"/>
    </row>
    <row r="91" spans="1:9" ht="15" customHeight="1">
      <c r="A91" s="284" t="str">
        <f>IF(A90="삭제","삭제","삽입")</f>
        <v>삭제</v>
      </c>
      <c r="D91" s="208"/>
      <c r="E91" s="208"/>
      <c r="F91" s="208"/>
      <c r="G91" s="208"/>
      <c r="H91" s="208"/>
      <c r="I91" s="208"/>
    </row>
    <row r="92" spans="1:9" ht="15" customHeight="1">
      <c r="A92" s="284" t="str">
        <f>IF(Calcu!B173=TRUE,"","삭제")</f>
        <v>삭제</v>
      </c>
      <c r="D92" s="96" t="str">
        <f>"○ 품명 : "&amp;기본정보!C$5</f>
        <v xml:space="preserve">○ 품명 : </v>
      </c>
      <c r="F92" s="55"/>
      <c r="G92" s="57"/>
    </row>
    <row r="93" spans="1:9" ht="15" customHeight="1">
      <c r="A93" s="210" t="str">
        <f>A92</f>
        <v>삭제</v>
      </c>
      <c r="D93" s="96" t="str">
        <f>"○ 제작회사 : "&amp;기본정보!C$6</f>
        <v xml:space="preserve">○ 제작회사 : </v>
      </c>
      <c r="F93" s="55"/>
      <c r="G93" s="57"/>
    </row>
    <row r="94" spans="1:9" ht="15" customHeight="1">
      <c r="A94" s="210" t="str">
        <f>A92</f>
        <v>삭제</v>
      </c>
      <c r="D94" s="96" t="str">
        <f>"○ 형식 : "&amp;기본정보!C$7</f>
        <v xml:space="preserve">○ 형식 : </v>
      </c>
      <c r="F94" s="55"/>
      <c r="G94" s="57"/>
    </row>
    <row r="95" spans="1:9" ht="15" customHeight="1">
      <c r="A95" s="210" t="str">
        <f>A92</f>
        <v>삭제</v>
      </c>
      <c r="D95" s="96" t="str">
        <f>"○ 기기번호 : "&amp;기본정보!C$8</f>
        <v xml:space="preserve">○ 기기번호 : </v>
      </c>
      <c r="F95" s="55"/>
      <c r="G95" s="57"/>
    </row>
    <row r="96" spans="1:9" ht="15" customHeight="1">
      <c r="A96" s="210" t="str">
        <f>A92</f>
        <v>삭제</v>
      </c>
      <c r="D96" s="96"/>
      <c r="F96" s="55"/>
      <c r="G96" s="57"/>
    </row>
    <row r="97" spans="1:8" ht="15" customHeight="1">
      <c r="A97" s="210" t="str">
        <f>A92</f>
        <v>삭제</v>
      </c>
      <c r="D97" s="59" t="s">
        <v>169</v>
      </c>
      <c r="F97" s="55"/>
      <c r="G97" s="57"/>
    </row>
    <row r="98" spans="1:8" ht="15" customHeight="1">
      <c r="A98" s="210" t="str">
        <f>A92</f>
        <v>삭제</v>
      </c>
      <c r="D98" s="516" t="s">
        <v>170</v>
      </c>
      <c r="E98" s="221" t="s">
        <v>171</v>
      </c>
      <c r="F98" s="524" t="e">
        <f>Calcu!$J$328</f>
        <v>#N/A</v>
      </c>
      <c r="G98" s="525"/>
      <c r="H98" s="526"/>
    </row>
    <row r="99" spans="1:8" ht="15" customHeight="1">
      <c r="A99" s="210" t="str">
        <f>A92</f>
        <v>삭제</v>
      </c>
      <c r="D99" s="517"/>
      <c r="E99" s="522" t="s">
        <v>161</v>
      </c>
      <c r="F99" s="519" t="s">
        <v>172</v>
      </c>
      <c r="G99" s="521" t="s">
        <v>160</v>
      </c>
      <c r="H99" s="527" t="s">
        <v>173</v>
      </c>
    </row>
    <row r="100" spans="1:8" ht="15" customHeight="1">
      <c r="A100" s="210" t="str">
        <f>A92</f>
        <v>삭제</v>
      </c>
      <c r="D100" s="517"/>
      <c r="E100" s="523"/>
      <c r="F100" s="520"/>
      <c r="G100" s="521"/>
      <c r="H100" s="528"/>
    </row>
    <row r="101" spans="1:8" ht="15" customHeight="1">
      <c r="A101" s="210" t="str">
        <f>A92</f>
        <v>삭제</v>
      </c>
      <c r="B101" s="57"/>
      <c r="C101" s="57"/>
      <c r="D101" s="518"/>
      <c r="E101" s="92">
        <f>Calcu!C228</f>
        <v>0</v>
      </c>
      <c r="F101" s="91">
        <f>Calcu!D228</f>
        <v>0</v>
      </c>
      <c r="G101" s="89">
        <f>Calcu!E228</f>
        <v>0</v>
      </c>
      <c r="H101" s="90">
        <f>Calcu!F228</f>
        <v>0</v>
      </c>
    </row>
    <row r="102" spans="1:8" ht="15" customHeight="1">
      <c r="A102" s="284" t="str">
        <f>IF(Calcu!N173=TRUE,"","삭제")</f>
        <v>삭제</v>
      </c>
      <c r="B102" s="57"/>
      <c r="C102" s="57"/>
      <c r="D102" s="223">
        <f>Calcu!B229</f>
        <v>1</v>
      </c>
      <c r="E102" s="225" t="str">
        <f>Calcu!C229</f>
        <v/>
      </c>
      <c r="F102" s="226" t="str">
        <f>Calcu!D229</f>
        <v/>
      </c>
      <c r="G102" s="227" t="str">
        <f>Calcu!E229</f>
        <v/>
      </c>
      <c r="H102" s="228" t="str">
        <f>Calcu!F229</f>
        <v/>
      </c>
    </row>
    <row r="103" spans="1:8" ht="15" customHeight="1">
      <c r="A103" s="284" t="str">
        <f>IF(Calcu!N174=TRUE,"","삭제")</f>
        <v>삭제</v>
      </c>
      <c r="B103" s="57"/>
      <c r="C103" s="57"/>
      <c r="D103" s="222">
        <f>Calcu!B230</f>
        <v>2</v>
      </c>
      <c r="E103" s="229" t="str">
        <f>Calcu!C230</f>
        <v/>
      </c>
      <c r="F103" s="230" t="str">
        <f>Calcu!D230</f>
        <v/>
      </c>
      <c r="G103" s="231" t="str">
        <f>Calcu!E230</f>
        <v/>
      </c>
      <c r="H103" s="232" t="str">
        <f>Calcu!F230</f>
        <v/>
      </c>
    </row>
    <row r="104" spans="1:8" ht="15" customHeight="1">
      <c r="A104" s="284" t="str">
        <f>IF(Calcu!N175=TRUE,"","삭제")</f>
        <v>삭제</v>
      </c>
      <c r="B104" s="57"/>
      <c r="C104" s="57"/>
      <c r="D104" s="222">
        <f>Calcu!B231</f>
        <v>3</v>
      </c>
      <c r="E104" s="229" t="str">
        <f>Calcu!C231</f>
        <v/>
      </c>
      <c r="F104" s="230" t="str">
        <f>Calcu!D231</f>
        <v/>
      </c>
      <c r="G104" s="231" t="str">
        <f>Calcu!E231</f>
        <v/>
      </c>
      <c r="H104" s="232" t="str">
        <f>Calcu!F231</f>
        <v/>
      </c>
    </row>
    <row r="105" spans="1:8" ht="15" customHeight="1">
      <c r="A105" s="284" t="str">
        <f>IF(Calcu!N176=TRUE,"","삭제")</f>
        <v>삭제</v>
      </c>
      <c r="B105" s="57"/>
      <c r="C105" s="57"/>
      <c r="D105" s="222">
        <f>Calcu!B232</f>
        <v>4</v>
      </c>
      <c r="E105" s="229" t="str">
        <f>Calcu!C232</f>
        <v/>
      </c>
      <c r="F105" s="230" t="str">
        <f>Calcu!D232</f>
        <v/>
      </c>
      <c r="G105" s="231" t="str">
        <f>Calcu!E232</f>
        <v/>
      </c>
      <c r="H105" s="232" t="str">
        <f>Calcu!F232</f>
        <v/>
      </c>
    </row>
    <row r="106" spans="1:8" ht="15" customHeight="1">
      <c r="A106" s="284" t="str">
        <f>IF(Calcu!N177=TRUE,"","삭제")</f>
        <v>삭제</v>
      </c>
      <c r="B106" s="57"/>
      <c r="C106" s="57"/>
      <c r="D106" s="222">
        <f>Calcu!B233</f>
        <v>5</v>
      </c>
      <c r="E106" s="229" t="str">
        <f>Calcu!C233</f>
        <v/>
      </c>
      <c r="F106" s="230" t="str">
        <f>Calcu!D233</f>
        <v/>
      </c>
      <c r="G106" s="231" t="str">
        <f>Calcu!E233</f>
        <v/>
      </c>
      <c r="H106" s="232" t="str">
        <f>Calcu!F233</f>
        <v/>
      </c>
    </row>
    <row r="107" spans="1:8" ht="15" customHeight="1">
      <c r="A107" s="284" t="str">
        <f>IF(Calcu!N178=TRUE,"","삭제")</f>
        <v>삭제</v>
      </c>
      <c r="B107" s="57"/>
      <c r="C107" s="57"/>
      <c r="D107" s="222">
        <f>Calcu!B234</f>
        <v>6</v>
      </c>
      <c r="E107" s="229" t="str">
        <f>Calcu!C234</f>
        <v/>
      </c>
      <c r="F107" s="230" t="str">
        <f>Calcu!D234</f>
        <v/>
      </c>
      <c r="G107" s="231" t="str">
        <f>Calcu!E234</f>
        <v/>
      </c>
      <c r="H107" s="232" t="str">
        <f>Calcu!F234</f>
        <v/>
      </c>
    </row>
    <row r="108" spans="1:8" ht="15" customHeight="1">
      <c r="A108" s="284" t="str">
        <f>IF(Calcu!N179=TRUE,"","삭제")</f>
        <v>삭제</v>
      </c>
      <c r="B108" s="57"/>
      <c r="C108" s="57"/>
      <c r="D108" s="222">
        <f>Calcu!B235</f>
        <v>7</v>
      </c>
      <c r="E108" s="229" t="str">
        <f>Calcu!C235</f>
        <v/>
      </c>
      <c r="F108" s="230" t="str">
        <f>Calcu!D235</f>
        <v/>
      </c>
      <c r="G108" s="231" t="str">
        <f>Calcu!E235</f>
        <v/>
      </c>
      <c r="H108" s="232" t="str">
        <f>Calcu!F235</f>
        <v/>
      </c>
    </row>
    <row r="109" spans="1:8" ht="15" customHeight="1">
      <c r="A109" s="284" t="str">
        <f>IF(Calcu!N180=TRUE,"","삭제")</f>
        <v>삭제</v>
      </c>
      <c r="B109" s="57"/>
      <c r="C109" s="57"/>
      <c r="D109" s="222">
        <f>Calcu!B236</f>
        <v>8</v>
      </c>
      <c r="E109" s="229" t="str">
        <f>Calcu!C236</f>
        <v/>
      </c>
      <c r="F109" s="230" t="str">
        <f>Calcu!D236</f>
        <v/>
      </c>
      <c r="G109" s="231" t="str">
        <f>Calcu!E236</f>
        <v/>
      </c>
      <c r="H109" s="232" t="str">
        <f>Calcu!F236</f>
        <v/>
      </c>
    </row>
    <row r="110" spans="1:8" ht="15" customHeight="1">
      <c r="A110" s="284" t="str">
        <f>IF(Calcu!N181=TRUE,"","삭제")</f>
        <v>삭제</v>
      </c>
      <c r="B110" s="57"/>
      <c r="C110" s="57"/>
      <c r="D110" s="222">
        <f>Calcu!B237</f>
        <v>9</v>
      </c>
      <c r="E110" s="229" t="str">
        <f>Calcu!C237</f>
        <v/>
      </c>
      <c r="F110" s="230" t="str">
        <f>Calcu!D237</f>
        <v/>
      </c>
      <c r="G110" s="231" t="str">
        <f>Calcu!E237</f>
        <v/>
      </c>
      <c r="H110" s="232" t="str">
        <f>Calcu!F237</f>
        <v/>
      </c>
    </row>
    <row r="111" spans="1:8" ht="15" customHeight="1">
      <c r="A111" s="284" t="str">
        <f>IF(Calcu!N182=TRUE,"","삭제")</f>
        <v>삭제</v>
      </c>
      <c r="B111" s="57"/>
      <c r="C111" s="57"/>
      <c r="D111" s="222">
        <f>Calcu!B238</f>
        <v>10</v>
      </c>
      <c r="E111" s="229" t="str">
        <f>Calcu!C238</f>
        <v/>
      </c>
      <c r="F111" s="230" t="str">
        <f>Calcu!D238</f>
        <v/>
      </c>
      <c r="G111" s="231" t="str">
        <f>Calcu!E238</f>
        <v/>
      </c>
      <c r="H111" s="232" t="str">
        <f>Calcu!F238</f>
        <v/>
      </c>
    </row>
    <row r="112" spans="1:8" ht="15" customHeight="1">
      <c r="A112" s="284" t="str">
        <f>IF(Calcu!N183=TRUE,"","삭제")</f>
        <v>삭제</v>
      </c>
      <c r="B112" s="57"/>
      <c r="C112" s="57"/>
      <c r="D112" s="222">
        <f>Calcu!B239</f>
        <v>11</v>
      </c>
      <c r="E112" s="229" t="str">
        <f>Calcu!C239</f>
        <v/>
      </c>
      <c r="F112" s="230" t="str">
        <f>Calcu!D239</f>
        <v/>
      </c>
      <c r="G112" s="231" t="str">
        <f>Calcu!E239</f>
        <v/>
      </c>
      <c r="H112" s="232" t="str">
        <f>Calcu!F239</f>
        <v/>
      </c>
    </row>
    <row r="113" spans="1:9" ht="15" customHeight="1">
      <c r="A113" s="284" t="str">
        <f>IF(Calcu!N184=TRUE,"","삭제")</f>
        <v>삭제</v>
      </c>
      <c r="B113" s="57"/>
      <c r="C113" s="57"/>
      <c r="D113" s="222">
        <f>Calcu!B240</f>
        <v>12</v>
      </c>
      <c r="E113" s="229" t="str">
        <f>Calcu!C240</f>
        <v/>
      </c>
      <c r="F113" s="230" t="str">
        <f>Calcu!D240</f>
        <v/>
      </c>
      <c r="G113" s="231" t="str">
        <f>Calcu!E240</f>
        <v/>
      </c>
      <c r="H113" s="232" t="str">
        <f>Calcu!F240</f>
        <v/>
      </c>
    </row>
    <row r="114" spans="1:9" ht="15" customHeight="1">
      <c r="A114" s="284" t="str">
        <f>IF(Calcu!N185=TRUE,"","삭제")</f>
        <v>삭제</v>
      </c>
      <c r="B114" s="57"/>
      <c r="C114" s="57"/>
      <c r="D114" s="222">
        <f>Calcu!B241</f>
        <v>13</v>
      </c>
      <c r="E114" s="229" t="str">
        <f>Calcu!C241</f>
        <v/>
      </c>
      <c r="F114" s="230" t="str">
        <f>Calcu!D241</f>
        <v/>
      </c>
      <c r="G114" s="231" t="str">
        <f>Calcu!E241</f>
        <v/>
      </c>
      <c r="H114" s="232" t="str">
        <f>Calcu!F241</f>
        <v/>
      </c>
    </row>
    <row r="115" spans="1:9" ht="15" customHeight="1">
      <c r="A115" s="284" t="str">
        <f>IF(Calcu!N186=TRUE,"","삭제")</f>
        <v>삭제</v>
      </c>
      <c r="D115" s="222">
        <f>Calcu!B242</f>
        <v>14</v>
      </c>
      <c r="E115" s="229" t="str">
        <f>Calcu!C242</f>
        <v/>
      </c>
      <c r="F115" s="230" t="str">
        <f>Calcu!D242</f>
        <v/>
      </c>
      <c r="G115" s="231" t="str">
        <f>Calcu!E242</f>
        <v/>
      </c>
      <c r="H115" s="232" t="str">
        <f>Calcu!F242</f>
        <v/>
      </c>
    </row>
    <row r="116" spans="1:9" ht="15" customHeight="1">
      <c r="A116" s="284" t="str">
        <f>IF(Calcu!N187=TRUE,"","삭제")</f>
        <v>삭제</v>
      </c>
      <c r="D116" s="224">
        <f>Calcu!B243</f>
        <v>15</v>
      </c>
      <c r="E116" s="233" t="str">
        <f>Calcu!C243</f>
        <v/>
      </c>
      <c r="F116" s="234" t="str">
        <f>Calcu!D243</f>
        <v/>
      </c>
      <c r="G116" s="235" t="str">
        <f>Calcu!E243</f>
        <v/>
      </c>
      <c r="H116" s="236" t="str">
        <f>Calcu!F243</f>
        <v/>
      </c>
    </row>
    <row r="117" spans="1:9" ht="15" customHeight="1">
      <c r="A117" s="210" t="str">
        <f>A92</f>
        <v>삭제</v>
      </c>
      <c r="B117" s="209"/>
      <c r="C117" s="209"/>
      <c r="D117" s="238"/>
      <c r="E117" s="239"/>
      <c r="F117" s="238"/>
      <c r="G117" s="238"/>
      <c r="H117" s="238"/>
      <c r="I117" s="209"/>
    </row>
    <row r="118" spans="1:9" ht="15" customHeight="1">
      <c r="A118" s="210" t="str">
        <f t="shared" ref="A118:A119" si="7">A117</f>
        <v>삭제</v>
      </c>
      <c r="D118" s="53" t="s">
        <v>1031</v>
      </c>
      <c r="E118" s="208"/>
      <c r="F118" s="208"/>
      <c r="G118" s="208"/>
      <c r="H118" s="208"/>
      <c r="I118" s="208"/>
    </row>
    <row r="119" spans="1:9" ht="15" customHeight="1">
      <c r="A119" s="210" t="str">
        <f t="shared" si="7"/>
        <v>삭제</v>
      </c>
      <c r="D119" s="208"/>
      <c r="E119" s="208"/>
      <c r="F119" s="208"/>
      <c r="G119" s="208"/>
      <c r="H119" s="208"/>
      <c r="I119" s="208"/>
    </row>
    <row r="120" spans="1:9" ht="15" customHeight="1">
      <c r="A120" s="284" t="str">
        <f>IF(A92="삭제","삭제",IF(Calcu!C167=1,"삭제",""))</f>
        <v>삭제</v>
      </c>
      <c r="B120" s="209"/>
      <c r="C120" s="209"/>
      <c r="D120" s="56" t="e">
        <f ca="1">"※ 참고 : 단위를 "&amp;Calcu!F172&amp;" 으로 환산 할 경우 = (압력값 ÷ "&amp;Calcu!C167&amp;" )"</f>
        <v>#N/A</v>
      </c>
      <c r="E120" s="53"/>
      <c r="F120" s="209"/>
      <c r="G120" s="209"/>
      <c r="H120" s="209"/>
      <c r="I120" s="209"/>
    </row>
    <row r="121" spans="1:9" ht="15" customHeight="1">
      <c r="A121" s="210" t="str">
        <f t="shared" ref="A121:A133" si="8">A120</f>
        <v>삭제</v>
      </c>
      <c r="B121" s="209"/>
      <c r="C121" s="209"/>
      <c r="D121" s="209"/>
      <c r="E121" s="53"/>
      <c r="F121" s="209"/>
      <c r="G121" s="209"/>
      <c r="H121" s="209"/>
      <c r="I121" s="209"/>
    </row>
    <row r="122" spans="1:9" ht="15" customHeight="1">
      <c r="A122" s="284" t="str">
        <f>IF(A92="삭제","삭제",IF(기본정보!A$46=0,"","삭제"))</f>
        <v>삭제</v>
      </c>
      <c r="B122" s="54"/>
      <c r="C122" s="54"/>
      <c r="D122" s="56" t="s">
        <v>185</v>
      </c>
      <c r="E122" s="54"/>
      <c r="F122" s="55"/>
    </row>
    <row r="123" spans="1:9" ht="15" customHeight="1">
      <c r="A123" s="210" t="str">
        <f t="shared" si="8"/>
        <v>삭제</v>
      </c>
      <c r="B123" s="54"/>
      <c r="C123" s="54"/>
      <c r="D123" s="56"/>
      <c r="E123" s="214" t="s">
        <v>174</v>
      </c>
      <c r="F123" s="213" t="e">
        <f>Calcu!U242</f>
        <v>#DIV/0!</v>
      </c>
      <c r="H123" s="212"/>
      <c r="I123" s="213"/>
    </row>
    <row r="124" spans="1:9" ht="15" customHeight="1">
      <c r="A124" s="210" t="str">
        <f t="shared" si="8"/>
        <v>삭제</v>
      </c>
      <c r="B124" s="54"/>
      <c r="C124" s="54"/>
      <c r="D124" s="56"/>
      <c r="E124" s="214" t="s">
        <v>175</v>
      </c>
      <c r="F124" s="213" t="e">
        <f>Calcu!U243</f>
        <v>#DIV/0!</v>
      </c>
      <c r="H124" s="212"/>
      <c r="I124" s="213"/>
    </row>
    <row r="125" spans="1:9" ht="15" customHeight="1">
      <c r="A125" s="210" t="str">
        <f t="shared" si="8"/>
        <v>삭제</v>
      </c>
      <c r="B125" s="54"/>
      <c r="C125" s="54"/>
      <c r="D125" s="237" t="str">
        <f>"(y = 보정된 압력값, a = 기울기, X = 지시값 평균, b = 절편, 보정식에 적용되는 단위 : "&amp;F101&amp;")"</f>
        <v>(y = 보정된 압력값, a = 기울기, X = 지시값 평균, b = 절편, 보정식에 적용되는 단위 : 0)</v>
      </c>
      <c r="E125" s="54"/>
      <c r="F125" s="54"/>
      <c r="G125" s="54"/>
      <c r="H125" s="54"/>
      <c r="I125" s="56"/>
    </row>
    <row r="126" spans="1:9" ht="15" customHeight="1">
      <c r="A126" s="210" t="str">
        <f t="shared" si="8"/>
        <v>삭제</v>
      </c>
      <c r="B126" s="54"/>
      <c r="C126" s="54"/>
      <c r="D126" s="237"/>
      <c r="E126" s="54"/>
      <c r="F126" s="54"/>
      <c r="G126" s="54"/>
      <c r="H126" s="54"/>
      <c r="I126" s="56"/>
    </row>
    <row r="127" spans="1:9" ht="15" customHeight="1">
      <c r="A127" s="284" t="str">
        <f>A135</f>
        <v>삭제</v>
      </c>
      <c r="B127" s="54"/>
      <c r="C127" s="54"/>
      <c r="E127" s="54"/>
      <c r="F127" s="514" t="s">
        <v>176</v>
      </c>
      <c r="G127" s="514"/>
      <c r="H127" s="54"/>
      <c r="I127" s="56"/>
    </row>
    <row r="128" spans="1:9" ht="15" customHeight="1">
      <c r="A128" s="210" t="str">
        <f t="shared" si="8"/>
        <v>삭제</v>
      </c>
      <c r="B128" s="54"/>
      <c r="C128" s="54"/>
      <c r="D128" s="56"/>
      <c r="E128" s="54"/>
      <c r="F128" s="54"/>
      <c r="G128" s="54"/>
      <c r="H128" s="54"/>
      <c r="I128" s="56"/>
    </row>
    <row r="129" spans="1:9" ht="15" customHeight="1">
      <c r="A129" s="210" t="str">
        <f t="shared" si="8"/>
        <v>삭제</v>
      </c>
      <c r="B129" s="54"/>
      <c r="C129" s="54"/>
      <c r="D129" s="56"/>
      <c r="E129" s="54"/>
      <c r="F129" s="54"/>
      <c r="G129" s="54"/>
      <c r="H129" s="54"/>
      <c r="I129" s="56"/>
    </row>
    <row r="130" spans="1:9" ht="15" customHeight="1">
      <c r="A130" s="210" t="str">
        <f t="shared" si="8"/>
        <v>삭제</v>
      </c>
      <c r="B130" s="54"/>
      <c r="C130" s="54"/>
      <c r="D130" s="56"/>
      <c r="E130" s="54"/>
      <c r="F130" s="54"/>
      <c r="G130" s="54"/>
      <c r="H130" s="54"/>
      <c r="I130" s="56"/>
    </row>
    <row r="131" spans="1:9" ht="15" customHeight="1">
      <c r="A131" s="210" t="str">
        <f t="shared" si="8"/>
        <v>삭제</v>
      </c>
      <c r="D131" s="208"/>
      <c r="E131" s="208"/>
      <c r="F131" s="208"/>
      <c r="G131" s="208"/>
      <c r="H131" s="208"/>
      <c r="I131" s="208"/>
    </row>
    <row r="132" spans="1:9" ht="15" customHeight="1">
      <c r="A132" s="210" t="str">
        <f t="shared" si="8"/>
        <v>삭제</v>
      </c>
      <c r="D132" s="208"/>
      <c r="E132" s="208"/>
      <c r="F132" s="208"/>
      <c r="G132" s="208"/>
      <c r="H132" s="208"/>
      <c r="I132" s="208"/>
    </row>
    <row r="133" spans="1:9" ht="15" customHeight="1">
      <c r="A133" s="210" t="str">
        <f t="shared" si="8"/>
        <v>삭제</v>
      </c>
      <c r="D133" s="208"/>
      <c r="E133" s="208"/>
      <c r="F133" s="208"/>
      <c r="G133" s="208"/>
      <c r="H133" s="208"/>
      <c r="I133" s="208"/>
    </row>
    <row r="134" spans="1:9" ht="15" customHeight="1">
      <c r="A134" s="284" t="str">
        <f>IF(A133="삭제","삭제","삽입")</f>
        <v>삭제</v>
      </c>
      <c r="D134" s="208"/>
      <c r="E134" s="208"/>
      <c r="F134" s="208"/>
      <c r="G134" s="208"/>
      <c r="H134" s="208"/>
      <c r="I134" s="208"/>
    </row>
    <row r="135" spans="1:9" ht="15" customHeight="1">
      <c r="A135" s="284" t="str">
        <f>IF(Calcu!B255=TRUE,"","삭제")</f>
        <v>삭제</v>
      </c>
      <c r="D135" s="96" t="str">
        <f>"○ 품명 : "&amp;기본정보!C$5</f>
        <v xml:space="preserve">○ 품명 : </v>
      </c>
      <c r="F135" s="55"/>
      <c r="G135" s="57"/>
    </row>
    <row r="136" spans="1:9" ht="15" customHeight="1">
      <c r="A136" s="210" t="str">
        <f>A135</f>
        <v>삭제</v>
      </c>
      <c r="D136" s="96" t="str">
        <f>"○ 제작회사 : "&amp;기본정보!C$6</f>
        <v xml:space="preserve">○ 제작회사 : </v>
      </c>
      <c r="F136" s="55"/>
      <c r="G136" s="57"/>
    </row>
    <row r="137" spans="1:9" ht="15" customHeight="1">
      <c r="A137" s="210" t="str">
        <f>A135</f>
        <v>삭제</v>
      </c>
      <c r="D137" s="96" t="str">
        <f>"○ 형식 : "&amp;기본정보!C$7</f>
        <v xml:space="preserve">○ 형식 : </v>
      </c>
      <c r="F137" s="55"/>
      <c r="G137" s="57"/>
    </row>
    <row r="138" spans="1:9" ht="15" customHeight="1">
      <c r="A138" s="210" t="str">
        <f>A135</f>
        <v>삭제</v>
      </c>
      <c r="D138" s="96" t="str">
        <f>"○ 기기번호 : "&amp;기본정보!C$8</f>
        <v xml:space="preserve">○ 기기번호 : </v>
      </c>
      <c r="F138" s="55"/>
      <c r="G138" s="57"/>
    </row>
    <row r="139" spans="1:9" ht="15" customHeight="1">
      <c r="A139" s="210" t="str">
        <f>A135</f>
        <v>삭제</v>
      </c>
      <c r="D139" s="96"/>
      <c r="F139" s="55"/>
      <c r="G139" s="57"/>
    </row>
    <row r="140" spans="1:9" ht="15" customHeight="1">
      <c r="A140" s="210" t="str">
        <f>A135</f>
        <v>삭제</v>
      </c>
      <c r="D140" s="59" t="s">
        <v>177</v>
      </c>
      <c r="F140" s="55"/>
      <c r="G140" s="57"/>
    </row>
    <row r="141" spans="1:9" ht="15" customHeight="1">
      <c r="A141" s="210" t="str">
        <f>A135</f>
        <v>삭제</v>
      </c>
      <c r="D141" s="516" t="s">
        <v>170</v>
      </c>
      <c r="E141" s="221" t="s">
        <v>178</v>
      </c>
      <c r="F141" s="524" t="e">
        <f>Calcu!$J$328</f>
        <v>#N/A</v>
      </c>
      <c r="G141" s="525"/>
      <c r="H141" s="526"/>
    </row>
    <row r="142" spans="1:9" ht="15" customHeight="1">
      <c r="A142" s="210" t="str">
        <f>A135</f>
        <v>삭제</v>
      </c>
      <c r="D142" s="517"/>
      <c r="E142" s="522" t="s">
        <v>179</v>
      </c>
      <c r="F142" s="519" t="s">
        <v>180</v>
      </c>
      <c r="G142" s="521" t="s">
        <v>160</v>
      </c>
      <c r="H142" s="527" t="s">
        <v>181</v>
      </c>
    </row>
    <row r="143" spans="1:9" ht="15" customHeight="1">
      <c r="A143" s="210" t="str">
        <f>A135</f>
        <v>삭제</v>
      </c>
      <c r="D143" s="517"/>
      <c r="E143" s="523"/>
      <c r="F143" s="520"/>
      <c r="G143" s="521"/>
      <c r="H143" s="528"/>
    </row>
    <row r="144" spans="1:9" ht="15" customHeight="1">
      <c r="A144" s="210" t="str">
        <f>A135</f>
        <v>삭제</v>
      </c>
      <c r="B144" s="57"/>
      <c r="C144" s="57"/>
      <c r="D144" s="518"/>
      <c r="E144" s="92">
        <f>Calcu!C310</f>
        <v>0</v>
      </c>
      <c r="F144" s="91">
        <f>Calcu!D310</f>
        <v>0</v>
      </c>
      <c r="G144" s="89">
        <f>Calcu!E310</f>
        <v>0</v>
      </c>
      <c r="H144" s="90">
        <f>Calcu!F310</f>
        <v>0</v>
      </c>
    </row>
    <row r="145" spans="1:9" ht="15" customHeight="1">
      <c r="A145" s="284" t="str">
        <f>IF(Calcu!N255=TRUE,"","삭제")</f>
        <v>삭제</v>
      </c>
      <c r="B145" s="57"/>
      <c r="C145" s="57"/>
      <c r="D145" s="223">
        <f>Calcu!B311</f>
        <v>1</v>
      </c>
      <c r="E145" s="225" t="str">
        <f>Calcu!C311</f>
        <v/>
      </c>
      <c r="F145" s="226" t="str">
        <f>Calcu!D311</f>
        <v/>
      </c>
      <c r="G145" s="227" t="str">
        <f>Calcu!E311</f>
        <v/>
      </c>
      <c r="H145" s="228" t="str">
        <f>Calcu!F311</f>
        <v/>
      </c>
    </row>
    <row r="146" spans="1:9" ht="15" customHeight="1">
      <c r="A146" s="284" t="str">
        <f>IF(Calcu!N256=TRUE,"","삭제")</f>
        <v>삭제</v>
      </c>
      <c r="B146" s="57"/>
      <c r="C146" s="57"/>
      <c r="D146" s="222">
        <f>Calcu!B312</f>
        <v>2</v>
      </c>
      <c r="E146" s="229" t="str">
        <f>Calcu!C312</f>
        <v/>
      </c>
      <c r="F146" s="230" t="str">
        <f>Calcu!D312</f>
        <v/>
      </c>
      <c r="G146" s="231" t="str">
        <f>Calcu!E312</f>
        <v/>
      </c>
      <c r="H146" s="232" t="str">
        <f>Calcu!F312</f>
        <v/>
      </c>
    </row>
    <row r="147" spans="1:9" ht="15" customHeight="1">
      <c r="A147" s="284" t="str">
        <f>IF(Calcu!N257=TRUE,"","삭제")</f>
        <v>삭제</v>
      </c>
      <c r="B147" s="57"/>
      <c r="C147" s="57"/>
      <c r="D147" s="222">
        <f>Calcu!B313</f>
        <v>3</v>
      </c>
      <c r="E147" s="229" t="str">
        <f>Calcu!C313</f>
        <v/>
      </c>
      <c r="F147" s="230" t="str">
        <f>Calcu!D313</f>
        <v/>
      </c>
      <c r="G147" s="231" t="str">
        <f>Calcu!E313</f>
        <v/>
      </c>
      <c r="H147" s="232" t="str">
        <f>Calcu!F313</f>
        <v/>
      </c>
    </row>
    <row r="148" spans="1:9" ht="15" customHeight="1">
      <c r="A148" s="284" t="str">
        <f>IF(Calcu!N258=TRUE,"","삭제")</f>
        <v>삭제</v>
      </c>
      <c r="B148" s="57"/>
      <c r="C148" s="57"/>
      <c r="D148" s="222">
        <f>Calcu!B314</f>
        <v>4</v>
      </c>
      <c r="E148" s="229" t="str">
        <f>Calcu!C314</f>
        <v/>
      </c>
      <c r="F148" s="230" t="str">
        <f>Calcu!D314</f>
        <v/>
      </c>
      <c r="G148" s="231" t="str">
        <f>Calcu!E314</f>
        <v/>
      </c>
      <c r="H148" s="232" t="str">
        <f>Calcu!F314</f>
        <v/>
      </c>
    </row>
    <row r="149" spans="1:9" ht="15" customHeight="1">
      <c r="A149" s="284" t="str">
        <f>IF(Calcu!N259=TRUE,"","삭제")</f>
        <v>삭제</v>
      </c>
      <c r="B149" s="57"/>
      <c r="C149" s="57"/>
      <c r="D149" s="222">
        <f>Calcu!B315</f>
        <v>5</v>
      </c>
      <c r="E149" s="229" t="str">
        <f>Calcu!C315</f>
        <v/>
      </c>
      <c r="F149" s="230" t="str">
        <f>Calcu!D315</f>
        <v/>
      </c>
      <c r="G149" s="231" t="str">
        <f>Calcu!E315</f>
        <v/>
      </c>
      <c r="H149" s="232" t="str">
        <f>Calcu!F315</f>
        <v/>
      </c>
    </row>
    <row r="150" spans="1:9" ht="15" customHeight="1">
      <c r="A150" s="284" t="str">
        <f>IF(Calcu!N260=TRUE,"","삭제")</f>
        <v>삭제</v>
      </c>
      <c r="B150" s="57"/>
      <c r="C150" s="57"/>
      <c r="D150" s="222">
        <f>Calcu!B316</f>
        <v>6</v>
      </c>
      <c r="E150" s="229" t="str">
        <f>Calcu!C316</f>
        <v/>
      </c>
      <c r="F150" s="230" t="str">
        <f>Calcu!D316</f>
        <v/>
      </c>
      <c r="G150" s="231" t="str">
        <f>Calcu!E316</f>
        <v/>
      </c>
      <c r="H150" s="232" t="str">
        <f>Calcu!F316</f>
        <v/>
      </c>
    </row>
    <row r="151" spans="1:9" ht="15" customHeight="1">
      <c r="A151" s="284" t="str">
        <f>IF(Calcu!N261=TRUE,"","삭제")</f>
        <v>삭제</v>
      </c>
      <c r="B151" s="57"/>
      <c r="C151" s="57"/>
      <c r="D151" s="222">
        <f>Calcu!B317</f>
        <v>7</v>
      </c>
      <c r="E151" s="229" t="str">
        <f>Calcu!C317</f>
        <v/>
      </c>
      <c r="F151" s="230" t="str">
        <f>Calcu!D317</f>
        <v/>
      </c>
      <c r="G151" s="231" t="str">
        <f>Calcu!E317</f>
        <v/>
      </c>
      <c r="H151" s="232" t="str">
        <f>Calcu!F317</f>
        <v/>
      </c>
    </row>
    <row r="152" spans="1:9" ht="15" customHeight="1">
      <c r="A152" s="284" t="str">
        <f>IF(Calcu!N262=TRUE,"","삭제")</f>
        <v>삭제</v>
      </c>
      <c r="B152" s="57"/>
      <c r="C152" s="57"/>
      <c r="D152" s="222">
        <f>Calcu!B318</f>
        <v>8</v>
      </c>
      <c r="E152" s="229" t="str">
        <f>Calcu!C318</f>
        <v/>
      </c>
      <c r="F152" s="230" t="str">
        <f>Calcu!D318</f>
        <v/>
      </c>
      <c r="G152" s="231" t="str">
        <f>Calcu!E318</f>
        <v/>
      </c>
      <c r="H152" s="232" t="str">
        <f>Calcu!F318</f>
        <v/>
      </c>
    </row>
    <row r="153" spans="1:9" ht="15" customHeight="1">
      <c r="A153" s="284" t="str">
        <f>IF(Calcu!N263=TRUE,"","삭제")</f>
        <v>삭제</v>
      </c>
      <c r="B153" s="57"/>
      <c r="C153" s="57"/>
      <c r="D153" s="222">
        <f>Calcu!B319</f>
        <v>9</v>
      </c>
      <c r="E153" s="229" t="str">
        <f>Calcu!C319</f>
        <v/>
      </c>
      <c r="F153" s="230" t="str">
        <f>Calcu!D319</f>
        <v/>
      </c>
      <c r="G153" s="231" t="str">
        <f>Calcu!E319</f>
        <v/>
      </c>
      <c r="H153" s="232" t="str">
        <f>Calcu!F319</f>
        <v/>
      </c>
    </row>
    <row r="154" spans="1:9" ht="15" customHeight="1">
      <c r="A154" s="284" t="str">
        <f>IF(Calcu!N264=TRUE,"","삭제")</f>
        <v>삭제</v>
      </c>
      <c r="D154" s="222">
        <f>Calcu!B320</f>
        <v>10</v>
      </c>
      <c r="E154" s="229" t="str">
        <f>Calcu!C320</f>
        <v/>
      </c>
      <c r="F154" s="230" t="str">
        <f>Calcu!D320</f>
        <v/>
      </c>
      <c r="G154" s="231" t="str">
        <f>Calcu!E320</f>
        <v/>
      </c>
      <c r="H154" s="232" t="str">
        <f>Calcu!F320</f>
        <v/>
      </c>
    </row>
    <row r="155" spans="1:9" ht="15" customHeight="1">
      <c r="A155" s="284" t="str">
        <f>IF(Calcu!N265=TRUE,"","삭제")</f>
        <v>삭제</v>
      </c>
      <c r="D155" s="222">
        <f>Calcu!B321</f>
        <v>11</v>
      </c>
      <c r="E155" s="229" t="str">
        <f>Calcu!C321</f>
        <v/>
      </c>
      <c r="F155" s="230" t="str">
        <f>Calcu!D321</f>
        <v/>
      </c>
      <c r="G155" s="231" t="str">
        <f>Calcu!E321</f>
        <v/>
      </c>
      <c r="H155" s="232" t="str">
        <f>Calcu!F321</f>
        <v/>
      </c>
    </row>
    <row r="156" spans="1:9" ht="15" customHeight="1">
      <c r="A156" s="284" t="str">
        <f>IF(Calcu!N266=TRUE,"","삭제")</f>
        <v>삭제</v>
      </c>
      <c r="D156" s="222">
        <f>Calcu!B322</f>
        <v>12</v>
      </c>
      <c r="E156" s="229" t="str">
        <f>Calcu!C322</f>
        <v/>
      </c>
      <c r="F156" s="230" t="str">
        <f>Calcu!D322</f>
        <v/>
      </c>
      <c r="G156" s="231" t="str">
        <f>Calcu!E322</f>
        <v/>
      </c>
      <c r="H156" s="232" t="str">
        <f>Calcu!F322</f>
        <v/>
      </c>
    </row>
    <row r="157" spans="1:9" ht="15" customHeight="1">
      <c r="A157" s="284" t="str">
        <f>IF(Calcu!N267=TRUE,"","삭제")</f>
        <v>삭제</v>
      </c>
      <c r="D157" s="222">
        <f>Calcu!B323</f>
        <v>13</v>
      </c>
      <c r="E157" s="229" t="str">
        <f>Calcu!C323</f>
        <v/>
      </c>
      <c r="F157" s="230" t="str">
        <f>Calcu!D323</f>
        <v/>
      </c>
      <c r="G157" s="231" t="str">
        <f>Calcu!E323</f>
        <v/>
      </c>
      <c r="H157" s="232" t="str">
        <f>Calcu!F323</f>
        <v/>
      </c>
    </row>
    <row r="158" spans="1:9" ht="15" customHeight="1">
      <c r="A158" s="284" t="str">
        <f>IF(Calcu!N268=TRUE,"","삭제")</f>
        <v>삭제</v>
      </c>
      <c r="D158" s="222">
        <f>Calcu!B324</f>
        <v>14</v>
      </c>
      <c r="E158" s="229" t="str">
        <f>Calcu!C324</f>
        <v/>
      </c>
      <c r="F158" s="230" t="str">
        <f>Calcu!D324</f>
        <v/>
      </c>
      <c r="G158" s="231" t="str">
        <f>Calcu!E324</f>
        <v/>
      </c>
      <c r="H158" s="232" t="str">
        <f>Calcu!F324</f>
        <v/>
      </c>
    </row>
    <row r="159" spans="1:9" ht="15" customHeight="1">
      <c r="A159" s="284" t="str">
        <f>IF(Calcu!N269=TRUE,"","삭제")</f>
        <v>삭제</v>
      </c>
      <c r="D159" s="224">
        <f>Calcu!B325</f>
        <v>15</v>
      </c>
      <c r="E159" s="233" t="str">
        <f>Calcu!C325</f>
        <v/>
      </c>
      <c r="F159" s="234" t="str">
        <f>Calcu!D325</f>
        <v/>
      </c>
      <c r="G159" s="235" t="str">
        <f>Calcu!E325</f>
        <v/>
      </c>
      <c r="H159" s="236" t="str">
        <f>Calcu!F325</f>
        <v/>
      </c>
    </row>
    <row r="160" spans="1:9" ht="15" customHeight="1">
      <c r="A160" s="210" t="str">
        <f>A135</f>
        <v>삭제</v>
      </c>
      <c r="B160" s="209"/>
      <c r="C160" s="209"/>
      <c r="D160" s="238"/>
      <c r="E160" s="239"/>
      <c r="F160" s="238"/>
      <c r="G160" s="238"/>
      <c r="H160" s="238"/>
      <c r="I160" s="209"/>
    </row>
    <row r="161" spans="1:9" ht="15" customHeight="1">
      <c r="A161" s="210" t="str">
        <f t="shared" ref="A161:A162" si="9">A160</f>
        <v>삭제</v>
      </c>
      <c r="D161" s="53" t="s">
        <v>1031</v>
      </c>
      <c r="E161" s="208"/>
      <c r="F161" s="208"/>
      <c r="G161" s="208"/>
      <c r="H161" s="208"/>
      <c r="I161" s="208"/>
    </row>
    <row r="162" spans="1:9" ht="15" customHeight="1">
      <c r="A162" s="210" t="str">
        <f t="shared" si="9"/>
        <v>삭제</v>
      </c>
      <c r="D162" s="208"/>
      <c r="E162" s="208"/>
      <c r="F162" s="208"/>
      <c r="G162" s="208"/>
      <c r="H162" s="208"/>
      <c r="I162" s="208"/>
    </row>
    <row r="163" spans="1:9" ht="15" customHeight="1">
      <c r="A163" s="284" t="str">
        <f>IF(A135="삭제","삭제",IF(Calcu!C249=1,"삭제",""))</f>
        <v>삭제</v>
      </c>
      <c r="B163" s="209"/>
      <c r="C163" s="209"/>
      <c r="D163" s="56" t="e">
        <f ca="1">"※ 참고 : 단위를 "&amp;Calcu!F254&amp;" 으로 환산 할 경우 = (압력값 ÷ "&amp;Calcu!C249&amp;" )"</f>
        <v>#N/A</v>
      </c>
      <c r="E163" s="53"/>
      <c r="F163" s="209"/>
      <c r="G163" s="209"/>
      <c r="H163" s="208"/>
      <c r="I163" s="209"/>
    </row>
    <row r="164" spans="1:9" ht="15" customHeight="1">
      <c r="A164" s="210" t="str">
        <f t="shared" ref="A164:A169" si="10">A163</f>
        <v>삭제</v>
      </c>
      <c r="B164" s="209"/>
      <c r="C164" s="209"/>
      <c r="D164" s="209"/>
      <c r="E164" s="53"/>
      <c r="F164" s="209"/>
      <c r="G164" s="209"/>
      <c r="H164" s="209"/>
      <c r="I164" s="209"/>
    </row>
    <row r="165" spans="1:9" ht="15" customHeight="1">
      <c r="A165" s="284" t="str">
        <f>IF(A135="삭제","삭제",IF(기본정보!A$46=0,"","삭제"))</f>
        <v>삭제</v>
      </c>
      <c r="B165" s="54"/>
      <c r="C165" s="54"/>
      <c r="D165" s="56" t="s">
        <v>185</v>
      </c>
      <c r="E165" s="54"/>
      <c r="F165" s="55"/>
    </row>
    <row r="166" spans="1:9" ht="15" customHeight="1">
      <c r="A166" s="210" t="str">
        <f t="shared" si="10"/>
        <v>삭제</v>
      </c>
      <c r="B166" s="54"/>
      <c r="C166" s="54"/>
      <c r="D166" s="56"/>
      <c r="E166" s="214" t="s">
        <v>174</v>
      </c>
      <c r="F166" s="213" t="e">
        <f>Calcu!U324</f>
        <v>#DIV/0!</v>
      </c>
      <c r="H166" s="212"/>
      <c r="I166" s="213"/>
    </row>
    <row r="167" spans="1:9" ht="15" customHeight="1">
      <c r="A167" s="210" t="str">
        <f t="shared" si="10"/>
        <v>삭제</v>
      </c>
      <c r="B167" s="54"/>
      <c r="C167" s="54"/>
      <c r="D167" s="56"/>
      <c r="E167" s="214" t="s">
        <v>182</v>
      </c>
      <c r="F167" s="213" t="e">
        <f>Calcu!U325</f>
        <v>#DIV/0!</v>
      </c>
      <c r="H167" s="212"/>
      <c r="I167" s="213"/>
    </row>
    <row r="168" spans="1:9" ht="15" customHeight="1">
      <c r="A168" s="210" t="str">
        <f t="shared" si="10"/>
        <v>삭제</v>
      </c>
      <c r="B168" s="54"/>
      <c r="C168" s="54"/>
      <c r="D168" s="237" t="str">
        <f>"(y = 보정된 압력값, a = 기울기, X = 지시값 평균, b = 절편, 보정식에 적용되는 단위 : "&amp;F144&amp;")"</f>
        <v>(y = 보정된 압력값, a = 기울기, X = 지시값 평균, b = 절편, 보정식에 적용되는 단위 : 0)</v>
      </c>
      <c r="E168" s="54"/>
      <c r="F168" s="54"/>
      <c r="G168" s="54"/>
      <c r="H168" s="54"/>
      <c r="I168" s="56"/>
    </row>
    <row r="169" spans="1:9" ht="15" customHeight="1">
      <c r="A169" s="210" t="str">
        <f t="shared" si="10"/>
        <v>삭제</v>
      </c>
      <c r="B169" s="54"/>
      <c r="C169" s="54"/>
      <c r="D169" s="237"/>
      <c r="E169" s="54"/>
      <c r="F169" s="54"/>
      <c r="G169" s="54"/>
      <c r="H169" s="54"/>
      <c r="I169" s="56"/>
    </row>
    <row r="170" spans="1:9" ht="15" customHeight="1">
      <c r="A170" s="284"/>
      <c r="D170" s="196"/>
      <c r="E170" s="197"/>
      <c r="F170" s="197"/>
      <c r="G170" s="196"/>
      <c r="H170" s="196"/>
      <c r="I170" s="196"/>
    </row>
  </sheetData>
  <mergeCells count="28">
    <mergeCell ref="F127:G127"/>
    <mergeCell ref="D141:D144"/>
    <mergeCell ref="F141:H141"/>
    <mergeCell ref="E142:E143"/>
    <mergeCell ref="F142:F143"/>
    <mergeCell ref="G142:G143"/>
    <mergeCell ref="H142:H143"/>
    <mergeCell ref="D55:D58"/>
    <mergeCell ref="F55:H55"/>
    <mergeCell ref="E56:E57"/>
    <mergeCell ref="F56:F57"/>
    <mergeCell ref="G56:G57"/>
    <mergeCell ref="H56:H57"/>
    <mergeCell ref="F84:G84"/>
    <mergeCell ref="D98:D101"/>
    <mergeCell ref="F98:H98"/>
    <mergeCell ref="E99:E100"/>
    <mergeCell ref="F99:F100"/>
    <mergeCell ref="G99:G100"/>
    <mergeCell ref="H99:H100"/>
    <mergeCell ref="F41:G41"/>
    <mergeCell ref="A1:K2"/>
    <mergeCell ref="D12:D15"/>
    <mergeCell ref="F13:F14"/>
    <mergeCell ref="G13:G14"/>
    <mergeCell ref="E13:E14"/>
    <mergeCell ref="F12:H12"/>
    <mergeCell ref="H13:H1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6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8" width="12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530" t="s">
        <v>532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</row>
    <row r="2" spans="1:11" s="2" customFormat="1" ht="33" customHeight="1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530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84" t="str">
        <f>IF(Calcu!B9=TRUE,"","삭제")</f>
        <v>삭제</v>
      </c>
      <c r="D6" s="96" t="str">
        <f>"○ Description : "&amp;기본정보!C$5</f>
        <v xml:space="preserve">○ Description : </v>
      </c>
      <c r="F6" s="55"/>
      <c r="G6" s="57"/>
    </row>
    <row r="7" spans="1:11" ht="15" customHeight="1">
      <c r="A7" s="210" t="str">
        <f>A6</f>
        <v>삭제</v>
      </c>
      <c r="D7" s="96" t="str">
        <f>"○ Manufacturer : "&amp;기본정보!C$6</f>
        <v xml:space="preserve">○ Manufacturer : </v>
      </c>
      <c r="F7" s="55"/>
      <c r="G7" s="57"/>
    </row>
    <row r="8" spans="1:11" ht="15" customHeight="1">
      <c r="A8" s="210" t="str">
        <f>A6</f>
        <v>삭제</v>
      </c>
      <c r="D8" s="96" t="str">
        <f>"○ Model Name : "&amp;기본정보!C$7</f>
        <v xml:space="preserve">○ Model Name : </v>
      </c>
      <c r="F8" s="55"/>
      <c r="G8" s="57"/>
    </row>
    <row r="9" spans="1:11" ht="15" customHeight="1">
      <c r="A9" s="210" t="str">
        <f>A6</f>
        <v>삭제</v>
      </c>
      <c r="D9" s="96" t="str">
        <f>"○ Serial Number : "&amp;기본정보!C$8</f>
        <v xml:space="preserve">○ Serial Number : </v>
      </c>
      <c r="F9" s="55"/>
      <c r="G9" s="57"/>
    </row>
    <row r="10" spans="1:11" ht="15" customHeight="1">
      <c r="A10" s="210" t="str">
        <f>A6</f>
        <v>삭제</v>
      </c>
      <c r="D10" s="96"/>
      <c r="F10" s="55"/>
      <c r="G10" s="57"/>
    </row>
    <row r="11" spans="1:11" ht="15" customHeight="1">
      <c r="A11" s="210" t="str">
        <f>A6</f>
        <v>삭제</v>
      </c>
      <c r="D11" s="59" t="s">
        <v>133</v>
      </c>
      <c r="F11" s="55"/>
      <c r="G11" s="57"/>
    </row>
    <row r="12" spans="1:11" ht="15" customHeight="1">
      <c r="A12" s="210" t="str">
        <f>A6</f>
        <v>삭제</v>
      </c>
      <c r="D12" s="516" t="s">
        <v>134</v>
      </c>
      <c r="E12" s="221" t="s">
        <v>129</v>
      </c>
      <c r="F12" s="524" t="e">
        <f>Calcu!$K$328</f>
        <v>#N/A</v>
      </c>
      <c r="G12" s="525"/>
      <c r="H12" s="526"/>
    </row>
    <row r="13" spans="1:11" ht="15" customHeight="1">
      <c r="A13" s="210" t="str">
        <f>A6</f>
        <v>삭제</v>
      </c>
      <c r="D13" s="517"/>
      <c r="E13" s="522" t="s">
        <v>135</v>
      </c>
      <c r="F13" s="519" t="s">
        <v>99</v>
      </c>
      <c r="G13" s="521" t="s">
        <v>100</v>
      </c>
      <c r="H13" s="529" t="s">
        <v>1033</v>
      </c>
    </row>
    <row r="14" spans="1:11" ht="15" customHeight="1">
      <c r="A14" s="210" t="str">
        <f>A6</f>
        <v>삭제</v>
      </c>
      <c r="D14" s="517"/>
      <c r="E14" s="523"/>
      <c r="F14" s="520"/>
      <c r="G14" s="521"/>
      <c r="H14" s="529"/>
    </row>
    <row r="15" spans="1:11" ht="15" customHeight="1">
      <c r="A15" s="210" t="str">
        <f>A6</f>
        <v>삭제</v>
      </c>
      <c r="B15" s="57"/>
      <c r="C15" s="57"/>
      <c r="D15" s="518"/>
      <c r="E15" s="92">
        <f>Calcu!C64</f>
        <v>0</v>
      </c>
      <c r="F15" s="91">
        <f>Calcu!D64</f>
        <v>0</v>
      </c>
      <c r="G15" s="89">
        <f>Calcu!E64</f>
        <v>0</v>
      </c>
      <c r="H15" s="90">
        <f>Calcu!F64</f>
        <v>0</v>
      </c>
    </row>
    <row r="16" spans="1:11" ht="15" customHeight="1">
      <c r="A16" s="284" t="str">
        <f>IF(Calcu!N9=TRUE,"","삭제")</f>
        <v>삭제</v>
      </c>
      <c r="B16" s="57"/>
      <c r="C16" s="57"/>
      <c r="D16" s="223">
        <f>Calcu!B65</f>
        <v>1</v>
      </c>
      <c r="E16" s="225" t="str">
        <f>Calcu!C65</f>
        <v/>
      </c>
      <c r="F16" s="226" t="str">
        <f>Calcu!D65</f>
        <v/>
      </c>
      <c r="G16" s="227" t="str">
        <f>Calcu!E65</f>
        <v/>
      </c>
      <c r="H16" s="228" t="str">
        <f>Calcu!F65</f>
        <v/>
      </c>
    </row>
    <row r="17" spans="1:9" ht="15" customHeight="1">
      <c r="A17" s="284" t="str">
        <f>IF(Calcu!N10=TRUE,"","삭제")</f>
        <v>삭제</v>
      </c>
      <c r="B17" s="57"/>
      <c r="C17" s="57"/>
      <c r="D17" s="222">
        <f>Calcu!B66</f>
        <v>2</v>
      </c>
      <c r="E17" s="229" t="str">
        <f>Calcu!C66</f>
        <v/>
      </c>
      <c r="F17" s="230" t="str">
        <f>Calcu!D66</f>
        <v/>
      </c>
      <c r="G17" s="231" t="str">
        <f>Calcu!E66</f>
        <v/>
      </c>
      <c r="H17" s="232" t="str">
        <f>Calcu!F66</f>
        <v/>
      </c>
    </row>
    <row r="18" spans="1:9" ht="15" customHeight="1">
      <c r="A18" s="284" t="str">
        <f>IF(Calcu!N11=TRUE,"","삭제")</f>
        <v>삭제</v>
      </c>
      <c r="B18" s="57"/>
      <c r="C18" s="57"/>
      <c r="D18" s="222">
        <f>Calcu!B67</f>
        <v>3</v>
      </c>
      <c r="E18" s="229" t="str">
        <f>Calcu!C67</f>
        <v/>
      </c>
      <c r="F18" s="230" t="str">
        <f>Calcu!D67</f>
        <v/>
      </c>
      <c r="G18" s="231" t="str">
        <f>Calcu!E67</f>
        <v/>
      </c>
      <c r="H18" s="232" t="str">
        <f>Calcu!F67</f>
        <v/>
      </c>
    </row>
    <row r="19" spans="1:9" ht="15" customHeight="1">
      <c r="A19" s="284" t="str">
        <f>IF(Calcu!N12=TRUE,"","삭제")</f>
        <v>삭제</v>
      </c>
      <c r="B19" s="57"/>
      <c r="C19" s="57"/>
      <c r="D19" s="222">
        <f>Calcu!B68</f>
        <v>4</v>
      </c>
      <c r="E19" s="229" t="str">
        <f>Calcu!C68</f>
        <v/>
      </c>
      <c r="F19" s="230" t="str">
        <f>Calcu!D68</f>
        <v/>
      </c>
      <c r="G19" s="231" t="str">
        <f>Calcu!E68</f>
        <v/>
      </c>
      <c r="H19" s="232" t="str">
        <f>Calcu!F68</f>
        <v/>
      </c>
    </row>
    <row r="20" spans="1:9" ht="15" customHeight="1">
      <c r="A20" s="284" t="str">
        <f>IF(Calcu!N13=TRUE,"","삭제")</f>
        <v>삭제</v>
      </c>
      <c r="B20" s="57"/>
      <c r="C20" s="57"/>
      <c r="D20" s="222">
        <f>Calcu!B69</f>
        <v>5</v>
      </c>
      <c r="E20" s="229" t="str">
        <f>Calcu!C69</f>
        <v/>
      </c>
      <c r="F20" s="230" t="str">
        <f>Calcu!D69</f>
        <v/>
      </c>
      <c r="G20" s="231" t="str">
        <f>Calcu!E69</f>
        <v/>
      </c>
      <c r="H20" s="232" t="str">
        <f>Calcu!F69</f>
        <v/>
      </c>
    </row>
    <row r="21" spans="1:9" ht="15" customHeight="1">
      <c r="A21" s="284" t="str">
        <f>IF(Calcu!N14=TRUE,"","삭제")</f>
        <v>삭제</v>
      </c>
      <c r="B21" s="57"/>
      <c r="C21" s="57"/>
      <c r="D21" s="222">
        <f>Calcu!B70</f>
        <v>6</v>
      </c>
      <c r="E21" s="229" t="str">
        <f>Calcu!C70</f>
        <v/>
      </c>
      <c r="F21" s="230" t="str">
        <f>Calcu!D70</f>
        <v/>
      </c>
      <c r="G21" s="231" t="str">
        <f>Calcu!E70</f>
        <v/>
      </c>
      <c r="H21" s="232" t="str">
        <f>Calcu!F70</f>
        <v/>
      </c>
    </row>
    <row r="22" spans="1:9" ht="15" customHeight="1">
      <c r="A22" s="284" t="str">
        <f>IF(Calcu!N15=TRUE,"","삭제")</f>
        <v>삭제</v>
      </c>
      <c r="B22" s="57"/>
      <c r="C22" s="57"/>
      <c r="D22" s="222">
        <f>Calcu!B71</f>
        <v>7</v>
      </c>
      <c r="E22" s="229" t="str">
        <f>Calcu!C71</f>
        <v/>
      </c>
      <c r="F22" s="230" t="str">
        <f>Calcu!D71</f>
        <v/>
      </c>
      <c r="G22" s="231" t="str">
        <f>Calcu!E71</f>
        <v/>
      </c>
      <c r="H22" s="232" t="str">
        <f>Calcu!F71</f>
        <v/>
      </c>
    </row>
    <row r="23" spans="1:9" ht="15" customHeight="1">
      <c r="A23" s="284" t="str">
        <f>IF(Calcu!N16=TRUE,"","삭제")</f>
        <v>삭제</v>
      </c>
      <c r="B23" s="57"/>
      <c r="C23" s="57"/>
      <c r="D23" s="222">
        <f>Calcu!B72</f>
        <v>8</v>
      </c>
      <c r="E23" s="229" t="str">
        <f>Calcu!C72</f>
        <v/>
      </c>
      <c r="F23" s="230" t="str">
        <f>Calcu!D72</f>
        <v/>
      </c>
      <c r="G23" s="231" t="str">
        <f>Calcu!E72</f>
        <v/>
      </c>
      <c r="H23" s="232" t="str">
        <f>Calcu!F72</f>
        <v/>
      </c>
    </row>
    <row r="24" spans="1:9" ht="15" customHeight="1">
      <c r="A24" s="284" t="str">
        <f>IF(Calcu!N17=TRUE,"","삭제")</f>
        <v>삭제</v>
      </c>
      <c r="B24" s="57"/>
      <c r="C24" s="57"/>
      <c r="D24" s="222">
        <f>Calcu!B73</f>
        <v>9</v>
      </c>
      <c r="E24" s="229" t="str">
        <f>Calcu!C73</f>
        <v/>
      </c>
      <c r="F24" s="230" t="str">
        <f>Calcu!D73</f>
        <v/>
      </c>
      <c r="G24" s="231" t="str">
        <f>Calcu!E73</f>
        <v/>
      </c>
      <c r="H24" s="232" t="str">
        <f>Calcu!F73</f>
        <v/>
      </c>
    </row>
    <row r="25" spans="1:9" ht="15" customHeight="1">
      <c r="A25" s="284" t="str">
        <f>IF(Calcu!N18=TRUE,"","삭제")</f>
        <v>삭제</v>
      </c>
      <c r="D25" s="222">
        <f>Calcu!B74</f>
        <v>10</v>
      </c>
      <c r="E25" s="229" t="str">
        <f>Calcu!C74</f>
        <v/>
      </c>
      <c r="F25" s="230" t="str">
        <f>Calcu!D74</f>
        <v/>
      </c>
      <c r="G25" s="231" t="str">
        <f>Calcu!E74</f>
        <v/>
      </c>
      <c r="H25" s="232" t="str">
        <f>Calcu!F74</f>
        <v/>
      </c>
    </row>
    <row r="26" spans="1:9" ht="15" customHeight="1">
      <c r="A26" s="284" t="str">
        <f>IF(Calcu!N19=TRUE,"","삭제")</f>
        <v>삭제</v>
      </c>
      <c r="D26" s="222">
        <f>Calcu!B75</f>
        <v>11</v>
      </c>
      <c r="E26" s="229" t="str">
        <f>Calcu!C75</f>
        <v/>
      </c>
      <c r="F26" s="230" t="str">
        <f>Calcu!D75</f>
        <v/>
      </c>
      <c r="G26" s="231" t="str">
        <f>Calcu!E75</f>
        <v/>
      </c>
      <c r="H26" s="232" t="str">
        <f>Calcu!F75</f>
        <v/>
      </c>
    </row>
    <row r="27" spans="1:9" ht="15" customHeight="1">
      <c r="A27" s="284" t="str">
        <f>IF(Calcu!N20=TRUE,"","삭제")</f>
        <v>삭제</v>
      </c>
      <c r="D27" s="222">
        <f>Calcu!B76</f>
        <v>12</v>
      </c>
      <c r="E27" s="229" t="str">
        <f>Calcu!C76</f>
        <v/>
      </c>
      <c r="F27" s="230" t="str">
        <f>Calcu!D76</f>
        <v/>
      </c>
      <c r="G27" s="231" t="str">
        <f>Calcu!E76</f>
        <v/>
      </c>
      <c r="H27" s="232" t="str">
        <f>Calcu!F76</f>
        <v/>
      </c>
    </row>
    <row r="28" spans="1:9" ht="15" customHeight="1">
      <c r="A28" s="284" t="str">
        <f>IF(Calcu!N21=TRUE,"","삭제")</f>
        <v>삭제</v>
      </c>
      <c r="D28" s="222">
        <f>Calcu!B77</f>
        <v>13</v>
      </c>
      <c r="E28" s="229" t="str">
        <f>Calcu!C77</f>
        <v/>
      </c>
      <c r="F28" s="230" t="str">
        <f>Calcu!D77</f>
        <v/>
      </c>
      <c r="G28" s="231" t="str">
        <f>Calcu!E77</f>
        <v/>
      </c>
      <c r="H28" s="232" t="str">
        <f>Calcu!F77</f>
        <v/>
      </c>
    </row>
    <row r="29" spans="1:9" ht="15" customHeight="1">
      <c r="A29" s="284" t="str">
        <f>IF(Calcu!N22=TRUE,"","삭제")</f>
        <v>삭제</v>
      </c>
      <c r="D29" s="222">
        <f>Calcu!B78</f>
        <v>14</v>
      </c>
      <c r="E29" s="229" t="str">
        <f>Calcu!C78</f>
        <v/>
      </c>
      <c r="F29" s="230" t="str">
        <f>Calcu!D78</f>
        <v/>
      </c>
      <c r="G29" s="231" t="str">
        <f>Calcu!E78</f>
        <v/>
      </c>
      <c r="H29" s="232" t="str">
        <f>Calcu!F78</f>
        <v/>
      </c>
    </row>
    <row r="30" spans="1:9" ht="15" customHeight="1">
      <c r="A30" s="284" t="str">
        <f>IF(Calcu!N23=TRUE,"","삭제")</f>
        <v>삭제</v>
      </c>
      <c r="D30" s="224">
        <f>Calcu!B79</f>
        <v>15</v>
      </c>
      <c r="E30" s="233" t="str">
        <f>Calcu!C79</f>
        <v/>
      </c>
      <c r="F30" s="234" t="str">
        <f>Calcu!D79</f>
        <v/>
      </c>
      <c r="G30" s="235" t="str">
        <f>Calcu!E79</f>
        <v/>
      </c>
      <c r="H30" s="236" t="str">
        <f>Calcu!F79</f>
        <v/>
      </c>
    </row>
    <row r="31" spans="1:9" ht="15" customHeight="1">
      <c r="A31" s="210" t="str">
        <f>A6</f>
        <v>삭제</v>
      </c>
      <c r="B31" s="209"/>
      <c r="C31" s="209"/>
      <c r="D31" s="238"/>
      <c r="E31" s="239"/>
      <c r="F31" s="238"/>
      <c r="G31" s="238"/>
      <c r="H31" s="238"/>
      <c r="I31" s="209"/>
    </row>
    <row r="32" spans="1:9" ht="15" customHeight="1">
      <c r="A32" s="284" t="str">
        <f>IF(A6="삭제","삭제",IF(Calcu!C3=1,"삭제",""))</f>
        <v>삭제</v>
      </c>
      <c r="B32" s="209"/>
      <c r="C32" s="209"/>
      <c r="D32" s="56" t="e">
        <f ca="1">"※ Note : If the unit is converted to "&amp;Calcu!F8&amp;" = (Indication ÷ "&amp;Calcu!C3&amp;" )"</f>
        <v>#N/A</v>
      </c>
      <c r="E32" s="53"/>
      <c r="F32" s="209"/>
      <c r="G32" s="209"/>
      <c r="H32" s="209"/>
      <c r="I32" s="209"/>
    </row>
    <row r="33" spans="1:9" ht="15" customHeight="1">
      <c r="A33" s="210" t="str">
        <f t="shared" ref="A33:A42" si="0">A32</f>
        <v>삭제</v>
      </c>
      <c r="B33" s="209"/>
      <c r="C33" s="209"/>
      <c r="D33" s="56"/>
      <c r="E33" s="53"/>
      <c r="F33" s="209"/>
      <c r="G33" s="209"/>
      <c r="H33" s="209"/>
      <c r="I33" s="209"/>
    </row>
    <row r="34" spans="1:9" ht="15" customHeight="1">
      <c r="A34" s="210" t="str">
        <f>A6</f>
        <v>삭제</v>
      </c>
      <c r="B34" s="209"/>
      <c r="C34" s="209"/>
      <c r="D34" s="53" t="s">
        <v>1032</v>
      </c>
      <c r="E34" s="53"/>
      <c r="F34" s="209"/>
      <c r="G34" s="209"/>
      <c r="H34" s="209"/>
      <c r="I34" s="209"/>
    </row>
    <row r="35" spans="1:9" ht="15" customHeight="1">
      <c r="A35" s="284" t="str">
        <f>A49</f>
        <v>삭제</v>
      </c>
      <c r="B35" s="54"/>
      <c r="C35" s="54"/>
      <c r="D35" s="56"/>
      <c r="E35" s="54"/>
      <c r="F35" s="514" t="s">
        <v>101</v>
      </c>
      <c r="G35" s="514"/>
    </row>
    <row r="36" spans="1:9" ht="15" customHeight="1">
      <c r="A36" s="210" t="str">
        <f>A35</f>
        <v>삭제</v>
      </c>
      <c r="B36" s="54"/>
      <c r="C36" s="54"/>
      <c r="D36" s="56"/>
      <c r="E36" s="214"/>
      <c r="H36" s="212"/>
      <c r="I36" s="213"/>
    </row>
    <row r="37" spans="1:9" ht="15" customHeight="1">
      <c r="A37" s="210" t="str">
        <f t="shared" si="0"/>
        <v>삭제</v>
      </c>
      <c r="B37" s="54"/>
      <c r="C37" s="54"/>
      <c r="D37" s="56"/>
      <c r="E37" s="214"/>
      <c r="H37" s="212"/>
      <c r="I37" s="213"/>
    </row>
    <row r="38" spans="1:9" ht="15" customHeight="1">
      <c r="A38" s="210" t="str">
        <f t="shared" si="0"/>
        <v>삭제</v>
      </c>
      <c r="B38" s="54"/>
      <c r="C38" s="54"/>
      <c r="D38" s="56"/>
      <c r="E38" s="214"/>
      <c r="H38" s="212"/>
      <c r="I38" s="213"/>
    </row>
    <row r="39" spans="1:9" ht="15" customHeight="1">
      <c r="A39" s="210" t="str">
        <f t="shared" si="0"/>
        <v>삭제</v>
      </c>
      <c r="B39" s="54"/>
      <c r="C39" s="54"/>
      <c r="D39" s="237"/>
      <c r="E39" s="54"/>
      <c r="F39" s="54"/>
      <c r="G39" s="54"/>
      <c r="H39" s="54"/>
      <c r="I39" s="56"/>
    </row>
    <row r="40" spans="1:9" ht="15" customHeight="1">
      <c r="A40" s="210" t="str">
        <f t="shared" si="0"/>
        <v>삭제</v>
      </c>
      <c r="B40" s="54"/>
      <c r="C40" s="54"/>
      <c r="D40" s="237"/>
      <c r="E40" s="54"/>
      <c r="F40" s="54"/>
      <c r="G40" s="54"/>
      <c r="H40" s="54"/>
      <c r="I40" s="56"/>
    </row>
    <row r="41" spans="1:9" ht="15" customHeight="1">
      <c r="A41" s="210" t="str">
        <f t="shared" si="0"/>
        <v>삭제</v>
      </c>
      <c r="B41" s="54"/>
      <c r="C41" s="54"/>
      <c r="D41" s="237"/>
      <c r="E41" s="54"/>
      <c r="F41" s="54"/>
      <c r="G41" s="54"/>
      <c r="H41" s="54"/>
      <c r="I41" s="56"/>
    </row>
    <row r="42" spans="1:9" ht="15" customHeight="1">
      <c r="A42" s="210" t="str">
        <f t="shared" si="0"/>
        <v>삭제</v>
      </c>
      <c r="B42" s="54"/>
      <c r="C42" s="54"/>
      <c r="D42" s="56"/>
      <c r="E42" s="54"/>
      <c r="F42" s="54"/>
      <c r="G42" s="54"/>
      <c r="H42" s="54"/>
      <c r="I42" s="56"/>
    </row>
    <row r="43" spans="1:9" ht="15" customHeight="1">
      <c r="A43" s="210" t="str">
        <f>A42</f>
        <v>삭제</v>
      </c>
      <c r="E43" s="211"/>
      <c r="H43" s="211"/>
      <c r="I43" s="211"/>
    </row>
    <row r="44" spans="1:9" ht="15" customHeight="1">
      <c r="A44" s="210" t="str">
        <f t="shared" ref="A44:A47" si="1">A43</f>
        <v>삭제</v>
      </c>
      <c r="D44" s="208"/>
      <c r="E44" s="208"/>
      <c r="F44" s="208"/>
      <c r="G44" s="208"/>
      <c r="H44" s="208"/>
      <c r="I44" s="208"/>
    </row>
    <row r="45" spans="1:9" ht="15" customHeight="1">
      <c r="A45" s="210" t="str">
        <f t="shared" si="1"/>
        <v>삭제</v>
      </c>
      <c r="D45" s="208"/>
      <c r="E45" s="208"/>
      <c r="F45" s="208"/>
      <c r="G45" s="208"/>
      <c r="H45" s="208"/>
      <c r="I45" s="208"/>
    </row>
    <row r="46" spans="1:9" ht="15" customHeight="1">
      <c r="A46" s="210" t="str">
        <f t="shared" si="1"/>
        <v>삭제</v>
      </c>
      <c r="D46" s="208"/>
      <c r="E46" s="208"/>
      <c r="F46" s="208"/>
      <c r="G46" s="208"/>
      <c r="H46" s="208"/>
      <c r="I46" s="208"/>
    </row>
    <row r="47" spans="1:9" ht="15" customHeight="1">
      <c r="A47" s="210" t="str">
        <f t="shared" si="1"/>
        <v>삭제</v>
      </c>
      <c r="D47" s="208"/>
      <c r="E47" s="208"/>
      <c r="F47" s="208"/>
      <c r="G47" s="208"/>
      <c r="H47" s="208"/>
      <c r="I47" s="208"/>
    </row>
    <row r="48" spans="1:9" ht="15" customHeight="1">
      <c r="A48" s="284" t="str">
        <f>IF(A47="삭제","삭제","삽입")</f>
        <v>삭제</v>
      </c>
      <c r="D48" s="208"/>
      <c r="E48" s="208"/>
      <c r="F48" s="208"/>
      <c r="G48" s="208"/>
      <c r="H48" s="208"/>
      <c r="I48" s="208"/>
    </row>
    <row r="49" spans="1:8" ht="15" customHeight="1">
      <c r="A49" s="284" t="str">
        <f>IF(Calcu!B91=TRUE,"","삭제")</f>
        <v>삭제</v>
      </c>
      <c r="D49" s="96" t="str">
        <f>"○ Description : "&amp;기본정보!C$5</f>
        <v xml:space="preserve">○ Description : </v>
      </c>
      <c r="F49" s="55"/>
      <c r="G49" s="57"/>
    </row>
    <row r="50" spans="1:8" ht="15" customHeight="1">
      <c r="A50" s="210" t="str">
        <f>A49</f>
        <v>삭제</v>
      </c>
      <c r="D50" s="96" t="str">
        <f>"○ Manufacturer : "&amp;기본정보!C$6</f>
        <v xml:space="preserve">○ Manufacturer : </v>
      </c>
      <c r="F50" s="55"/>
      <c r="G50" s="57"/>
    </row>
    <row r="51" spans="1:8" ht="15" customHeight="1">
      <c r="A51" s="210" t="str">
        <f>A49</f>
        <v>삭제</v>
      </c>
      <c r="D51" s="96" t="str">
        <f>"○ Model Name : "&amp;기본정보!C$7</f>
        <v xml:space="preserve">○ Model Name : </v>
      </c>
      <c r="F51" s="55"/>
      <c r="G51" s="57"/>
    </row>
    <row r="52" spans="1:8" ht="15" customHeight="1">
      <c r="A52" s="210" t="str">
        <f>A49</f>
        <v>삭제</v>
      </c>
      <c r="D52" s="96" t="str">
        <f>"○ Serial Number : "&amp;기본정보!C$8</f>
        <v xml:space="preserve">○ Serial Number : </v>
      </c>
      <c r="F52" s="55"/>
      <c r="G52" s="57"/>
    </row>
    <row r="53" spans="1:8" ht="15" customHeight="1">
      <c r="A53" s="210" t="str">
        <f>A49</f>
        <v>삭제</v>
      </c>
      <c r="D53" s="96"/>
      <c r="F53" s="55"/>
      <c r="G53" s="57"/>
    </row>
    <row r="54" spans="1:8" ht="15" customHeight="1">
      <c r="A54" s="210" t="str">
        <f>A49</f>
        <v>삭제</v>
      </c>
      <c r="D54" s="59" t="s">
        <v>133</v>
      </c>
      <c r="F54" s="55"/>
      <c r="G54" s="57"/>
    </row>
    <row r="55" spans="1:8" ht="15" customHeight="1">
      <c r="A55" s="210" t="str">
        <f>A49</f>
        <v>삭제</v>
      </c>
      <c r="D55" s="516" t="s">
        <v>134</v>
      </c>
      <c r="E55" s="221" t="s">
        <v>129</v>
      </c>
      <c r="F55" s="524" t="e">
        <f>Calcu!$K$328</f>
        <v>#N/A</v>
      </c>
      <c r="G55" s="525"/>
      <c r="H55" s="526"/>
    </row>
    <row r="56" spans="1:8" ht="15" customHeight="1">
      <c r="A56" s="210" t="str">
        <f>A49</f>
        <v>삭제</v>
      </c>
      <c r="D56" s="517"/>
      <c r="E56" s="522" t="s">
        <v>135</v>
      </c>
      <c r="F56" s="519" t="s">
        <v>99</v>
      </c>
      <c r="G56" s="521" t="s">
        <v>100</v>
      </c>
      <c r="H56" s="529" t="s">
        <v>1033</v>
      </c>
    </row>
    <row r="57" spans="1:8" ht="15" customHeight="1">
      <c r="A57" s="210" t="str">
        <f>A49</f>
        <v>삭제</v>
      </c>
      <c r="D57" s="517"/>
      <c r="E57" s="523"/>
      <c r="F57" s="520"/>
      <c r="G57" s="521"/>
      <c r="H57" s="529"/>
    </row>
    <row r="58" spans="1:8" ht="15" customHeight="1">
      <c r="A58" s="210" t="str">
        <f>A49</f>
        <v>삭제</v>
      </c>
      <c r="B58" s="57"/>
      <c r="C58" s="57"/>
      <c r="D58" s="518"/>
      <c r="E58" s="92">
        <f>Calcu!C146</f>
        <v>0</v>
      </c>
      <c r="F58" s="91">
        <f>Calcu!D146</f>
        <v>0</v>
      </c>
      <c r="G58" s="89">
        <f>Calcu!E146</f>
        <v>0</v>
      </c>
      <c r="H58" s="90">
        <f>Calcu!F146</f>
        <v>0</v>
      </c>
    </row>
    <row r="59" spans="1:8" ht="15" customHeight="1">
      <c r="A59" s="284" t="str">
        <f>IF(Calcu!N91=TRUE,"","삭제")</f>
        <v>삭제</v>
      </c>
      <c r="B59" s="57"/>
      <c r="C59" s="57"/>
      <c r="D59" s="223">
        <f>Calcu!B147</f>
        <v>1</v>
      </c>
      <c r="E59" s="225" t="str">
        <f>Calcu!C147</f>
        <v/>
      </c>
      <c r="F59" s="226" t="str">
        <f>Calcu!D147</f>
        <v/>
      </c>
      <c r="G59" s="227" t="str">
        <f>Calcu!E147</f>
        <v/>
      </c>
      <c r="H59" s="228" t="str">
        <f>Calcu!F147</f>
        <v/>
      </c>
    </row>
    <row r="60" spans="1:8" ht="15" customHeight="1">
      <c r="A60" s="284" t="str">
        <f>IF(Calcu!N92=TRUE,"","삭제")</f>
        <v>삭제</v>
      </c>
      <c r="B60" s="57"/>
      <c r="C60" s="57"/>
      <c r="D60" s="222">
        <f>Calcu!B148</f>
        <v>2</v>
      </c>
      <c r="E60" s="229" t="str">
        <f>Calcu!C148</f>
        <v/>
      </c>
      <c r="F60" s="230" t="str">
        <f>Calcu!D148</f>
        <v/>
      </c>
      <c r="G60" s="231" t="str">
        <f>Calcu!E148</f>
        <v/>
      </c>
      <c r="H60" s="232" t="str">
        <f>Calcu!F148</f>
        <v/>
      </c>
    </row>
    <row r="61" spans="1:8" ht="15" customHeight="1">
      <c r="A61" s="284" t="str">
        <f>IF(Calcu!N93=TRUE,"","삭제")</f>
        <v>삭제</v>
      </c>
      <c r="B61" s="57"/>
      <c r="C61" s="57"/>
      <c r="D61" s="222">
        <f>Calcu!B149</f>
        <v>3</v>
      </c>
      <c r="E61" s="229" t="str">
        <f>Calcu!C149</f>
        <v/>
      </c>
      <c r="F61" s="230" t="str">
        <f>Calcu!D149</f>
        <v/>
      </c>
      <c r="G61" s="231" t="str">
        <f>Calcu!E149</f>
        <v/>
      </c>
      <c r="H61" s="232" t="str">
        <f>Calcu!F149</f>
        <v/>
      </c>
    </row>
    <row r="62" spans="1:8" ht="15" customHeight="1">
      <c r="A62" s="284" t="str">
        <f>IF(Calcu!N94=TRUE,"","삭제")</f>
        <v>삭제</v>
      </c>
      <c r="B62" s="57"/>
      <c r="C62" s="57"/>
      <c r="D62" s="222">
        <f>Calcu!B150</f>
        <v>4</v>
      </c>
      <c r="E62" s="229" t="str">
        <f>Calcu!C150</f>
        <v/>
      </c>
      <c r="F62" s="230" t="str">
        <f>Calcu!D150</f>
        <v/>
      </c>
      <c r="G62" s="231" t="str">
        <f>Calcu!E150</f>
        <v/>
      </c>
      <c r="H62" s="232" t="str">
        <f>Calcu!F150</f>
        <v/>
      </c>
    </row>
    <row r="63" spans="1:8" ht="15" customHeight="1">
      <c r="A63" s="284" t="str">
        <f>IF(Calcu!N95=TRUE,"","삭제")</f>
        <v>삭제</v>
      </c>
      <c r="B63" s="57"/>
      <c r="C63" s="57"/>
      <c r="D63" s="222">
        <f>Calcu!B151</f>
        <v>5</v>
      </c>
      <c r="E63" s="229" t="str">
        <f>Calcu!C151</f>
        <v/>
      </c>
      <c r="F63" s="230" t="str">
        <f>Calcu!D151</f>
        <v/>
      </c>
      <c r="G63" s="231" t="str">
        <f>Calcu!E151</f>
        <v/>
      </c>
      <c r="H63" s="232" t="str">
        <f>Calcu!F151</f>
        <v/>
      </c>
    </row>
    <row r="64" spans="1:8" ht="15" customHeight="1">
      <c r="A64" s="284" t="str">
        <f>IF(Calcu!N96=TRUE,"","삭제")</f>
        <v>삭제</v>
      </c>
      <c r="B64" s="57"/>
      <c r="C64" s="57"/>
      <c r="D64" s="222">
        <f>Calcu!B152</f>
        <v>6</v>
      </c>
      <c r="E64" s="229" t="str">
        <f>Calcu!C152</f>
        <v/>
      </c>
      <c r="F64" s="230" t="str">
        <f>Calcu!D152</f>
        <v/>
      </c>
      <c r="G64" s="231" t="str">
        <f>Calcu!E152</f>
        <v/>
      </c>
      <c r="H64" s="232" t="str">
        <f>Calcu!F152</f>
        <v/>
      </c>
    </row>
    <row r="65" spans="1:9" ht="15" customHeight="1">
      <c r="A65" s="284" t="str">
        <f>IF(Calcu!N97=TRUE,"","삭제")</f>
        <v>삭제</v>
      </c>
      <c r="B65" s="57"/>
      <c r="C65" s="57"/>
      <c r="D65" s="222">
        <f>Calcu!B153</f>
        <v>7</v>
      </c>
      <c r="E65" s="229" t="str">
        <f>Calcu!C153</f>
        <v/>
      </c>
      <c r="F65" s="230" t="str">
        <f>Calcu!D153</f>
        <v/>
      </c>
      <c r="G65" s="231" t="str">
        <f>Calcu!E153</f>
        <v/>
      </c>
      <c r="H65" s="232" t="str">
        <f>Calcu!F153</f>
        <v/>
      </c>
    </row>
    <row r="66" spans="1:9" ht="15" customHeight="1">
      <c r="A66" s="284" t="str">
        <f>IF(Calcu!N98=TRUE,"","삭제")</f>
        <v>삭제</v>
      </c>
      <c r="B66" s="57"/>
      <c r="C66" s="57"/>
      <c r="D66" s="222">
        <f>Calcu!B154</f>
        <v>8</v>
      </c>
      <c r="E66" s="229" t="str">
        <f>Calcu!C154</f>
        <v/>
      </c>
      <c r="F66" s="230" t="str">
        <f>Calcu!D154</f>
        <v/>
      </c>
      <c r="G66" s="231" t="str">
        <f>Calcu!E154</f>
        <v/>
      </c>
      <c r="H66" s="232" t="str">
        <f>Calcu!F154</f>
        <v/>
      </c>
    </row>
    <row r="67" spans="1:9" ht="15" customHeight="1">
      <c r="A67" s="284" t="str">
        <f>IF(Calcu!N99=TRUE,"","삭제")</f>
        <v>삭제</v>
      </c>
      <c r="B67" s="57"/>
      <c r="C67" s="57"/>
      <c r="D67" s="222">
        <f>Calcu!B155</f>
        <v>9</v>
      </c>
      <c r="E67" s="229" t="str">
        <f>Calcu!C155</f>
        <v/>
      </c>
      <c r="F67" s="230" t="str">
        <f>Calcu!D155</f>
        <v/>
      </c>
      <c r="G67" s="231" t="str">
        <f>Calcu!E155</f>
        <v/>
      </c>
      <c r="H67" s="232" t="str">
        <f>Calcu!F155</f>
        <v/>
      </c>
    </row>
    <row r="68" spans="1:9" ht="15" customHeight="1">
      <c r="A68" s="284" t="str">
        <f>IF(Calcu!N100=TRUE,"","삭제")</f>
        <v>삭제</v>
      </c>
      <c r="D68" s="222">
        <f>Calcu!B156</f>
        <v>10</v>
      </c>
      <c r="E68" s="229" t="str">
        <f>Calcu!C156</f>
        <v/>
      </c>
      <c r="F68" s="230" t="str">
        <f>Calcu!D156</f>
        <v/>
      </c>
      <c r="G68" s="231" t="str">
        <f>Calcu!E156</f>
        <v/>
      </c>
      <c r="H68" s="232" t="str">
        <f>Calcu!F156</f>
        <v/>
      </c>
    </row>
    <row r="69" spans="1:9" ht="15" customHeight="1">
      <c r="A69" s="284" t="str">
        <f>IF(Calcu!N101=TRUE,"","삭제")</f>
        <v>삭제</v>
      </c>
      <c r="D69" s="222">
        <f>Calcu!B157</f>
        <v>11</v>
      </c>
      <c r="E69" s="229" t="str">
        <f>Calcu!C157</f>
        <v/>
      </c>
      <c r="F69" s="230" t="str">
        <f>Calcu!D157</f>
        <v/>
      </c>
      <c r="G69" s="231" t="str">
        <f>Calcu!E157</f>
        <v/>
      </c>
      <c r="H69" s="232" t="str">
        <f>Calcu!F157</f>
        <v/>
      </c>
    </row>
    <row r="70" spans="1:9" ht="15" customHeight="1">
      <c r="A70" s="284" t="str">
        <f>IF(Calcu!N102=TRUE,"","삭제")</f>
        <v>삭제</v>
      </c>
      <c r="D70" s="222">
        <f>Calcu!B158</f>
        <v>12</v>
      </c>
      <c r="E70" s="229" t="str">
        <f>Calcu!C158</f>
        <v/>
      </c>
      <c r="F70" s="230" t="str">
        <f>Calcu!D158</f>
        <v/>
      </c>
      <c r="G70" s="231" t="str">
        <f>Calcu!E158</f>
        <v/>
      </c>
      <c r="H70" s="232" t="str">
        <f>Calcu!F158</f>
        <v/>
      </c>
    </row>
    <row r="71" spans="1:9" ht="15" customHeight="1">
      <c r="A71" s="284" t="str">
        <f>IF(Calcu!N103=TRUE,"","삭제")</f>
        <v>삭제</v>
      </c>
      <c r="D71" s="222">
        <f>Calcu!B159</f>
        <v>13</v>
      </c>
      <c r="E71" s="229" t="str">
        <f>Calcu!C159</f>
        <v/>
      </c>
      <c r="F71" s="230" t="str">
        <f>Calcu!D159</f>
        <v/>
      </c>
      <c r="G71" s="231" t="str">
        <f>Calcu!E159</f>
        <v/>
      </c>
      <c r="H71" s="232" t="str">
        <f>Calcu!F159</f>
        <v/>
      </c>
    </row>
    <row r="72" spans="1:9" ht="15" customHeight="1">
      <c r="A72" s="284" t="str">
        <f>IF(Calcu!N104=TRUE,"","삭제")</f>
        <v>삭제</v>
      </c>
      <c r="D72" s="222">
        <f>Calcu!B160</f>
        <v>14</v>
      </c>
      <c r="E72" s="229" t="str">
        <f>Calcu!C160</f>
        <v/>
      </c>
      <c r="F72" s="230" t="str">
        <f>Calcu!D160</f>
        <v/>
      </c>
      <c r="G72" s="231" t="str">
        <f>Calcu!E160</f>
        <v/>
      </c>
      <c r="H72" s="232" t="str">
        <f>Calcu!F160</f>
        <v/>
      </c>
    </row>
    <row r="73" spans="1:9" ht="15" customHeight="1">
      <c r="A73" s="284" t="str">
        <f>IF(Calcu!N105=TRUE,"","삭제")</f>
        <v>삭제</v>
      </c>
      <c r="D73" s="224">
        <f>Calcu!B161</f>
        <v>15</v>
      </c>
      <c r="E73" s="233" t="str">
        <f>Calcu!C161</f>
        <v/>
      </c>
      <c r="F73" s="234" t="str">
        <f>Calcu!D161</f>
        <v/>
      </c>
      <c r="G73" s="235" t="str">
        <f>Calcu!E161</f>
        <v/>
      </c>
      <c r="H73" s="236" t="str">
        <f>Calcu!F161</f>
        <v/>
      </c>
    </row>
    <row r="74" spans="1:9" ht="15" customHeight="1">
      <c r="A74" s="210" t="str">
        <f>A49</f>
        <v>삭제</v>
      </c>
      <c r="B74" s="209"/>
      <c r="C74" s="209"/>
      <c r="D74" s="238"/>
      <c r="E74" s="239"/>
      <c r="F74" s="238"/>
      <c r="G74" s="238"/>
      <c r="H74" s="238"/>
      <c r="I74" s="209"/>
    </row>
    <row r="75" spans="1:9" ht="15" customHeight="1">
      <c r="A75" s="284" t="str">
        <f>IF(A49="삭제","삭제",IF(Calcu!C85=1,"삭제",""))</f>
        <v>삭제</v>
      </c>
      <c r="B75" s="209"/>
      <c r="C75" s="209"/>
      <c r="D75" s="56" t="e">
        <f ca="1">"※ Note : If the unit is converted to "&amp;Calcu!F90&amp;" = (Indication ÷ "&amp;Calcu!C85&amp;" )"</f>
        <v>#N/A</v>
      </c>
      <c r="E75" s="53"/>
      <c r="F75" s="209"/>
      <c r="G75" s="209"/>
      <c r="H75" s="209"/>
      <c r="I75" s="209"/>
    </row>
    <row r="76" spans="1:9" ht="15" customHeight="1">
      <c r="A76" s="210" t="str">
        <f t="shared" ref="A76:A86" si="2">A75</f>
        <v>삭제</v>
      </c>
      <c r="B76" s="209"/>
      <c r="C76" s="209"/>
      <c r="D76" s="56"/>
      <c r="E76" s="53"/>
      <c r="F76" s="209"/>
      <c r="G76" s="209"/>
      <c r="H76" s="209"/>
      <c r="I76" s="209"/>
    </row>
    <row r="77" spans="1:9" ht="15" customHeight="1">
      <c r="A77" s="210" t="str">
        <f>A49</f>
        <v>삭제</v>
      </c>
      <c r="B77" s="209"/>
      <c r="C77" s="209"/>
      <c r="D77" s="53" t="s">
        <v>1032</v>
      </c>
      <c r="E77" s="53"/>
      <c r="F77" s="209"/>
      <c r="G77" s="209"/>
      <c r="H77" s="209"/>
      <c r="I77" s="209"/>
    </row>
    <row r="78" spans="1:9" ht="15" customHeight="1">
      <c r="A78" s="284" t="str">
        <f>A92</f>
        <v>삭제</v>
      </c>
      <c r="B78" s="54"/>
      <c r="C78" s="54"/>
      <c r="D78" s="56"/>
      <c r="E78" s="54"/>
      <c r="F78" s="514" t="s">
        <v>101</v>
      </c>
      <c r="G78" s="514"/>
    </row>
    <row r="79" spans="1:9" ht="15" customHeight="1">
      <c r="A79" s="210" t="str">
        <f>A78</f>
        <v>삭제</v>
      </c>
      <c r="B79" s="54"/>
      <c r="C79" s="54"/>
      <c r="D79" s="56"/>
      <c r="E79" s="214"/>
      <c r="H79" s="212"/>
      <c r="I79" s="213"/>
    </row>
    <row r="80" spans="1:9" ht="15" customHeight="1">
      <c r="A80" s="210" t="str">
        <f t="shared" si="2"/>
        <v>삭제</v>
      </c>
      <c r="B80" s="54"/>
      <c r="C80" s="54"/>
      <c r="D80" s="56"/>
      <c r="E80" s="214"/>
      <c r="F80" s="213"/>
      <c r="H80" s="212"/>
      <c r="I80" s="213"/>
    </row>
    <row r="81" spans="1:9" ht="15" customHeight="1">
      <c r="A81" s="210" t="str">
        <f t="shared" si="2"/>
        <v>삭제</v>
      </c>
      <c r="B81" s="54"/>
      <c r="C81" s="54"/>
      <c r="D81" s="56"/>
      <c r="E81" s="214"/>
      <c r="F81" s="213"/>
      <c r="H81" s="212"/>
      <c r="I81" s="213"/>
    </row>
    <row r="82" spans="1:9" ht="15" customHeight="1">
      <c r="A82" s="210" t="str">
        <f t="shared" si="2"/>
        <v>삭제</v>
      </c>
      <c r="B82" s="54"/>
      <c r="C82" s="54"/>
      <c r="D82" s="237"/>
      <c r="E82" s="54"/>
      <c r="F82" s="54"/>
      <c r="G82" s="54"/>
      <c r="H82" s="54"/>
      <c r="I82" s="56"/>
    </row>
    <row r="83" spans="1:9" ht="15" customHeight="1">
      <c r="A83" s="210" t="str">
        <f t="shared" si="2"/>
        <v>삭제</v>
      </c>
      <c r="B83" s="54"/>
      <c r="C83" s="54"/>
      <c r="D83" s="237"/>
      <c r="E83" s="54"/>
      <c r="F83" s="54"/>
      <c r="G83" s="54"/>
      <c r="H83" s="54"/>
      <c r="I83" s="56"/>
    </row>
    <row r="84" spans="1:9" ht="15" customHeight="1">
      <c r="A84" s="210" t="str">
        <f t="shared" si="2"/>
        <v>삭제</v>
      </c>
      <c r="B84" s="54"/>
      <c r="C84" s="54"/>
      <c r="D84" s="237"/>
      <c r="E84" s="54"/>
      <c r="F84" s="54"/>
      <c r="G84" s="54"/>
      <c r="H84" s="54"/>
      <c r="I84" s="56"/>
    </row>
    <row r="85" spans="1:9" ht="15" customHeight="1">
      <c r="A85" s="210" t="str">
        <f t="shared" si="2"/>
        <v>삭제</v>
      </c>
      <c r="B85" s="54"/>
      <c r="C85" s="54"/>
      <c r="E85" s="54"/>
      <c r="F85" s="54"/>
      <c r="G85" s="54"/>
      <c r="H85" s="54"/>
      <c r="I85" s="56"/>
    </row>
    <row r="86" spans="1:9" ht="15" customHeight="1">
      <c r="A86" s="210" t="str">
        <f t="shared" si="2"/>
        <v>삭제</v>
      </c>
      <c r="E86" s="211"/>
      <c r="H86" s="211"/>
      <c r="I86" s="211"/>
    </row>
    <row r="87" spans="1:9" ht="15" customHeight="1">
      <c r="A87" s="210" t="str">
        <f t="shared" ref="A87:A90" si="3">A86</f>
        <v>삭제</v>
      </c>
      <c r="D87" s="208"/>
      <c r="E87" s="208"/>
      <c r="F87" s="208"/>
      <c r="G87" s="208"/>
      <c r="H87" s="208"/>
      <c r="I87" s="208"/>
    </row>
    <row r="88" spans="1:9" ht="15" customHeight="1">
      <c r="A88" s="210" t="str">
        <f t="shared" si="3"/>
        <v>삭제</v>
      </c>
      <c r="D88" s="208"/>
      <c r="E88" s="208"/>
      <c r="F88" s="208"/>
      <c r="G88" s="208"/>
      <c r="H88" s="208"/>
      <c r="I88" s="208"/>
    </row>
    <row r="89" spans="1:9" ht="15" customHeight="1">
      <c r="A89" s="210" t="str">
        <f t="shared" si="3"/>
        <v>삭제</v>
      </c>
      <c r="D89" s="208"/>
      <c r="E89" s="208"/>
      <c r="F89" s="208"/>
      <c r="G89" s="208"/>
      <c r="H89" s="208"/>
      <c r="I89" s="208"/>
    </row>
    <row r="90" spans="1:9" ht="15" customHeight="1">
      <c r="A90" s="210" t="str">
        <f t="shared" si="3"/>
        <v>삭제</v>
      </c>
      <c r="D90" s="208"/>
      <c r="E90" s="208"/>
      <c r="F90" s="208"/>
      <c r="G90" s="208"/>
      <c r="H90" s="208"/>
      <c r="I90" s="208"/>
    </row>
    <row r="91" spans="1:9" ht="15" customHeight="1">
      <c r="A91" s="284" t="str">
        <f>IF(A90="삭제","삭제","삽입")</f>
        <v>삭제</v>
      </c>
      <c r="D91" s="208"/>
      <c r="E91" s="208"/>
      <c r="F91" s="208"/>
      <c r="G91" s="208"/>
      <c r="H91" s="208"/>
      <c r="I91" s="208"/>
    </row>
    <row r="92" spans="1:9" ht="15" customHeight="1">
      <c r="A92" s="284" t="str">
        <f>IF(Calcu!B173=TRUE,"","삭제")</f>
        <v>삭제</v>
      </c>
      <c r="D92" s="96" t="str">
        <f>"○ Description : "&amp;기본정보!C$5</f>
        <v xml:space="preserve">○ Description : </v>
      </c>
      <c r="F92" s="55"/>
      <c r="G92" s="57"/>
    </row>
    <row r="93" spans="1:9" ht="15" customHeight="1">
      <c r="A93" s="210" t="str">
        <f>A92</f>
        <v>삭제</v>
      </c>
      <c r="D93" s="96" t="str">
        <f>"○ Manufacturer : "&amp;기본정보!C$6</f>
        <v xml:space="preserve">○ Manufacturer : </v>
      </c>
      <c r="F93" s="55"/>
      <c r="G93" s="57"/>
    </row>
    <row r="94" spans="1:9" ht="15" customHeight="1">
      <c r="A94" s="210" t="str">
        <f>A92</f>
        <v>삭제</v>
      </c>
      <c r="D94" s="96" t="str">
        <f>"○ Model Name : "&amp;기본정보!C$7</f>
        <v xml:space="preserve">○ Model Name : </v>
      </c>
      <c r="F94" s="55"/>
      <c r="G94" s="57"/>
    </row>
    <row r="95" spans="1:9" ht="15" customHeight="1">
      <c r="A95" s="210" t="str">
        <f>A92</f>
        <v>삭제</v>
      </c>
      <c r="D95" s="96" t="str">
        <f>"○ Serial Number : "&amp;기본정보!C$8</f>
        <v xml:space="preserve">○ Serial Number : </v>
      </c>
      <c r="F95" s="55"/>
      <c r="G95" s="57"/>
    </row>
    <row r="96" spans="1:9" ht="15" customHeight="1">
      <c r="A96" s="210" t="str">
        <f>A92</f>
        <v>삭제</v>
      </c>
      <c r="D96" s="96"/>
      <c r="F96" s="55"/>
      <c r="G96" s="57"/>
    </row>
    <row r="97" spans="1:8" ht="15" customHeight="1">
      <c r="A97" s="210" t="str">
        <f>A92</f>
        <v>삭제</v>
      </c>
      <c r="D97" s="59" t="s">
        <v>133</v>
      </c>
      <c r="F97" s="55"/>
      <c r="G97" s="57"/>
    </row>
    <row r="98" spans="1:8" ht="15" customHeight="1">
      <c r="A98" s="210" t="str">
        <f>A92</f>
        <v>삭제</v>
      </c>
      <c r="D98" s="516" t="s">
        <v>134</v>
      </c>
      <c r="E98" s="221" t="s">
        <v>129</v>
      </c>
      <c r="F98" s="524" t="e">
        <f>Calcu!$K$328</f>
        <v>#N/A</v>
      </c>
      <c r="G98" s="525"/>
      <c r="H98" s="526"/>
    </row>
    <row r="99" spans="1:8" ht="15" customHeight="1">
      <c r="A99" s="210" t="str">
        <f>A92</f>
        <v>삭제</v>
      </c>
      <c r="D99" s="517"/>
      <c r="E99" s="522" t="s">
        <v>135</v>
      </c>
      <c r="F99" s="519" t="s">
        <v>99</v>
      </c>
      <c r="G99" s="521" t="s">
        <v>100</v>
      </c>
      <c r="H99" s="529" t="s">
        <v>1033</v>
      </c>
    </row>
    <row r="100" spans="1:8" ht="15" customHeight="1">
      <c r="A100" s="210" t="str">
        <f>A92</f>
        <v>삭제</v>
      </c>
      <c r="D100" s="517"/>
      <c r="E100" s="523"/>
      <c r="F100" s="520"/>
      <c r="G100" s="521"/>
      <c r="H100" s="529"/>
    </row>
    <row r="101" spans="1:8" ht="15" customHeight="1">
      <c r="A101" s="210" t="str">
        <f>A92</f>
        <v>삭제</v>
      </c>
      <c r="B101" s="57"/>
      <c r="C101" s="57"/>
      <c r="D101" s="518"/>
      <c r="E101" s="92">
        <f>Calcu!C228</f>
        <v>0</v>
      </c>
      <c r="F101" s="91">
        <f>Calcu!D228</f>
        <v>0</v>
      </c>
      <c r="G101" s="89">
        <f>Calcu!E228</f>
        <v>0</v>
      </c>
      <c r="H101" s="90">
        <f>Calcu!F228</f>
        <v>0</v>
      </c>
    </row>
    <row r="102" spans="1:8" ht="15" customHeight="1">
      <c r="A102" s="284" t="str">
        <f>IF(Calcu!N173=TRUE,"","삭제")</f>
        <v>삭제</v>
      </c>
      <c r="B102" s="57"/>
      <c r="C102" s="57"/>
      <c r="D102" s="223">
        <f>Calcu!B229</f>
        <v>1</v>
      </c>
      <c r="E102" s="225" t="str">
        <f>Calcu!C229</f>
        <v/>
      </c>
      <c r="F102" s="226" t="str">
        <f>Calcu!D229</f>
        <v/>
      </c>
      <c r="G102" s="227" t="str">
        <f>Calcu!E229</f>
        <v/>
      </c>
      <c r="H102" s="228" t="str">
        <f>Calcu!F229</f>
        <v/>
      </c>
    </row>
    <row r="103" spans="1:8" ht="15" customHeight="1">
      <c r="A103" s="284" t="str">
        <f>IF(Calcu!N174=TRUE,"","삭제")</f>
        <v>삭제</v>
      </c>
      <c r="B103" s="57"/>
      <c r="C103" s="57"/>
      <c r="D103" s="222">
        <f>Calcu!B230</f>
        <v>2</v>
      </c>
      <c r="E103" s="229" t="str">
        <f>Calcu!C230</f>
        <v/>
      </c>
      <c r="F103" s="230" t="str">
        <f>Calcu!D230</f>
        <v/>
      </c>
      <c r="G103" s="231" t="str">
        <f>Calcu!E230</f>
        <v/>
      </c>
      <c r="H103" s="232" t="str">
        <f>Calcu!F230</f>
        <v/>
      </c>
    </row>
    <row r="104" spans="1:8" ht="15" customHeight="1">
      <c r="A104" s="284" t="str">
        <f>IF(Calcu!N175=TRUE,"","삭제")</f>
        <v>삭제</v>
      </c>
      <c r="B104" s="57"/>
      <c r="C104" s="57"/>
      <c r="D104" s="222">
        <f>Calcu!B231</f>
        <v>3</v>
      </c>
      <c r="E104" s="229" t="str">
        <f>Calcu!C231</f>
        <v/>
      </c>
      <c r="F104" s="230" t="str">
        <f>Calcu!D231</f>
        <v/>
      </c>
      <c r="G104" s="231" t="str">
        <f>Calcu!E231</f>
        <v/>
      </c>
      <c r="H104" s="232" t="str">
        <f>Calcu!F231</f>
        <v/>
      </c>
    </row>
    <row r="105" spans="1:8" ht="15" customHeight="1">
      <c r="A105" s="284" t="str">
        <f>IF(Calcu!N176=TRUE,"","삭제")</f>
        <v>삭제</v>
      </c>
      <c r="B105" s="57"/>
      <c r="C105" s="57"/>
      <c r="D105" s="222">
        <f>Calcu!B232</f>
        <v>4</v>
      </c>
      <c r="E105" s="229" t="str">
        <f>Calcu!C232</f>
        <v/>
      </c>
      <c r="F105" s="230" t="str">
        <f>Calcu!D232</f>
        <v/>
      </c>
      <c r="G105" s="231" t="str">
        <f>Calcu!E232</f>
        <v/>
      </c>
      <c r="H105" s="232" t="str">
        <f>Calcu!F232</f>
        <v/>
      </c>
    </row>
    <row r="106" spans="1:8" ht="15" customHeight="1">
      <c r="A106" s="284" t="str">
        <f>IF(Calcu!N177=TRUE,"","삭제")</f>
        <v>삭제</v>
      </c>
      <c r="B106" s="57"/>
      <c r="C106" s="57"/>
      <c r="D106" s="222">
        <f>Calcu!B233</f>
        <v>5</v>
      </c>
      <c r="E106" s="229" t="str">
        <f>Calcu!C233</f>
        <v/>
      </c>
      <c r="F106" s="230" t="str">
        <f>Calcu!D233</f>
        <v/>
      </c>
      <c r="G106" s="231" t="str">
        <f>Calcu!E233</f>
        <v/>
      </c>
      <c r="H106" s="232" t="str">
        <f>Calcu!F233</f>
        <v/>
      </c>
    </row>
    <row r="107" spans="1:8" ht="15" customHeight="1">
      <c r="A107" s="284" t="str">
        <f>IF(Calcu!N178=TRUE,"","삭제")</f>
        <v>삭제</v>
      </c>
      <c r="B107" s="57"/>
      <c r="C107" s="57"/>
      <c r="D107" s="222">
        <f>Calcu!B234</f>
        <v>6</v>
      </c>
      <c r="E107" s="229" t="str">
        <f>Calcu!C234</f>
        <v/>
      </c>
      <c r="F107" s="230" t="str">
        <f>Calcu!D234</f>
        <v/>
      </c>
      <c r="G107" s="231" t="str">
        <f>Calcu!E234</f>
        <v/>
      </c>
      <c r="H107" s="232" t="str">
        <f>Calcu!F234</f>
        <v/>
      </c>
    </row>
    <row r="108" spans="1:8" ht="15" customHeight="1">
      <c r="A108" s="284" t="str">
        <f>IF(Calcu!N179=TRUE,"","삭제")</f>
        <v>삭제</v>
      </c>
      <c r="B108" s="57"/>
      <c r="C108" s="57"/>
      <c r="D108" s="222">
        <f>Calcu!B235</f>
        <v>7</v>
      </c>
      <c r="E108" s="229" t="str">
        <f>Calcu!C235</f>
        <v/>
      </c>
      <c r="F108" s="230" t="str">
        <f>Calcu!D235</f>
        <v/>
      </c>
      <c r="G108" s="231" t="str">
        <f>Calcu!E235</f>
        <v/>
      </c>
      <c r="H108" s="232" t="str">
        <f>Calcu!F235</f>
        <v/>
      </c>
    </row>
    <row r="109" spans="1:8" ht="15" customHeight="1">
      <c r="A109" s="284" t="str">
        <f>IF(Calcu!N180=TRUE,"","삭제")</f>
        <v>삭제</v>
      </c>
      <c r="B109" s="57"/>
      <c r="C109" s="57"/>
      <c r="D109" s="222">
        <f>Calcu!B236</f>
        <v>8</v>
      </c>
      <c r="E109" s="229" t="str">
        <f>Calcu!C236</f>
        <v/>
      </c>
      <c r="F109" s="230" t="str">
        <f>Calcu!D236</f>
        <v/>
      </c>
      <c r="G109" s="231" t="str">
        <f>Calcu!E236</f>
        <v/>
      </c>
      <c r="H109" s="232" t="str">
        <f>Calcu!F236</f>
        <v/>
      </c>
    </row>
    <row r="110" spans="1:8" ht="15" customHeight="1">
      <c r="A110" s="284" t="str">
        <f>IF(Calcu!N181=TRUE,"","삭제")</f>
        <v>삭제</v>
      </c>
      <c r="B110" s="57"/>
      <c r="C110" s="57"/>
      <c r="D110" s="222">
        <f>Calcu!B237</f>
        <v>9</v>
      </c>
      <c r="E110" s="229" t="str">
        <f>Calcu!C237</f>
        <v/>
      </c>
      <c r="F110" s="230" t="str">
        <f>Calcu!D237</f>
        <v/>
      </c>
      <c r="G110" s="231" t="str">
        <f>Calcu!E237</f>
        <v/>
      </c>
      <c r="H110" s="232" t="str">
        <f>Calcu!F237</f>
        <v/>
      </c>
    </row>
    <row r="111" spans="1:8" ht="15" customHeight="1">
      <c r="A111" s="284" t="str">
        <f>IF(Calcu!N182=TRUE,"","삭제")</f>
        <v>삭제</v>
      </c>
      <c r="D111" s="222">
        <f>Calcu!B238</f>
        <v>10</v>
      </c>
      <c r="E111" s="229" t="str">
        <f>Calcu!C238</f>
        <v/>
      </c>
      <c r="F111" s="230" t="str">
        <f>Calcu!D238</f>
        <v/>
      </c>
      <c r="G111" s="231" t="str">
        <f>Calcu!E238</f>
        <v/>
      </c>
      <c r="H111" s="232" t="str">
        <f>Calcu!F238</f>
        <v/>
      </c>
    </row>
    <row r="112" spans="1:8" ht="15" customHeight="1">
      <c r="A112" s="284" t="str">
        <f>IF(Calcu!N183=TRUE,"","삭제")</f>
        <v>삭제</v>
      </c>
      <c r="D112" s="222">
        <f>Calcu!B239</f>
        <v>11</v>
      </c>
      <c r="E112" s="229" t="str">
        <f>Calcu!C239</f>
        <v/>
      </c>
      <c r="F112" s="230" t="str">
        <f>Calcu!D239</f>
        <v/>
      </c>
      <c r="G112" s="231" t="str">
        <f>Calcu!E239</f>
        <v/>
      </c>
      <c r="H112" s="232" t="str">
        <f>Calcu!F239</f>
        <v/>
      </c>
    </row>
    <row r="113" spans="1:9" ht="15" customHeight="1">
      <c r="A113" s="284" t="str">
        <f>IF(Calcu!N184=TRUE,"","삭제")</f>
        <v>삭제</v>
      </c>
      <c r="D113" s="222">
        <f>Calcu!B240</f>
        <v>12</v>
      </c>
      <c r="E113" s="229" t="str">
        <f>Calcu!C240</f>
        <v/>
      </c>
      <c r="F113" s="230" t="str">
        <f>Calcu!D240</f>
        <v/>
      </c>
      <c r="G113" s="231" t="str">
        <f>Calcu!E240</f>
        <v/>
      </c>
      <c r="H113" s="232" t="str">
        <f>Calcu!F240</f>
        <v/>
      </c>
    </row>
    <row r="114" spans="1:9" ht="15" customHeight="1">
      <c r="A114" s="284" t="str">
        <f>IF(Calcu!N185=TRUE,"","삭제")</f>
        <v>삭제</v>
      </c>
      <c r="D114" s="222">
        <f>Calcu!B241</f>
        <v>13</v>
      </c>
      <c r="E114" s="229" t="str">
        <f>Calcu!C241</f>
        <v/>
      </c>
      <c r="F114" s="230" t="str">
        <f>Calcu!D241</f>
        <v/>
      </c>
      <c r="G114" s="231" t="str">
        <f>Calcu!E241</f>
        <v/>
      </c>
      <c r="H114" s="232" t="str">
        <f>Calcu!F241</f>
        <v/>
      </c>
    </row>
    <row r="115" spans="1:9" ht="15" customHeight="1">
      <c r="A115" s="284" t="str">
        <f>IF(Calcu!N186=TRUE,"","삭제")</f>
        <v>삭제</v>
      </c>
      <c r="D115" s="222">
        <f>Calcu!B242</f>
        <v>14</v>
      </c>
      <c r="E115" s="229" t="str">
        <f>Calcu!C242</f>
        <v/>
      </c>
      <c r="F115" s="230" t="str">
        <f>Calcu!D242</f>
        <v/>
      </c>
      <c r="G115" s="231" t="str">
        <f>Calcu!E242</f>
        <v/>
      </c>
      <c r="H115" s="232" t="str">
        <f>Calcu!F242</f>
        <v/>
      </c>
    </row>
    <row r="116" spans="1:9" ht="15" customHeight="1">
      <c r="A116" s="284" t="str">
        <f>IF(Calcu!N187=TRUE,"","삭제")</f>
        <v>삭제</v>
      </c>
      <c r="D116" s="224">
        <f>Calcu!B243</f>
        <v>15</v>
      </c>
      <c r="E116" s="233" t="str">
        <f>Calcu!C243</f>
        <v/>
      </c>
      <c r="F116" s="234" t="str">
        <f>Calcu!D243</f>
        <v/>
      </c>
      <c r="G116" s="235" t="str">
        <f>Calcu!E243</f>
        <v/>
      </c>
      <c r="H116" s="236" t="str">
        <f>Calcu!F243</f>
        <v/>
      </c>
    </row>
    <row r="117" spans="1:9" ht="15" customHeight="1">
      <c r="A117" s="210" t="str">
        <f>A92</f>
        <v>삭제</v>
      </c>
      <c r="B117" s="209"/>
      <c r="C117" s="209"/>
      <c r="D117" s="238"/>
      <c r="E117" s="239"/>
      <c r="F117" s="238"/>
      <c r="G117" s="238"/>
      <c r="H117" s="238"/>
      <c r="I117" s="209"/>
    </row>
    <row r="118" spans="1:9" ht="15" customHeight="1">
      <c r="A118" s="284" t="str">
        <f>IF(A92="삭제","삭제",IF(Calcu!C167=1,"삭제",""))</f>
        <v>삭제</v>
      </c>
      <c r="B118" s="209"/>
      <c r="C118" s="209"/>
      <c r="D118" s="56" t="e">
        <f ca="1">"※ Note : If the unit is converted to "&amp;Calcu!F172&amp;" = (Indication ÷ "&amp;Calcu!C167&amp;" )"</f>
        <v>#N/A</v>
      </c>
      <c r="E118" s="53"/>
      <c r="F118" s="209"/>
      <c r="G118" s="209"/>
      <c r="H118" s="209"/>
      <c r="I118" s="209"/>
    </row>
    <row r="119" spans="1:9" ht="15" customHeight="1">
      <c r="A119" s="210" t="str">
        <f t="shared" ref="A119:A127" si="4">A118</f>
        <v>삭제</v>
      </c>
      <c r="B119" s="209"/>
      <c r="C119" s="209"/>
      <c r="D119" s="56"/>
      <c r="E119" s="53"/>
      <c r="F119" s="209"/>
      <c r="G119" s="209"/>
      <c r="H119" s="209"/>
      <c r="I119" s="209"/>
    </row>
    <row r="120" spans="1:9" ht="15" customHeight="1">
      <c r="A120" s="210" t="str">
        <f>A92</f>
        <v>삭제</v>
      </c>
      <c r="B120" s="209"/>
      <c r="C120" s="209"/>
      <c r="D120" s="53" t="s">
        <v>1032</v>
      </c>
      <c r="E120" s="53"/>
      <c r="F120" s="209"/>
      <c r="G120" s="209"/>
      <c r="H120" s="209"/>
      <c r="I120" s="209"/>
    </row>
    <row r="121" spans="1:9" ht="15" customHeight="1">
      <c r="A121" s="284" t="str">
        <f>A135</f>
        <v>삭제</v>
      </c>
      <c r="B121" s="54"/>
      <c r="C121" s="54"/>
      <c r="D121" s="56"/>
      <c r="E121" s="54"/>
      <c r="F121" s="514" t="s">
        <v>101</v>
      </c>
      <c r="G121" s="514"/>
    </row>
    <row r="122" spans="1:9" ht="15" customHeight="1">
      <c r="A122" s="210" t="str">
        <f>A121</f>
        <v>삭제</v>
      </c>
      <c r="B122" s="54"/>
      <c r="C122" s="54"/>
      <c r="D122" s="56"/>
      <c r="E122" s="214"/>
      <c r="F122" s="213"/>
      <c r="H122" s="212"/>
      <c r="I122" s="213"/>
    </row>
    <row r="123" spans="1:9" ht="15" customHeight="1">
      <c r="A123" s="210" t="str">
        <f t="shared" si="4"/>
        <v>삭제</v>
      </c>
      <c r="B123" s="54"/>
      <c r="C123" s="54"/>
      <c r="D123" s="237"/>
      <c r="E123" s="54"/>
      <c r="F123" s="54"/>
      <c r="G123" s="54"/>
      <c r="H123" s="54"/>
      <c r="I123" s="56"/>
    </row>
    <row r="124" spans="1:9" ht="15" customHeight="1">
      <c r="A124" s="210" t="str">
        <f t="shared" si="4"/>
        <v>삭제</v>
      </c>
      <c r="B124" s="54"/>
      <c r="C124" s="54"/>
      <c r="E124" s="54"/>
      <c r="F124" s="54"/>
      <c r="G124" s="54"/>
      <c r="H124" s="54"/>
      <c r="I124" s="56"/>
    </row>
    <row r="125" spans="1:9" ht="15" customHeight="1">
      <c r="A125" s="210" t="str">
        <f t="shared" si="4"/>
        <v>삭제</v>
      </c>
      <c r="B125" s="54"/>
      <c r="C125" s="54"/>
      <c r="E125" s="54"/>
      <c r="F125" s="54"/>
      <c r="G125" s="54"/>
      <c r="H125" s="54"/>
      <c r="I125" s="56"/>
    </row>
    <row r="126" spans="1:9" ht="15" customHeight="1">
      <c r="A126" s="210" t="str">
        <f t="shared" si="4"/>
        <v>삭제</v>
      </c>
      <c r="B126" s="54"/>
      <c r="C126" s="54"/>
      <c r="E126" s="54"/>
      <c r="F126" s="54"/>
      <c r="G126" s="54"/>
      <c r="H126" s="54"/>
      <c r="I126" s="56"/>
    </row>
    <row r="127" spans="1:9" ht="15" customHeight="1">
      <c r="A127" s="210" t="str">
        <f t="shared" si="4"/>
        <v>삭제</v>
      </c>
      <c r="B127" s="54"/>
      <c r="C127" s="54"/>
      <c r="E127" s="54"/>
      <c r="F127" s="54"/>
      <c r="G127" s="54"/>
      <c r="H127" s="54"/>
      <c r="I127" s="56"/>
    </row>
    <row r="128" spans="1:9" ht="15" customHeight="1">
      <c r="A128" s="210" t="str">
        <f>A127</f>
        <v>삭제</v>
      </c>
      <c r="B128" s="54"/>
      <c r="C128" s="54"/>
      <c r="D128" s="56"/>
      <c r="E128" s="54"/>
      <c r="F128" s="54"/>
      <c r="G128" s="54"/>
      <c r="H128" s="54"/>
      <c r="I128" s="56"/>
    </row>
    <row r="129" spans="1:9" ht="15" customHeight="1">
      <c r="A129" s="210" t="str">
        <f>A128</f>
        <v>삭제</v>
      </c>
      <c r="E129" s="211"/>
      <c r="H129" s="211"/>
      <c r="I129" s="211"/>
    </row>
    <row r="130" spans="1:9" ht="15" customHeight="1">
      <c r="A130" s="210" t="str">
        <f t="shared" ref="A130:A133" si="5">A129</f>
        <v>삭제</v>
      </c>
      <c r="D130" s="208"/>
      <c r="E130" s="208"/>
      <c r="F130" s="208"/>
      <c r="G130" s="208"/>
      <c r="H130" s="208"/>
      <c r="I130" s="208"/>
    </row>
    <row r="131" spans="1:9" ht="15" customHeight="1">
      <c r="A131" s="210" t="str">
        <f t="shared" si="5"/>
        <v>삭제</v>
      </c>
      <c r="D131" s="208"/>
      <c r="E131" s="208"/>
      <c r="F131" s="208"/>
      <c r="G131" s="208"/>
      <c r="H131" s="208"/>
      <c r="I131" s="208"/>
    </row>
    <row r="132" spans="1:9" ht="15" customHeight="1">
      <c r="A132" s="210" t="str">
        <f t="shared" si="5"/>
        <v>삭제</v>
      </c>
      <c r="D132" s="208"/>
      <c r="E132" s="208"/>
      <c r="F132" s="208"/>
      <c r="G132" s="208"/>
      <c r="H132" s="208"/>
      <c r="I132" s="208"/>
    </row>
    <row r="133" spans="1:9" ht="15" customHeight="1">
      <c r="A133" s="210" t="str">
        <f t="shared" si="5"/>
        <v>삭제</v>
      </c>
      <c r="D133" s="208"/>
      <c r="E133" s="208"/>
      <c r="F133" s="208"/>
      <c r="G133" s="208"/>
      <c r="H133" s="208"/>
      <c r="I133" s="208"/>
    </row>
    <row r="134" spans="1:9" ht="15" customHeight="1">
      <c r="A134" s="284" t="str">
        <f>IF(A133="삭제","삭제","삽입")</f>
        <v>삭제</v>
      </c>
      <c r="D134" s="208"/>
      <c r="E134" s="208"/>
      <c r="F134" s="208"/>
      <c r="G134" s="208"/>
      <c r="H134" s="208"/>
      <c r="I134" s="208"/>
    </row>
    <row r="135" spans="1:9" ht="15" customHeight="1">
      <c r="A135" s="284" t="str">
        <f>IF(Calcu!B255=TRUE,"","삭제")</f>
        <v>삭제</v>
      </c>
      <c r="D135" s="96" t="str">
        <f>"○ Description : "&amp;기본정보!C$5</f>
        <v xml:space="preserve">○ Description : </v>
      </c>
      <c r="F135" s="55"/>
      <c r="G135" s="57"/>
    </row>
    <row r="136" spans="1:9" ht="15" customHeight="1">
      <c r="A136" s="210" t="str">
        <f>A135</f>
        <v>삭제</v>
      </c>
      <c r="D136" s="96" t="str">
        <f>"○ Manufacturer : "&amp;기본정보!C$6</f>
        <v xml:space="preserve">○ Manufacturer : </v>
      </c>
      <c r="F136" s="55"/>
      <c r="G136" s="57"/>
    </row>
    <row r="137" spans="1:9" ht="15" customHeight="1">
      <c r="A137" s="210" t="str">
        <f>A135</f>
        <v>삭제</v>
      </c>
      <c r="D137" s="96" t="str">
        <f>"○ Model Name : "&amp;기본정보!C$7</f>
        <v xml:space="preserve">○ Model Name : </v>
      </c>
      <c r="F137" s="55"/>
      <c r="G137" s="57"/>
    </row>
    <row r="138" spans="1:9" ht="15" customHeight="1">
      <c r="A138" s="210" t="str">
        <f>A135</f>
        <v>삭제</v>
      </c>
      <c r="D138" s="96" t="str">
        <f>"○ Serial Number : "&amp;기본정보!C$8</f>
        <v xml:space="preserve">○ Serial Number : </v>
      </c>
      <c r="F138" s="55"/>
      <c r="G138" s="57"/>
    </row>
    <row r="139" spans="1:9" ht="15" customHeight="1">
      <c r="A139" s="210" t="str">
        <f>A135</f>
        <v>삭제</v>
      </c>
      <c r="D139" s="96"/>
      <c r="F139" s="55"/>
      <c r="G139" s="57"/>
    </row>
    <row r="140" spans="1:9" ht="15" customHeight="1">
      <c r="A140" s="210" t="str">
        <f>A135</f>
        <v>삭제</v>
      </c>
      <c r="D140" s="59" t="s">
        <v>133</v>
      </c>
      <c r="F140" s="55"/>
      <c r="G140" s="57"/>
    </row>
    <row r="141" spans="1:9" ht="15" customHeight="1">
      <c r="A141" s="210" t="str">
        <f>A135</f>
        <v>삭제</v>
      </c>
      <c r="D141" s="516" t="s">
        <v>134</v>
      </c>
      <c r="E141" s="221" t="s">
        <v>129</v>
      </c>
      <c r="F141" s="524" t="e">
        <f>Calcu!$K$328</f>
        <v>#N/A</v>
      </c>
      <c r="G141" s="525"/>
      <c r="H141" s="526"/>
    </row>
    <row r="142" spans="1:9" ht="15" customHeight="1">
      <c r="A142" s="210" t="str">
        <f>A135</f>
        <v>삭제</v>
      </c>
      <c r="D142" s="517"/>
      <c r="E142" s="522" t="s">
        <v>135</v>
      </c>
      <c r="F142" s="519" t="s">
        <v>99</v>
      </c>
      <c r="G142" s="521" t="s">
        <v>100</v>
      </c>
      <c r="H142" s="529" t="s">
        <v>1033</v>
      </c>
    </row>
    <row r="143" spans="1:9" ht="15" customHeight="1">
      <c r="A143" s="210" t="str">
        <f>A135</f>
        <v>삭제</v>
      </c>
      <c r="D143" s="517"/>
      <c r="E143" s="523"/>
      <c r="F143" s="520"/>
      <c r="G143" s="521"/>
      <c r="H143" s="529"/>
    </row>
    <row r="144" spans="1:9" ht="15" customHeight="1">
      <c r="A144" s="210" t="str">
        <f>A135</f>
        <v>삭제</v>
      </c>
      <c r="B144" s="57"/>
      <c r="C144" s="57"/>
      <c r="D144" s="518"/>
      <c r="E144" s="92">
        <f>Calcu!C310</f>
        <v>0</v>
      </c>
      <c r="F144" s="91">
        <f>Calcu!D310</f>
        <v>0</v>
      </c>
      <c r="G144" s="89">
        <f>Calcu!E310</f>
        <v>0</v>
      </c>
      <c r="H144" s="90">
        <f>Calcu!F310</f>
        <v>0</v>
      </c>
    </row>
    <row r="145" spans="1:9" ht="15" customHeight="1">
      <c r="A145" s="284" t="str">
        <f>IF(Calcu!N255=TRUE,"","삭제")</f>
        <v>삭제</v>
      </c>
      <c r="B145" s="57"/>
      <c r="C145" s="57"/>
      <c r="D145" s="223">
        <f>Calcu!B311</f>
        <v>1</v>
      </c>
      <c r="E145" s="225" t="str">
        <f>Calcu!C311</f>
        <v/>
      </c>
      <c r="F145" s="226" t="str">
        <f>Calcu!D311</f>
        <v/>
      </c>
      <c r="G145" s="227" t="str">
        <f>Calcu!E311</f>
        <v/>
      </c>
      <c r="H145" s="228" t="str">
        <f>Calcu!F311</f>
        <v/>
      </c>
    </row>
    <row r="146" spans="1:9" ht="15" customHeight="1">
      <c r="A146" s="284" t="str">
        <f>IF(Calcu!N256=TRUE,"","삭제")</f>
        <v>삭제</v>
      </c>
      <c r="B146" s="57"/>
      <c r="C146" s="57"/>
      <c r="D146" s="222">
        <f>Calcu!B312</f>
        <v>2</v>
      </c>
      <c r="E146" s="229" t="str">
        <f>Calcu!C312</f>
        <v/>
      </c>
      <c r="F146" s="230" t="str">
        <f>Calcu!D312</f>
        <v/>
      </c>
      <c r="G146" s="231" t="str">
        <f>Calcu!E312</f>
        <v/>
      </c>
      <c r="H146" s="232" t="str">
        <f>Calcu!F312</f>
        <v/>
      </c>
    </row>
    <row r="147" spans="1:9" ht="15" customHeight="1">
      <c r="A147" s="284" t="str">
        <f>IF(Calcu!N257=TRUE,"","삭제")</f>
        <v>삭제</v>
      </c>
      <c r="B147" s="57"/>
      <c r="C147" s="57"/>
      <c r="D147" s="222">
        <f>Calcu!B313</f>
        <v>3</v>
      </c>
      <c r="E147" s="229" t="str">
        <f>Calcu!C313</f>
        <v/>
      </c>
      <c r="F147" s="230" t="str">
        <f>Calcu!D313</f>
        <v/>
      </c>
      <c r="G147" s="231" t="str">
        <f>Calcu!E313</f>
        <v/>
      </c>
      <c r="H147" s="232" t="str">
        <f>Calcu!F313</f>
        <v/>
      </c>
    </row>
    <row r="148" spans="1:9" ht="15" customHeight="1">
      <c r="A148" s="284" t="str">
        <f>IF(Calcu!N258=TRUE,"","삭제")</f>
        <v>삭제</v>
      </c>
      <c r="B148" s="57"/>
      <c r="C148" s="57"/>
      <c r="D148" s="222">
        <f>Calcu!B314</f>
        <v>4</v>
      </c>
      <c r="E148" s="229" t="str">
        <f>Calcu!C314</f>
        <v/>
      </c>
      <c r="F148" s="230" t="str">
        <f>Calcu!D314</f>
        <v/>
      </c>
      <c r="G148" s="231" t="str">
        <f>Calcu!E314</f>
        <v/>
      </c>
      <c r="H148" s="232" t="str">
        <f>Calcu!F314</f>
        <v/>
      </c>
    </row>
    <row r="149" spans="1:9" ht="15" customHeight="1">
      <c r="A149" s="284" t="str">
        <f>IF(Calcu!N259=TRUE,"","삭제")</f>
        <v>삭제</v>
      </c>
      <c r="B149" s="57"/>
      <c r="C149" s="57"/>
      <c r="D149" s="222">
        <f>Calcu!B315</f>
        <v>5</v>
      </c>
      <c r="E149" s="229" t="str">
        <f>Calcu!C315</f>
        <v/>
      </c>
      <c r="F149" s="230" t="str">
        <f>Calcu!D315</f>
        <v/>
      </c>
      <c r="G149" s="231" t="str">
        <f>Calcu!E315</f>
        <v/>
      </c>
      <c r="H149" s="232" t="str">
        <f>Calcu!F315</f>
        <v/>
      </c>
    </row>
    <row r="150" spans="1:9" ht="15" customHeight="1">
      <c r="A150" s="284" t="str">
        <f>IF(Calcu!N260=TRUE,"","삭제")</f>
        <v>삭제</v>
      </c>
      <c r="B150" s="57"/>
      <c r="C150" s="57"/>
      <c r="D150" s="222">
        <f>Calcu!B316</f>
        <v>6</v>
      </c>
      <c r="E150" s="229" t="str">
        <f>Calcu!C316</f>
        <v/>
      </c>
      <c r="F150" s="230" t="str">
        <f>Calcu!D316</f>
        <v/>
      </c>
      <c r="G150" s="231" t="str">
        <f>Calcu!E316</f>
        <v/>
      </c>
      <c r="H150" s="232" t="str">
        <f>Calcu!F316</f>
        <v/>
      </c>
    </row>
    <row r="151" spans="1:9" ht="15" customHeight="1">
      <c r="A151" s="284" t="str">
        <f>IF(Calcu!N261=TRUE,"","삭제")</f>
        <v>삭제</v>
      </c>
      <c r="B151" s="57"/>
      <c r="C151" s="57"/>
      <c r="D151" s="222">
        <f>Calcu!B317</f>
        <v>7</v>
      </c>
      <c r="E151" s="229" t="str">
        <f>Calcu!C317</f>
        <v/>
      </c>
      <c r="F151" s="230" t="str">
        <f>Calcu!D317</f>
        <v/>
      </c>
      <c r="G151" s="231" t="str">
        <f>Calcu!E317</f>
        <v/>
      </c>
      <c r="H151" s="232" t="str">
        <f>Calcu!F317</f>
        <v/>
      </c>
    </row>
    <row r="152" spans="1:9" ht="15" customHeight="1">
      <c r="A152" s="284" t="str">
        <f>IF(Calcu!N262=TRUE,"","삭제")</f>
        <v>삭제</v>
      </c>
      <c r="B152" s="57"/>
      <c r="C152" s="57"/>
      <c r="D152" s="222">
        <f>Calcu!B318</f>
        <v>8</v>
      </c>
      <c r="E152" s="229" t="str">
        <f>Calcu!C318</f>
        <v/>
      </c>
      <c r="F152" s="230" t="str">
        <f>Calcu!D318</f>
        <v/>
      </c>
      <c r="G152" s="231" t="str">
        <f>Calcu!E318</f>
        <v/>
      </c>
      <c r="H152" s="232" t="str">
        <f>Calcu!F318</f>
        <v/>
      </c>
    </row>
    <row r="153" spans="1:9" ht="15" customHeight="1">
      <c r="A153" s="284" t="str">
        <f>IF(Calcu!N263=TRUE,"","삭제")</f>
        <v>삭제</v>
      </c>
      <c r="B153" s="57"/>
      <c r="C153" s="57"/>
      <c r="D153" s="222">
        <f>Calcu!B319</f>
        <v>9</v>
      </c>
      <c r="E153" s="229" t="str">
        <f>Calcu!C319</f>
        <v/>
      </c>
      <c r="F153" s="230" t="str">
        <f>Calcu!D319</f>
        <v/>
      </c>
      <c r="G153" s="231" t="str">
        <f>Calcu!E319</f>
        <v/>
      </c>
      <c r="H153" s="232" t="str">
        <f>Calcu!F319</f>
        <v/>
      </c>
    </row>
    <row r="154" spans="1:9" ht="15" customHeight="1">
      <c r="A154" s="284" t="str">
        <f>IF(Calcu!N264=TRUE,"","삭제")</f>
        <v>삭제</v>
      </c>
      <c r="D154" s="222">
        <f>Calcu!B320</f>
        <v>10</v>
      </c>
      <c r="E154" s="229" t="str">
        <f>Calcu!C320</f>
        <v/>
      </c>
      <c r="F154" s="230" t="str">
        <f>Calcu!D320</f>
        <v/>
      </c>
      <c r="G154" s="231" t="str">
        <f>Calcu!E320</f>
        <v/>
      </c>
      <c r="H154" s="232" t="str">
        <f>Calcu!F320</f>
        <v/>
      </c>
    </row>
    <row r="155" spans="1:9" ht="15" customHeight="1">
      <c r="A155" s="284" t="str">
        <f>IF(Calcu!N265=TRUE,"","삭제")</f>
        <v>삭제</v>
      </c>
      <c r="D155" s="222">
        <f>Calcu!B321</f>
        <v>11</v>
      </c>
      <c r="E155" s="229" t="str">
        <f>Calcu!C321</f>
        <v/>
      </c>
      <c r="F155" s="230" t="str">
        <f>Calcu!D321</f>
        <v/>
      </c>
      <c r="G155" s="231" t="str">
        <f>Calcu!E321</f>
        <v/>
      </c>
      <c r="H155" s="232" t="str">
        <f>Calcu!F321</f>
        <v/>
      </c>
    </row>
    <row r="156" spans="1:9" ht="15" customHeight="1">
      <c r="A156" s="284" t="str">
        <f>IF(Calcu!N266=TRUE,"","삭제")</f>
        <v>삭제</v>
      </c>
      <c r="D156" s="222">
        <f>Calcu!B322</f>
        <v>12</v>
      </c>
      <c r="E156" s="229" t="str">
        <f>Calcu!C322</f>
        <v/>
      </c>
      <c r="F156" s="230" t="str">
        <f>Calcu!D322</f>
        <v/>
      </c>
      <c r="G156" s="231" t="str">
        <f>Calcu!E322</f>
        <v/>
      </c>
      <c r="H156" s="232" t="str">
        <f>Calcu!F322</f>
        <v/>
      </c>
    </row>
    <row r="157" spans="1:9" ht="15" customHeight="1">
      <c r="A157" s="284" t="str">
        <f>IF(Calcu!N267=TRUE,"","삭제")</f>
        <v>삭제</v>
      </c>
      <c r="D157" s="222">
        <f>Calcu!B323</f>
        <v>13</v>
      </c>
      <c r="E157" s="229" t="str">
        <f>Calcu!C323</f>
        <v/>
      </c>
      <c r="F157" s="230" t="str">
        <f>Calcu!D323</f>
        <v/>
      </c>
      <c r="G157" s="231" t="str">
        <f>Calcu!E323</f>
        <v/>
      </c>
      <c r="H157" s="232" t="str">
        <f>Calcu!F323</f>
        <v/>
      </c>
    </row>
    <row r="158" spans="1:9" ht="15" customHeight="1">
      <c r="A158" s="284" t="str">
        <f>IF(Calcu!N268=TRUE,"","삭제")</f>
        <v>삭제</v>
      </c>
      <c r="D158" s="222">
        <f>Calcu!B324</f>
        <v>14</v>
      </c>
      <c r="E158" s="229" t="str">
        <f>Calcu!C324</f>
        <v/>
      </c>
      <c r="F158" s="230" t="str">
        <f>Calcu!D324</f>
        <v/>
      </c>
      <c r="G158" s="231" t="str">
        <f>Calcu!E324</f>
        <v/>
      </c>
      <c r="H158" s="232" t="str">
        <f>Calcu!F324</f>
        <v/>
      </c>
    </row>
    <row r="159" spans="1:9" ht="15" customHeight="1">
      <c r="A159" s="284" t="str">
        <f>IF(Calcu!N269=TRUE,"","삭제")</f>
        <v>삭제</v>
      </c>
      <c r="D159" s="224">
        <f>Calcu!B325</f>
        <v>15</v>
      </c>
      <c r="E159" s="233" t="str">
        <f>Calcu!C325</f>
        <v/>
      </c>
      <c r="F159" s="234" t="str">
        <f>Calcu!D325</f>
        <v/>
      </c>
      <c r="G159" s="235" t="str">
        <f>Calcu!E325</f>
        <v/>
      </c>
      <c r="H159" s="236" t="str">
        <f>Calcu!F325</f>
        <v/>
      </c>
    </row>
    <row r="160" spans="1:9" ht="15" customHeight="1">
      <c r="A160" s="210" t="str">
        <f>A135</f>
        <v>삭제</v>
      </c>
      <c r="B160" s="209"/>
      <c r="C160" s="209"/>
      <c r="D160" s="238"/>
      <c r="E160" s="239"/>
      <c r="F160" s="238"/>
      <c r="G160" s="238"/>
      <c r="H160" s="238"/>
      <c r="I160" s="209"/>
    </row>
    <row r="161" spans="1:9" ht="15" customHeight="1">
      <c r="A161" s="284" t="str">
        <f>IF(A135="삭제","삭제",IF(Calcu!C249=1,"삭제",""))</f>
        <v>삭제</v>
      </c>
      <c r="B161" s="209"/>
      <c r="C161" s="209"/>
      <c r="D161" s="56" t="e">
        <f ca="1">"※ Note : If the unit is converted to "&amp;Calcu!F254&amp;" = (Indication ÷ "&amp;Calcu!C249&amp;" )"</f>
        <v>#N/A</v>
      </c>
      <c r="E161" s="53"/>
      <c r="F161" s="209"/>
      <c r="G161" s="209"/>
      <c r="H161" s="209"/>
      <c r="I161" s="209"/>
    </row>
    <row r="162" spans="1:9" ht="15" customHeight="1">
      <c r="A162" s="210" t="str">
        <f>A161</f>
        <v>삭제</v>
      </c>
      <c r="B162" s="209"/>
      <c r="C162" s="209"/>
      <c r="D162" s="56"/>
      <c r="E162" s="53"/>
      <c r="F162" s="209"/>
      <c r="G162" s="209"/>
      <c r="H162" s="209"/>
      <c r="I162" s="209"/>
    </row>
    <row r="163" spans="1:9" ht="15" customHeight="1">
      <c r="A163" s="210" t="str">
        <f>A135</f>
        <v>삭제</v>
      </c>
      <c r="B163" s="209"/>
      <c r="C163" s="209"/>
      <c r="D163" s="53" t="s">
        <v>1032</v>
      </c>
      <c r="E163" s="53"/>
      <c r="F163" s="209"/>
      <c r="G163" s="209"/>
      <c r="H163" s="209"/>
      <c r="I163" s="209"/>
    </row>
    <row r="164" spans="1:9" ht="15" customHeight="1">
      <c r="A164" s="284"/>
      <c r="D164" s="196"/>
      <c r="E164" s="197"/>
      <c r="F164" s="196"/>
      <c r="G164" s="196"/>
      <c r="H164" s="196"/>
      <c r="I164" s="198"/>
    </row>
    <row r="165" spans="1:9" ht="15" customHeight="1">
      <c r="A165" s="210"/>
    </row>
    <row r="166" spans="1:9" ht="15" customHeight="1">
      <c r="A166" s="210"/>
    </row>
    <row r="167" spans="1:9" ht="15" customHeight="1">
      <c r="A167" s="210"/>
    </row>
    <row r="168" spans="1:9" ht="15" customHeight="1">
      <c r="A168" s="210"/>
    </row>
    <row r="169" spans="1:9" ht="15" customHeight="1">
      <c r="A169" s="210"/>
    </row>
  </sheetData>
  <mergeCells count="28">
    <mergeCell ref="F35:G35"/>
    <mergeCell ref="A1:K2"/>
    <mergeCell ref="D12:D15"/>
    <mergeCell ref="F12:H12"/>
    <mergeCell ref="E13:E14"/>
    <mergeCell ref="F13:F14"/>
    <mergeCell ref="G13:G14"/>
    <mergeCell ref="H13:H14"/>
    <mergeCell ref="D55:D58"/>
    <mergeCell ref="F55:H55"/>
    <mergeCell ref="E56:E57"/>
    <mergeCell ref="F56:F57"/>
    <mergeCell ref="G56:G57"/>
    <mergeCell ref="H56:H57"/>
    <mergeCell ref="F78:G78"/>
    <mergeCell ref="F121:G121"/>
    <mergeCell ref="D141:D144"/>
    <mergeCell ref="F141:H141"/>
    <mergeCell ref="E142:E143"/>
    <mergeCell ref="F142:F143"/>
    <mergeCell ref="G142:G143"/>
    <mergeCell ref="H142:H143"/>
    <mergeCell ref="D98:D101"/>
    <mergeCell ref="F98:H98"/>
    <mergeCell ref="E99:E100"/>
    <mergeCell ref="F99:F100"/>
    <mergeCell ref="G99:G100"/>
    <mergeCell ref="H99:H100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57" customWidth="1"/>
    <col min="2" max="5" width="1.77734375" style="57" hidden="1" customWidth="1"/>
    <col min="6" max="6" width="9.21875" style="57" customWidth="1"/>
    <col min="7" max="7" width="4.44140625" style="57" bestFit="1" customWidth="1"/>
    <col min="8" max="8" width="8.77734375" style="57"/>
    <col min="9" max="9" width="1.77734375" style="57" customWidth="1"/>
    <col min="10" max="10" width="7.5546875" style="57" bestFit="1" customWidth="1"/>
    <col min="11" max="11" width="9.109375" style="57" bestFit="1" customWidth="1"/>
    <col min="12" max="12" width="5.21875" style="57" bestFit="1" customWidth="1"/>
    <col min="13" max="13" width="7.5546875" style="57" bestFit="1" customWidth="1"/>
    <col min="14" max="14" width="9.109375" style="57" bestFit="1" customWidth="1"/>
    <col min="15" max="15" width="5.21875" style="57" bestFit="1" customWidth="1"/>
    <col min="16" max="16" width="1.77734375" style="57" customWidth="1"/>
    <col min="17" max="17" width="10.33203125" style="57" customWidth="1"/>
    <col min="18" max="16384" width="8.77734375" style="57"/>
  </cols>
  <sheetData>
    <row r="1" spans="1:17" s="352" customFormat="1" ht="33" customHeight="1">
      <c r="A1" s="536" t="s">
        <v>926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</row>
    <row r="2" spans="1:17" s="352" customFormat="1" ht="33" customHeight="1">
      <c r="A2" s="536"/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</row>
    <row r="3" spans="1:17" s="352" customFormat="1" ht="12.75" customHeight="1">
      <c r="A3" s="353" t="s">
        <v>927</v>
      </c>
      <c r="B3" s="353"/>
      <c r="C3" s="353"/>
      <c r="D3" s="353"/>
      <c r="E3" s="353"/>
      <c r="F3" s="34"/>
      <c r="G3" s="34"/>
      <c r="H3" s="34"/>
      <c r="I3" s="34"/>
      <c r="J3" s="34"/>
      <c r="K3" s="34"/>
      <c r="L3" s="34"/>
      <c r="M3" s="34"/>
    </row>
    <row r="4" spans="1:17" s="356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33"/>
      <c r="E4" s="33"/>
      <c r="F4" s="35"/>
      <c r="G4" s="35"/>
      <c r="H4" s="35"/>
      <c r="I4" s="35"/>
      <c r="J4" s="35"/>
      <c r="K4" s="354"/>
      <c r="L4" s="20"/>
      <c r="M4" s="355"/>
      <c r="N4" s="355"/>
      <c r="O4" s="355"/>
      <c r="P4" s="355"/>
      <c r="Q4" s="355"/>
    </row>
    <row r="5" spans="1:17" s="53" customFormat="1" ht="15" customHeight="1"/>
    <row r="6" spans="1:17" ht="15" customHeight="1">
      <c r="F6" s="96" t="str">
        <f>"○ 품명 : "&amp;기본정보!C$5</f>
        <v xml:space="preserve">○ 품명 : </v>
      </c>
      <c r="G6" s="357"/>
    </row>
    <row r="7" spans="1:17" ht="15" customHeight="1">
      <c r="F7" s="96" t="str">
        <f>"○ 제작회사 : "&amp;기본정보!C$6</f>
        <v xml:space="preserve">○ 제작회사 : </v>
      </c>
      <c r="G7" s="357"/>
    </row>
    <row r="8" spans="1:17" ht="15" customHeight="1">
      <c r="F8" s="96" t="str">
        <f>"○ 형식 : "&amp;기본정보!C$7</f>
        <v xml:space="preserve">○ 형식 : </v>
      </c>
      <c r="G8" s="357"/>
    </row>
    <row r="9" spans="1:17" ht="15" customHeight="1">
      <c r="F9" s="96" t="str">
        <f>"○ 기기번호 : "&amp;기본정보!C$8</f>
        <v xml:space="preserve">○ 기기번호 : </v>
      </c>
      <c r="G9" s="357"/>
    </row>
    <row r="11" spans="1:17" ht="15" customHeight="1">
      <c r="F11" s="59" t="s">
        <v>928</v>
      </c>
      <c r="G11" s="59"/>
    </row>
    <row r="12" spans="1:17" ht="15" customHeight="1">
      <c r="A12" s="358"/>
      <c r="B12" s="358"/>
      <c r="C12" s="358"/>
      <c r="D12" s="358"/>
      <c r="E12" s="358"/>
    </row>
    <row r="13" spans="1:17" s="359" customFormat="1" ht="15" customHeight="1">
      <c r="B13" s="537"/>
      <c r="C13" s="539"/>
      <c r="D13" s="539"/>
      <c r="E13" s="541"/>
      <c r="F13" s="543" t="s">
        <v>929</v>
      </c>
      <c r="G13" s="545" t="s">
        <v>930</v>
      </c>
      <c r="H13" s="547" t="s">
        <v>586</v>
      </c>
      <c r="I13" s="549"/>
      <c r="J13" s="550" t="s">
        <v>931</v>
      </c>
      <c r="K13" s="550"/>
      <c r="L13" s="550"/>
      <c r="M13" s="531" t="s">
        <v>932</v>
      </c>
      <c r="N13" s="531"/>
      <c r="O13" s="531"/>
      <c r="P13" s="532"/>
      <c r="Q13" s="534" t="s">
        <v>933</v>
      </c>
    </row>
    <row r="14" spans="1:17" s="360" customFormat="1" ht="22.5">
      <c r="B14" s="538"/>
      <c r="C14" s="540"/>
      <c r="D14" s="540"/>
      <c r="E14" s="542"/>
      <c r="F14" s="544"/>
      <c r="G14" s="546"/>
      <c r="H14" s="548"/>
      <c r="I14" s="540"/>
      <c r="J14" s="365" t="s">
        <v>935</v>
      </c>
      <c r="K14" s="385" t="s">
        <v>936</v>
      </c>
      <c r="L14" s="385" t="s">
        <v>937</v>
      </c>
      <c r="M14" s="365" t="s">
        <v>934</v>
      </c>
      <c r="N14" s="385" t="s">
        <v>936</v>
      </c>
      <c r="O14" s="385" t="s">
        <v>938</v>
      </c>
      <c r="P14" s="533"/>
      <c r="Q14" s="535"/>
    </row>
    <row r="15" spans="1:17" ht="15" customHeight="1">
      <c r="A15" s="358" t="str">
        <f>IF(Calcu!N9=TRUE,"","삭제")</f>
        <v>삭제</v>
      </c>
      <c r="B15" s="361"/>
      <c r="C15" s="361"/>
      <c r="D15" s="361"/>
      <c r="F15" s="208" t="str">
        <f>IF(Calcu_ADJ!N9=FALSE,Calcu!C65,Calcu_ADJ!C65)</f>
        <v/>
      </c>
      <c r="G15" s="208">
        <f>Calcu!C$64</f>
        <v>0</v>
      </c>
      <c r="H15" s="208" t="str">
        <f>IF(Calcu_ADJ!N9=FALSE,Calcu!J65,Calcu_ADJ!J65)</f>
        <v/>
      </c>
      <c r="J15" s="57" t="str">
        <f>Calcu!D65</f>
        <v/>
      </c>
      <c r="K15" s="57" t="str">
        <f>Calcu!E65</f>
        <v/>
      </c>
      <c r="L15" s="57" t="str">
        <f>LEFT(Calcu!K65)</f>
        <v/>
      </c>
      <c r="M15" s="57" t="str">
        <f>Calcu_ADJ!D65</f>
        <v>-</v>
      </c>
      <c r="N15" s="57" t="str">
        <f>Calcu_ADJ!E65</f>
        <v>-</v>
      </c>
      <c r="O15" s="57" t="str">
        <f>LEFT(Calcu_ADJ!K65)</f>
        <v>-</v>
      </c>
      <c r="Q15" s="57" t="str">
        <f>IF(Calcu_ADJ!N9=FALSE,Calcu!F65,Calcu_ADJ!F65)</f>
        <v/>
      </c>
    </row>
    <row r="16" spans="1:17" ht="15" customHeight="1">
      <c r="A16" s="358" t="str">
        <f>IF(Calcu!N10=TRUE,"","삭제")</f>
        <v>삭제</v>
      </c>
      <c r="B16" s="361"/>
      <c r="C16" s="361"/>
      <c r="D16" s="361"/>
      <c r="F16" s="208" t="str">
        <f>IF(Calcu_ADJ!N10=FALSE,Calcu!C66,Calcu_ADJ!C66)</f>
        <v/>
      </c>
      <c r="G16" s="208">
        <f>Calcu!C$64</f>
        <v>0</v>
      </c>
      <c r="H16" s="208" t="str">
        <f>IF(Calcu_ADJ!N10=FALSE,Calcu!J66,Calcu_ADJ!J66)</f>
        <v/>
      </c>
      <c r="J16" s="57" t="str">
        <f>Calcu!D66</f>
        <v/>
      </c>
      <c r="K16" s="57" t="str">
        <f>Calcu!E66</f>
        <v/>
      </c>
      <c r="L16" s="57" t="str">
        <f>LEFT(Calcu!K66)</f>
        <v/>
      </c>
      <c r="M16" s="57" t="str">
        <f>Calcu_ADJ!D66</f>
        <v>-</v>
      </c>
      <c r="N16" s="57" t="str">
        <f>Calcu_ADJ!E66</f>
        <v>-</v>
      </c>
      <c r="O16" s="57" t="str">
        <f>LEFT(Calcu_ADJ!K66)</f>
        <v>-</v>
      </c>
      <c r="Q16" s="57" t="str">
        <f>IF(Calcu_ADJ!N10=FALSE,Calcu!F66,Calcu_ADJ!F66)</f>
        <v/>
      </c>
    </row>
    <row r="17" spans="1:17" ht="15" customHeight="1">
      <c r="A17" s="358" t="str">
        <f>IF(Calcu!N11=TRUE,"","삭제")</f>
        <v>삭제</v>
      </c>
      <c r="B17" s="361"/>
      <c r="C17" s="361"/>
      <c r="D17" s="361"/>
      <c r="F17" s="208" t="str">
        <f>IF(Calcu_ADJ!N11=FALSE,Calcu!C67,Calcu_ADJ!C67)</f>
        <v/>
      </c>
      <c r="G17" s="208">
        <f>Calcu!C$64</f>
        <v>0</v>
      </c>
      <c r="H17" s="208" t="str">
        <f>IF(Calcu_ADJ!N11=FALSE,Calcu!J67,Calcu_ADJ!J67)</f>
        <v/>
      </c>
      <c r="J17" s="57" t="str">
        <f>Calcu!D67</f>
        <v/>
      </c>
      <c r="K17" s="57" t="str">
        <f>Calcu!E67</f>
        <v/>
      </c>
      <c r="L17" s="57" t="str">
        <f>LEFT(Calcu!K67)</f>
        <v/>
      </c>
      <c r="M17" s="57" t="str">
        <f>Calcu_ADJ!D67</f>
        <v>-</v>
      </c>
      <c r="N17" s="57" t="str">
        <f>Calcu_ADJ!E67</f>
        <v>-</v>
      </c>
      <c r="O17" s="57" t="str">
        <f>LEFT(Calcu_ADJ!K67)</f>
        <v>-</v>
      </c>
      <c r="Q17" s="57" t="str">
        <f>IF(Calcu_ADJ!N11=FALSE,Calcu!F67,Calcu_ADJ!F67)</f>
        <v/>
      </c>
    </row>
    <row r="18" spans="1:17" ht="15" customHeight="1">
      <c r="A18" s="358" t="str">
        <f>IF(Calcu!N12=TRUE,"","삭제")</f>
        <v>삭제</v>
      </c>
      <c r="B18" s="361"/>
      <c r="C18" s="361"/>
      <c r="D18" s="361"/>
      <c r="F18" s="208" t="str">
        <f>IF(Calcu_ADJ!N12=FALSE,Calcu!C68,Calcu_ADJ!C68)</f>
        <v/>
      </c>
      <c r="G18" s="208">
        <f>Calcu!C$64</f>
        <v>0</v>
      </c>
      <c r="H18" s="208" t="str">
        <f>IF(Calcu_ADJ!N12=FALSE,Calcu!J68,Calcu_ADJ!J68)</f>
        <v/>
      </c>
      <c r="J18" s="57" t="str">
        <f>Calcu!D68</f>
        <v/>
      </c>
      <c r="K18" s="57" t="str">
        <f>Calcu!E68</f>
        <v/>
      </c>
      <c r="L18" s="57" t="str">
        <f>LEFT(Calcu!K68)</f>
        <v/>
      </c>
      <c r="M18" s="57" t="str">
        <f>Calcu_ADJ!D68</f>
        <v>-</v>
      </c>
      <c r="N18" s="57" t="str">
        <f>Calcu_ADJ!E68</f>
        <v>-</v>
      </c>
      <c r="O18" s="57" t="str">
        <f>LEFT(Calcu_ADJ!K68)</f>
        <v>-</v>
      </c>
      <c r="Q18" s="57" t="str">
        <f>IF(Calcu_ADJ!N12=FALSE,Calcu!F68,Calcu_ADJ!F68)</f>
        <v/>
      </c>
    </row>
    <row r="19" spans="1:17" ht="15" customHeight="1">
      <c r="A19" s="358" t="str">
        <f>IF(Calcu!N13=TRUE,"","삭제")</f>
        <v>삭제</v>
      </c>
      <c r="B19" s="361"/>
      <c r="C19" s="361"/>
      <c r="D19" s="361"/>
      <c r="F19" s="208" t="str">
        <f>IF(Calcu_ADJ!N13=FALSE,Calcu!C69,Calcu_ADJ!C69)</f>
        <v/>
      </c>
      <c r="G19" s="208">
        <f>Calcu!C$64</f>
        <v>0</v>
      </c>
      <c r="H19" s="208" t="str">
        <f>IF(Calcu_ADJ!N13=FALSE,Calcu!J69,Calcu_ADJ!J69)</f>
        <v/>
      </c>
      <c r="J19" s="57" t="str">
        <f>Calcu!D69</f>
        <v/>
      </c>
      <c r="K19" s="57" t="str">
        <f>Calcu!E69</f>
        <v/>
      </c>
      <c r="L19" s="57" t="str">
        <f>LEFT(Calcu!K69)</f>
        <v/>
      </c>
      <c r="M19" s="57" t="str">
        <f>Calcu_ADJ!D69</f>
        <v>-</v>
      </c>
      <c r="N19" s="57" t="str">
        <f>Calcu_ADJ!E69</f>
        <v>-</v>
      </c>
      <c r="O19" s="57" t="str">
        <f>LEFT(Calcu_ADJ!K69)</f>
        <v>-</v>
      </c>
      <c r="Q19" s="57" t="str">
        <f>IF(Calcu_ADJ!N13=FALSE,Calcu!F69,Calcu_ADJ!F69)</f>
        <v/>
      </c>
    </row>
    <row r="20" spans="1:17" ht="15" customHeight="1">
      <c r="A20" s="358" t="str">
        <f>IF(Calcu!N14=TRUE,"","삭제")</f>
        <v>삭제</v>
      </c>
      <c r="B20" s="361"/>
      <c r="C20" s="361"/>
      <c r="D20" s="361"/>
      <c r="F20" s="208" t="str">
        <f>IF(Calcu_ADJ!N14=FALSE,Calcu!C70,Calcu_ADJ!C70)</f>
        <v/>
      </c>
      <c r="G20" s="208">
        <f>Calcu!C$64</f>
        <v>0</v>
      </c>
      <c r="H20" s="208" t="str">
        <f>IF(Calcu_ADJ!N14=FALSE,Calcu!J70,Calcu_ADJ!J70)</f>
        <v/>
      </c>
      <c r="J20" s="57" t="str">
        <f>Calcu!D70</f>
        <v/>
      </c>
      <c r="K20" s="57" t="str">
        <f>Calcu!E70</f>
        <v/>
      </c>
      <c r="L20" s="57" t="str">
        <f>LEFT(Calcu!K70)</f>
        <v/>
      </c>
      <c r="M20" s="57" t="str">
        <f>Calcu_ADJ!D70</f>
        <v>-</v>
      </c>
      <c r="N20" s="57" t="str">
        <f>Calcu_ADJ!E70</f>
        <v>-</v>
      </c>
      <c r="O20" s="57" t="str">
        <f>LEFT(Calcu_ADJ!K70)</f>
        <v>-</v>
      </c>
      <c r="Q20" s="57" t="str">
        <f>IF(Calcu_ADJ!N14=FALSE,Calcu!F70,Calcu_ADJ!F70)</f>
        <v/>
      </c>
    </row>
    <row r="21" spans="1:17" ht="15" customHeight="1">
      <c r="A21" s="358" t="str">
        <f>IF(Calcu!N15=TRUE,"","삭제")</f>
        <v>삭제</v>
      </c>
      <c r="B21" s="361"/>
      <c r="C21" s="361"/>
      <c r="D21" s="361"/>
      <c r="F21" s="208" t="str">
        <f>IF(Calcu_ADJ!N15=FALSE,Calcu!C71,Calcu_ADJ!C71)</f>
        <v/>
      </c>
      <c r="G21" s="208">
        <f>Calcu!C$64</f>
        <v>0</v>
      </c>
      <c r="H21" s="208" t="str">
        <f>IF(Calcu_ADJ!N15=FALSE,Calcu!J71,Calcu_ADJ!J71)</f>
        <v/>
      </c>
      <c r="J21" s="57" t="str">
        <f>Calcu!D71</f>
        <v/>
      </c>
      <c r="K21" s="57" t="str">
        <f>Calcu!E71</f>
        <v/>
      </c>
      <c r="L21" s="57" t="str">
        <f>LEFT(Calcu!K71)</f>
        <v/>
      </c>
      <c r="M21" s="57" t="str">
        <f>Calcu_ADJ!D71</f>
        <v>-</v>
      </c>
      <c r="N21" s="57" t="str">
        <f>Calcu_ADJ!E71</f>
        <v>-</v>
      </c>
      <c r="O21" s="57" t="str">
        <f>LEFT(Calcu_ADJ!K71)</f>
        <v>-</v>
      </c>
      <c r="Q21" s="57" t="str">
        <f>IF(Calcu_ADJ!N15=FALSE,Calcu!F71,Calcu_ADJ!F71)</f>
        <v/>
      </c>
    </row>
    <row r="22" spans="1:17" ht="15" customHeight="1">
      <c r="A22" s="358" t="str">
        <f>IF(Calcu!N16=TRUE,"","삭제")</f>
        <v>삭제</v>
      </c>
      <c r="B22" s="361"/>
      <c r="C22" s="361"/>
      <c r="D22" s="361"/>
      <c r="F22" s="208" t="str">
        <f>IF(Calcu_ADJ!N16=FALSE,Calcu!C72,Calcu_ADJ!C72)</f>
        <v/>
      </c>
      <c r="G22" s="208">
        <f>Calcu!C$64</f>
        <v>0</v>
      </c>
      <c r="H22" s="208" t="str">
        <f>IF(Calcu_ADJ!N16=FALSE,Calcu!J72,Calcu_ADJ!J72)</f>
        <v/>
      </c>
      <c r="J22" s="57" t="str">
        <f>Calcu!D72</f>
        <v/>
      </c>
      <c r="K22" s="57" t="str">
        <f>Calcu!E72</f>
        <v/>
      </c>
      <c r="L22" s="57" t="str">
        <f>LEFT(Calcu!K72)</f>
        <v/>
      </c>
      <c r="M22" s="57" t="str">
        <f>Calcu_ADJ!D72</f>
        <v>-</v>
      </c>
      <c r="N22" s="57" t="str">
        <f>Calcu_ADJ!E72</f>
        <v>-</v>
      </c>
      <c r="O22" s="57" t="str">
        <f>LEFT(Calcu_ADJ!K72)</f>
        <v>-</v>
      </c>
      <c r="Q22" s="57" t="str">
        <f>IF(Calcu_ADJ!N16=FALSE,Calcu!F72,Calcu_ADJ!F72)</f>
        <v/>
      </c>
    </row>
    <row r="23" spans="1:17" ht="15" customHeight="1">
      <c r="A23" s="358" t="str">
        <f>IF(Calcu!N17=TRUE,"","삭제")</f>
        <v>삭제</v>
      </c>
      <c r="B23" s="361"/>
      <c r="C23" s="361"/>
      <c r="D23" s="361"/>
      <c r="F23" s="208" t="str">
        <f>IF(Calcu_ADJ!N17=FALSE,Calcu!C73,Calcu_ADJ!C73)</f>
        <v/>
      </c>
      <c r="G23" s="208">
        <f>Calcu!C$64</f>
        <v>0</v>
      </c>
      <c r="H23" s="208" t="str">
        <f>IF(Calcu_ADJ!N17=FALSE,Calcu!J73,Calcu_ADJ!J73)</f>
        <v/>
      </c>
      <c r="J23" s="57" t="str">
        <f>Calcu!D73</f>
        <v/>
      </c>
      <c r="K23" s="57" t="str">
        <f>Calcu!E73</f>
        <v/>
      </c>
      <c r="L23" s="57" t="str">
        <f>LEFT(Calcu!K73)</f>
        <v/>
      </c>
      <c r="M23" s="57" t="str">
        <f>Calcu_ADJ!D73</f>
        <v>-</v>
      </c>
      <c r="N23" s="57" t="str">
        <f>Calcu_ADJ!E73</f>
        <v>-</v>
      </c>
      <c r="O23" s="57" t="str">
        <f>LEFT(Calcu_ADJ!K73)</f>
        <v>-</v>
      </c>
      <c r="Q23" s="57" t="str">
        <f>IF(Calcu_ADJ!N17=FALSE,Calcu!F73,Calcu_ADJ!F73)</f>
        <v/>
      </c>
    </row>
    <row r="24" spans="1:17" ht="15" customHeight="1">
      <c r="A24" s="358" t="str">
        <f>IF(Calcu!N18=TRUE,"","삭제")</f>
        <v>삭제</v>
      </c>
      <c r="B24" s="361"/>
      <c r="C24" s="361"/>
      <c r="D24" s="361"/>
      <c r="F24" s="208" t="str">
        <f>IF(Calcu_ADJ!N18=FALSE,Calcu!C74,Calcu_ADJ!C74)</f>
        <v/>
      </c>
      <c r="G24" s="208">
        <f>Calcu!C$64</f>
        <v>0</v>
      </c>
      <c r="H24" s="208" t="str">
        <f>IF(Calcu_ADJ!N18=FALSE,Calcu!J74,Calcu_ADJ!J74)</f>
        <v/>
      </c>
      <c r="J24" s="57" t="str">
        <f>Calcu!D74</f>
        <v/>
      </c>
      <c r="K24" s="57" t="str">
        <f>Calcu!E74</f>
        <v/>
      </c>
      <c r="L24" s="57" t="str">
        <f>LEFT(Calcu!K74)</f>
        <v/>
      </c>
      <c r="M24" s="57" t="str">
        <f>Calcu_ADJ!D74</f>
        <v>-</v>
      </c>
      <c r="N24" s="57" t="str">
        <f>Calcu_ADJ!E74</f>
        <v>-</v>
      </c>
      <c r="O24" s="57" t="str">
        <f>LEFT(Calcu_ADJ!K74)</f>
        <v>-</v>
      </c>
      <c r="Q24" s="57" t="str">
        <f>IF(Calcu_ADJ!N18=FALSE,Calcu!F74,Calcu_ADJ!F74)</f>
        <v/>
      </c>
    </row>
    <row r="25" spans="1:17" ht="15" customHeight="1">
      <c r="A25" s="358" t="str">
        <f>IF(Calcu!N19=TRUE,"","삭제")</f>
        <v>삭제</v>
      </c>
      <c r="B25" s="361"/>
      <c r="C25" s="361"/>
      <c r="D25" s="361"/>
      <c r="F25" s="208" t="str">
        <f>IF(Calcu_ADJ!N19=FALSE,Calcu!C75,Calcu_ADJ!C75)</f>
        <v/>
      </c>
      <c r="G25" s="208">
        <f>Calcu!C$64</f>
        <v>0</v>
      </c>
      <c r="H25" s="208" t="str">
        <f>IF(Calcu_ADJ!N19=FALSE,Calcu!J75,Calcu_ADJ!J75)</f>
        <v/>
      </c>
      <c r="J25" s="57" t="str">
        <f>Calcu!D75</f>
        <v/>
      </c>
      <c r="K25" s="57" t="str">
        <f>Calcu!E75</f>
        <v/>
      </c>
      <c r="L25" s="57" t="str">
        <f>LEFT(Calcu!K75)</f>
        <v/>
      </c>
      <c r="M25" s="57" t="str">
        <f>Calcu_ADJ!D75</f>
        <v>-</v>
      </c>
      <c r="N25" s="57" t="str">
        <f>Calcu_ADJ!E75</f>
        <v>-</v>
      </c>
      <c r="O25" s="57" t="str">
        <f>LEFT(Calcu_ADJ!K75)</f>
        <v>-</v>
      </c>
      <c r="Q25" s="57" t="str">
        <f>IF(Calcu_ADJ!N19=FALSE,Calcu!F75,Calcu_ADJ!F75)</f>
        <v/>
      </c>
    </row>
    <row r="26" spans="1:17" ht="15" customHeight="1">
      <c r="A26" s="358" t="str">
        <f>IF(Calcu!N20=TRUE,"","삭제")</f>
        <v>삭제</v>
      </c>
      <c r="B26" s="361"/>
      <c r="C26" s="361"/>
      <c r="D26" s="361"/>
      <c r="F26" s="208" t="str">
        <f>IF(Calcu_ADJ!N20=FALSE,Calcu!C76,Calcu_ADJ!C76)</f>
        <v/>
      </c>
      <c r="G26" s="208">
        <f>Calcu!C$64</f>
        <v>0</v>
      </c>
      <c r="H26" s="208" t="str">
        <f>IF(Calcu_ADJ!N20=FALSE,Calcu!J76,Calcu_ADJ!J76)</f>
        <v/>
      </c>
      <c r="J26" s="57" t="str">
        <f>Calcu!D76</f>
        <v/>
      </c>
      <c r="K26" s="57" t="str">
        <f>Calcu!E76</f>
        <v/>
      </c>
      <c r="L26" s="57" t="str">
        <f>LEFT(Calcu!K76)</f>
        <v/>
      </c>
      <c r="M26" s="57" t="str">
        <f>Calcu_ADJ!D76</f>
        <v>-</v>
      </c>
      <c r="N26" s="57" t="str">
        <f>Calcu_ADJ!E76</f>
        <v>-</v>
      </c>
      <c r="O26" s="57" t="str">
        <f>LEFT(Calcu_ADJ!K76)</f>
        <v>-</v>
      </c>
      <c r="Q26" s="57" t="str">
        <f>IF(Calcu_ADJ!N20=FALSE,Calcu!F76,Calcu_ADJ!F76)</f>
        <v/>
      </c>
    </row>
    <row r="27" spans="1:17" ht="15" customHeight="1">
      <c r="A27" s="358" t="str">
        <f>IF(Calcu!N21=TRUE,"","삭제")</f>
        <v>삭제</v>
      </c>
      <c r="B27" s="361"/>
      <c r="C27" s="361"/>
      <c r="D27" s="361"/>
      <c r="F27" s="208" t="str">
        <f>IF(Calcu_ADJ!N21=FALSE,Calcu!C77,Calcu_ADJ!C77)</f>
        <v/>
      </c>
      <c r="G27" s="208">
        <f>Calcu!C$64</f>
        <v>0</v>
      </c>
      <c r="H27" s="208" t="str">
        <f>IF(Calcu_ADJ!N21=FALSE,Calcu!J77,Calcu_ADJ!J77)</f>
        <v/>
      </c>
      <c r="J27" s="57" t="str">
        <f>Calcu!D77</f>
        <v/>
      </c>
      <c r="K27" s="57" t="str">
        <f>Calcu!E77</f>
        <v/>
      </c>
      <c r="L27" s="57" t="str">
        <f>LEFT(Calcu!K77)</f>
        <v/>
      </c>
      <c r="M27" s="57" t="str">
        <f>Calcu_ADJ!D77</f>
        <v>-</v>
      </c>
      <c r="N27" s="57" t="str">
        <f>Calcu_ADJ!E77</f>
        <v>-</v>
      </c>
      <c r="O27" s="57" t="str">
        <f>LEFT(Calcu_ADJ!K77)</f>
        <v>-</v>
      </c>
      <c r="Q27" s="57" t="str">
        <f>IF(Calcu_ADJ!N21=FALSE,Calcu!F77,Calcu_ADJ!F77)</f>
        <v/>
      </c>
    </row>
    <row r="28" spans="1:17" ht="15" customHeight="1">
      <c r="A28" s="358" t="str">
        <f>IF(Calcu!N22=TRUE,"","삭제")</f>
        <v>삭제</v>
      </c>
      <c r="B28" s="361"/>
      <c r="C28" s="361"/>
      <c r="D28" s="361"/>
      <c r="F28" s="208" t="str">
        <f>IF(Calcu_ADJ!N22=FALSE,Calcu!C78,Calcu_ADJ!C78)</f>
        <v/>
      </c>
      <c r="G28" s="208">
        <f>Calcu!C$64</f>
        <v>0</v>
      </c>
      <c r="H28" s="208" t="str">
        <f>IF(Calcu_ADJ!N22=FALSE,Calcu!J78,Calcu_ADJ!J78)</f>
        <v/>
      </c>
      <c r="J28" s="57" t="str">
        <f>Calcu!D78</f>
        <v/>
      </c>
      <c r="K28" s="57" t="str">
        <f>Calcu!E78</f>
        <v/>
      </c>
      <c r="L28" s="57" t="str">
        <f>LEFT(Calcu!K78)</f>
        <v/>
      </c>
      <c r="M28" s="57" t="str">
        <f>Calcu_ADJ!D78</f>
        <v>-</v>
      </c>
      <c r="N28" s="57" t="str">
        <f>Calcu_ADJ!E78</f>
        <v>-</v>
      </c>
      <c r="O28" s="57" t="str">
        <f>LEFT(Calcu_ADJ!K78)</f>
        <v>-</v>
      </c>
      <c r="Q28" s="57" t="str">
        <f>IF(Calcu_ADJ!N22=FALSE,Calcu!F78,Calcu_ADJ!F78)</f>
        <v/>
      </c>
    </row>
    <row r="29" spans="1:17" ht="15" customHeight="1">
      <c r="A29" s="358" t="str">
        <f>IF(Calcu!N23=TRUE,"","삭제")</f>
        <v>삭제</v>
      </c>
      <c r="B29" s="361"/>
      <c r="C29" s="361"/>
      <c r="D29" s="361"/>
      <c r="F29" s="208" t="str">
        <f>IF(Calcu_ADJ!N23=FALSE,Calcu!C79,Calcu_ADJ!C79)</f>
        <v/>
      </c>
      <c r="G29" s="208">
        <f>Calcu!C$64</f>
        <v>0</v>
      </c>
      <c r="H29" s="208" t="str">
        <f>IF(Calcu_ADJ!N23=FALSE,Calcu!J79,Calcu_ADJ!J79)</f>
        <v/>
      </c>
      <c r="J29" s="57" t="str">
        <f>Calcu!D79</f>
        <v/>
      </c>
      <c r="K29" s="57" t="str">
        <f>Calcu!E79</f>
        <v/>
      </c>
      <c r="L29" s="57" t="str">
        <f>LEFT(Calcu!K79)</f>
        <v/>
      </c>
      <c r="M29" s="57" t="str">
        <f>Calcu_ADJ!D79</f>
        <v>-</v>
      </c>
      <c r="N29" s="57" t="str">
        <f>Calcu_ADJ!E79</f>
        <v>-</v>
      </c>
      <c r="O29" s="57" t="str">
        <f>LEFT(Calcu_ADJ!K79)</f>
        <v>-</v>
      </c>
      <c r="Q29" s="57" t="str">
        <f>IF(Calcu_ADJ!N23=FALSE,Calcu!F79,Calcu_ADJ!F79)</f>
        <v/>
      </c>
    </row>
    <row r="30" spans="1:17" ht="15" customHeight="1">
      <c r="A30" s="358" t="str">
        <f>A31</f>
        <v>삭제</v>
      </c>
      <c r="B30" s="361"/>
      <c r="C30" s="361"/>
      <c r="D30" s="361"/>
      <c r="F30" s="208"/>
      <c r="G30" s="208"/>
      <c r="H30" s="208"/>
    </row>
    <row r="31" spans="1:17" ht="15" customHeight="1">
      <c r="A31" s="358" t="str">
        <f>IF(Calcu!N91=TRUE,"","삭제")</f>
        <v>삭제</v>
      </c>
      <c r="B31" s="361"/>
      <c r="C31" s="361"/>
      <c r="D31" s="361"/>
      <c r="F31" s="208" t="str">
        <f>IF(Calcu_ADJ!N91=FALSE,Calcu!C147,Calcu_ADJ!C147)</f>
        <v/>
      </c>
      <c r="G31" s="208">
        <f>Calcu!C$146</f>
        <v>0</v>
      </c>
      <c r="H31" s="208" t="str">
        <f>IF(Calcu_ADJ!N91=FALSE,Calcu!J147,Calcu_ADJ!J147)</f>
        <v/>
      </c>
      <c r="J31" s="57" t="str">
        <f>Calcu!D147</f>
        <v/>
      </c>
      <c r="K31" s="57" t="str">
        <f>Calcu!E147</f>
        <v/>
      </c>
      <c r="L31" s="57" t="str">
        <f>LEFT(Calcu!K147)</f>
        <v/>
      </c>
      <c r="M31" s="57" t="str">
        <f>Calcu_ADJ!D147</f>
        <v>-</v>
      </c>
      <c r="N31" s="57" t="str">
        <f>Calcu_ADJ!E147</f>
        <v>-</v>
      </c>
      <c r="O31" s="57" t="str">
        <f>LEFT(Calcu_ADJ!K147)</f>
        <v>-</v>
      </c>
      <c r="Q31" s="57" t="str">
        <f>IF(Calcu_ADJ!N91=FALSE,Calcu!F147,Calcu_ADJ!F147)</f>
        <v/>
      </c>
    </row>
    <row r="32" spans="1:17" ht="15" customHeight="1">
      <c r="A32" s="358" t="str">
        <f>IF(Calcu!N92=TRUE,"","삭제")</f>
        <v>삭제</v>
      </c>
      <c r="B32" s="361"/>
      <c r="C32" s="361"/>
      <c r="D32" s="361"/>
      <c r="F32" s="208" t="str">
        <f>IF(Calcu_ADJ!N92=FALSE,Calcu!C148,Calcu_ADJ!C148)</f>
        <v/>
      </c>
      <c r="G32" s="208">
        <f>Calcu!C$146</f>
        <v>0</v>
      </c>
      <c r="H32" s="208" t="str">
        <f>IF(Calcu_ADJ!N92=FALSE,Calcu!J148,Calcu_ADJ!J148)</f>
        <v/>
      </c>
      <c r="J32" s="57" t="str">
        <f>Calcu!D148</f>
        <v/>
      </c>
      <c r="K32" s="57" t="str">
        <f>Calcu!E148</f>
        <v/>
      </c>
      <c r="L32" s="57" t="str">
        <f>LEFT(Calcu!K148)</f>
        <v/>
      </c>
      <c r="M32" s="57" t="str">
        <f>Calcu_ADJ!D148</f>
        <v>-</v>
      </c>
      <c r="N32" s="57" t="str">
        <f>Calcu_ADJ!E148</f>
        <v>-</v>
      </c>
      <c r="O32" s="57" t="str">
        <f>LEFT(Calcu_ADJ!K148)</f>
        <v>-</v>
      </c>
      <c r="Q32" s="57" t="str">
        <f>IF(Calcu_ADJ!N92=FALSE,Calcu!F148,Calcu_ADJ!F148)</f>
        <v/>
      </c>
    </row>
    <row r="33" spans="1:17" ht="15" customHeight="1">
      <c r="A33" s="358" t="str">
        <f>IF(Calcu!N93=TRUE,"","삭제")</f>
        <v>삭제</v>
      </c>
      <c r="B33" s="361"/>
      <c r="C33" s="361"/>
      <c r="D33" s="361"/>
      <c r="F33" s="208" t="str">
        <f>IF(Calcu_ADJ!N93=FALSE,Calcu!C149,Calcu_ADJ!C149)</f>
        <v/>
      </c>
      <c r="G33" s="208">
        <f>Calcu!C$146</f>
        <v>0</v>
      </c>
      <c r="H33" s="208" t="str">
        <f>IF(Calcu_ADJ!N93=FALSE,Calcu!J149,Calcu_ADJ!J149)</f>
        <v/>
      </c>
      <c r="J33" s="57" t="str">
        <f>Calcu!D149</f>
        <v/>
      </c>
      <c r="K33" s="57" t="str">
        <f>Calcu!E149</f>
        <v/>
      </c>
      <c r="L33" s="57" t="str">
        <f>LEFT(Calcu!K149)</f>
        <v/>
      </c>
      <c r="M33" s="57" t="str">
        <f>Calcu_ADJ!D149</f>
        <v>-</v>
      </c>
      <c r="N33" s="57" t="str">
        <f>Calcu_ADJ!E149</f>
        <v>-</v>
      </c>
      <c r="O33" s="57" t="str">
        <f>LEFT(Calcu_ADJ!K149)</f>
        <v>-</v>
      </c>
      <c r="Q33" s="57" t="str">
        <f>IF(Calcu_ADJ!N93=FALSE,Calcu!F149,Calcu_ADJ!F149)</f>
        <v/>
      </c>
    </row>
    <row r="34" spans="1:17" ht="15" customHeight="1">
      <c r="A34" s="358" t="str">
        <f>IF(Calcu!N94=TRUE,"","삭제")</f>
        <v>삭제</v>
      </c>
      <c r="B34" s="361"/>
      <c r="C34" s="361"/>
      <c r="D34" s="361"/>
      <c r="F34" s="208" t="str">
        <f>IF(Calcu_ADJ!N94=FALSE,Calcu!C150,Calcu_ADJ!C150)</f>
        <v/>
      </c>
      <c r="G34" s="208">
        <f>Calcu!C$146</f>
        <v>0</v>
      </c>
      <c r="H34" s="208" t="str">
        <f>IF(Calcu_ADJ!N94=FALSE,Calcu!J150,Calcu_ADJ!J150)</f>
        <v/>
      </c>
      <c r="J34" s="57" t="str">
        <f>Calcu!D150</f>
        <v/>
      </c>
      <c r="K34" s="57" t="str">
        <f>Calcu!E150</f>
        <v/>
      </c>
      <c r="L34" s="57" t="str">
        <f>LEFT(Calcu!K150)</f>
        <v/>
      </c>
      <c r="M34" s="57" t="str">
        <f>Calcu_ADJ!D150</f>
        <v>-</v>
      </c>
      <c r="N34" s="57" t="str">
        <f>Calcu_ADJ!E150</f>
        <v>-</v>
      </c>
      <c r="O34" s="57" t="str">
        <f>LEFT(Calcu_ADJ!K150)</f>
        <v>-</v>
      </c>
      <c r="Q34" s="57" t="str">
        <f>IF(Calcu_ADJ!N94=FALSE,Calcu!F150,Calcu_ADJ!F150)</f>
        <v/>
      </c>
    </row>
    <row r="35" spans="1:17" ht="15" customHeight="1">
      <c r="A35" s="358" t="str">
        <f>IF(Calcu!N95=TRUE,"","삭제")</f>
        <v>삭제</v>
      </c>
      <c r="B35" s="361"/>
      <c r="C35" s="361"/>
      <c r="D35" s="361"/>
      <c r="F35" s="208" t="str">
        <f>IF(Calcu_ADJ!N95=FALSE,Calcu!C151,Calcu_ADJ!C151)</f>
        <v/>
      </c>
      <c r="G35" s="208">
        <f>Calcu!C$146</f>
        <v>0</v>
      </c>
      <c r="H35" s="208" t="str">
        <f>IF(Calcu_ADJ!N95=FALSE,Calcu!J151,Calcu_ADJ!J151)</f>
        <v/>
      </c>
      <c r="J35" s="57" t="str">
        <f>Calcu!D151</f>
        <v/>
      </c>
      <c r="K35" s="57" t="str">
        <f>Calcu!E151</f>
        <v/>
      </c>
      <c r="L35" s="57" t="str">
        <f>LEFT(Calcu!K151)</f>
        <v/>
      </c>
      <c r="M35" s="57" t="str">
        <f>Calcu_ADJ!D151</f>
        <v>-</v>
      </c>
      <c r="N35" s="57" t="str">
        <f>Calcu_ADJ!E151</f>
        <v>-</v>
      </c>
      <c r="O35" s="57" t="str">
        <f>LEFT(Calcu_ADJ!K151)</f>
        <v>-</v>
      </c>
      <c r="Q35" s="57" t="str">
        <f>IF(Calcu_ADJ!N95=FALSE,Calcu!F151,Calcu_ADJ!F151)</f>
        <v/>
      </c>
    </row>
    <row r="36" spans="1:17" ht="15" customHeight="1">
      <c r="A36" s="358" t="str">
        <f>IF(Calcu!N96=TRUE,"","삭제")</f>
        <v>삭제</v>
      </c>
      <c r="B36" s="361"/>
      <c r="C36" s="361"/>
      <c r="D36" s="361"/>
      <c r="F36" s="208" t="str">
        <f>IF(Calcu_ADJ!N96=FALSE,Calcu!C152,Calcu_ADJ!C152)</f>
        <v/>
      </c>
      <c r="G36" s="208">
        <f>Calcu!C$146</f>
        <v>0</v>
      </c>
      <c r="H36" s="208" t="str">
        <f>IF(Calcu_ADJ!N96=FALSE,Calcu!J152,Calcu_ADJ!J152)</f>
        <v/>
      </c>
      <c r="J36" s="57" t="str">
        <f>Calcu!D152</f>
        <v/>
      </c>
      <c r="K36" s="57" t="str">
        <f>Calcu!E152</f>
        <v/>
      </c>
      <c r="L36" s="57" t="str">
        <f>LEFT(Calcu!K152)</f>
        <v/>
      </c>
      <c r="M36" s="57" t="str">
        <f>Calcu_ADJ!D152</f>
        <v>-</v>
      </c>
      <c r="N36" s="57" t="str">
        <f>Calcu_ADJ!E152</f>
        <v>-</v>
      </c>
      <c r="O36" s="57" t="str">
        <f>LEFT(Calcu_ADJ!K152)</f>
        <v>-</v>
      </c>
      <c r="Q36" s="57" t="str">
        <f>IF(Calcu_ADJ!N96=FALSE,Calcu!F152,Calcu_ADJ!F152)</f>
        <v/>
      </c>
    </row>
    <row r="37" spans="1:17" ht="15" customHeight="1">
      <c r="A37" s="358" t="str">
        <f>IF(Calcu!N97=TRUE,"","삭제")</f>
        <v>삭제</v>
      </c>
      <c r="B37" s="361"/>
      <c r="C37" s="361"/>
      <c r="D37" s="361"/>
      <c r="F37" s="208" t="str">
        <f>IF(Calcu_ADJ!N97=FALSE,Calcu!C153,Calcu_ADJ!C153)</f>
        <v/>
      </c>
      <c r="G37" s="208">
        <f>Calcu!C$146</f>
        <v>0</v>
      </c>
      <c r="H37" s="208" t="str">
        <f>IF(Calcu_ADJ!N97=FALSE,Calcu!J153,Calcu_ADJ!J153)</f>
        <v/>
      </c>
      <c r="J37" s="57" t="str">
        <f>Calcu!D153</f>
        <v/>
      </c>
      <c r="K37" s="57" t="str">
        <f>Calcu!E153</f>
        <v/>
      </c>
      <c r="L37" s="57" t="str">
        <f>LEFT(Calcu!K153)</f>
        <v/>
      </c>
      <c r="M37" s="57" t="str">
        <f>Calcu_ADJ!D153</f>
        <v>-</v>
      </c>
      <c r="N37" s="57" t="str">
        <f>Calcu_ADJ!E153</f>
        <v>-</v>
      </c>
      <c r="O37" s="57" t="str">
        <f>LEFT(Calcu_ADJ!K153)</f>
        <v>-</v>
      </c>
      <c r="Q37" s="57" t="str">
        <f>IF(Calcu_ADJ!N97=FALSE,Calcu!F153,Calcu_ADJ!F153)</f>
        <v/>
      </c>
    </row>
    <row r="38" spans="1:17" ht="15" customHeight="1">
      <c r="A38" s="358" t="str">
        <f>IF(Calcu!N98=TRUE,"","삭제")</f>
        <v>삭제</v>
      </c>
      <c r="B38" s="361"/>
      <c r="C38" s="361"/>
      <c r="D38" s="361"/>
      <c r="F38" s="208" t="str">
        <f>IF(Calcu_ADJ!N98=FALSE,Calcu!C154,Calcu_ADJ!C154)</f>
        <v/>
      </c>
      <c r="G38" s="208">
        <f>Calcu!C$146</f>
        <v>0</v>
      </c>
      <c r="H38" s="208" t="str">
        <f>IF(Calcu_ADJ!N98=FALSE,Calcu!J154,Calcu_ADJ!J154)</f>
        <v/>
      </c>
      <c r="J38" s="57" t="str">
        <f>Calcu!D154</f>
        <v/>
      </c>
      <c r="K38" s="57" t="str">
        <f>Calcu!E154</f>
        <v/>
      </c>
      <c r="L38" s="57" t="str">
        <f>LEFT(Calcu!K154)</f>
        <v/>
      </c>
      <c r="M38" s="57" t="str">
        <f>Calcu_ADJ!D154</f>
        <v>-</v>
      </c>
      <c r="N38" s="57" t="str">
        <f>Calcu_ADJ!E154</f>
        <v>-</v>
      </c>
      <c r="O38" s="57" t="str">
        <f>LEFT(Calcu_ADJ!K154)</f>
        <v>-</v>
      </c>
      <c r="Q38" s="57" t="str">
        <f>IF(Calcu_ADJ!N98=FALSE,Calcu!F154,Calcu_ADJ!F154)</f>
        <v/>
      </c>
    </row>
    <row r="39" spans="1:17" ht="15" customHeight="1">
      <c r="A39" s="358" t="str">
        <f>IF(Calcu!N99=TRUE,"","삭제")</f>
        <v>삭제</v>
      </c>
      <c r="B39" s="361"/>
      <c r="C39" s="361"/>
      <c r="D39" s="361"/>
      <c r="F39" s="208" t="str">
        <f>IF(Calcu_ADJ!N99=FALSE,Calcu!C155,Calcu_ADJ!C155)</f>
        <v/>
      </c>
      <c r="G39" s="208">
        <f>Calcu!C$146</f>
        <v>0</v>
      </c>
      <c r="H39" s="208" t="str">
        <f>IF(Calcu_ADJ!N99=FALSE,Calcu!J155,Calcu_ADJ!J155)</f>
        <v/>
      </c>
      <c r="J39" s="57" t="str">
        <f>Calcu!D155</f>
        <v/>
      </c>
      <c r="K39" s="57" t="str">
        <f>Calcu!E155</f>
        <v/>
      </c>
      <c r="L39" s="57" t="str">
        <f>LEFT(Calcu!K155)</f>
        <v/>
      </c>
      <c r="M39" s="57" t="str">
        <f>Calcu_ADJ!D155</f>
        <v>-</v>
      </c>
      <c r="N39" s="57" t="str">
        <f>Calcu_ADJ!E155</f>
        <v>-</v>
      </c>
      <c r="O39" s="57" t="str">
        <f>LEFT(Calcu_ADJ!K155)</f>
        <v>-</v>
      </c>
      <c r="Q39" s="57" t="str">
        <f>IF(Calcu_ADJ!N99=FALSE,Calcu!F155,Calcu_ADJ!F155)</f>
        <v/>
      </c>
    </row>
    <row r="40" spans="1:17" ht="15" customHeight="1">
      <c r="A40" s="358" t="str">
        <f>IF(Calcu!N100=TRUE,"","삭제")</f>
        <v>삭제</v>
      </c>
      <c r="B40" s="361"/>
      <c r="C40" s="361"/>
      <c r="D40" s="361"/>
      <c r="F40" s="208" t="str">
        <f>IF(Calcu_ADJ!N100=FALSE,Calcu!C156,Calcu_ADJ!C156)</f>
        <v/>
      </c>
      <c r="G40" s="208">
        <f>Calcu!C$146</f>
        <v>0</v>
      </c>
      <c r="H40" s="208" t="str">
        <f>IF(Calcu_ADJ!N100=FALSE,Calcu!J156,Calcu_ADJ!J156)</f>
        <v/>
      </c>
      <c r="J40" s="57" t="str">
        <f>Calcu!D156</f>
        <v/>
      </c>
      <c r="K40" s="57" t="str">
        <f>Calcu!E156</f>
        <v/>
      </c>
      <c r="L40" s="57" t="str">
        <f>LEFT(Calcu!K156)</f>
        <v/>
      </c>
      <c r="M40" s="57" t="str">
        <f>Calcu_ADJ!D156</f>
        <v>-</v>
      </c>
      <c r="N40" s="57" t="str">
        <f>Calcu_ADJ!E156</f>
        <v>-</v>
      </c>
      <c r="O40" s="57" t="str">
        <f>LEFT(Calcu_ADJ!K156)</f>
        <v>-</v>
      </c>
      <c r="Q40" s="57" t="str">
        <f>IF(Calcu_ADJ!N100=FALSE,Calcu!F156,Calcu_ADJ!F156)</f>
        <v/>
      </c>
    </row>
    <row r="41" spans="1:17" ht="15" customHeight="1">
      <c r="A41" s="358" t="str">
        <f>IF(Calcu!N101=TRUE,"","삭제")</f>
        <v>삭제</v>
      </c>
      <c r="B41" s="361"/>
      <c r="C41" s="361"/>
      <c r="D41" s="361"/>
      <c r="F41" s="208" t="str">
        <f>IF(Calcu_ADJ!N101=FALSE,Calcu!C157,Calcu_ADJ!C157)</f>
        <v/>
      </c>
      <c r="G41" s="208">
        <f>Calcu!C$146</f>
        <v>0</v>
      </c>
      <c r="H41" s="208" t="str">
        <f>IF(Calcu_ADJ!N101=FALSE,Calcu!J157,Calcu_ADJ!J157)</f>
        <v/>
      </c>
      <c r="J41" s="57" t="str">
        <f>Calcu!D157</f>
        <v/>
      </c>
      <c r="K41" s="57" t="str">
        <f>Calcu!E157</f>
        <v/>
      </c>
      <c r="L41" s="57" t="str">
        <f>LEFT(Calcu!K157)</f>
        <v/>
      </c>
      <c r="M41" s="57" t="str">
        <f>Calcu_ADJ!D157</f>
        <v>-</v>
      </c>
      <c r="N41" s="57" t="str">
        <f>Calcu_ADJ!E157</f>
        <v>-</v>
      </c>
      <c r="O41" s="57" t="str">
        <f>LEFT(Calcu_ADJ!K157)</f>
        <v>-</v>
      </c>
      <c r="Q41" s="57" t="str">
        <f>IF(Calcu_ADJ!N101=FALSE,Calcu!F157,Calcu_ADJ!F157)</f>
        <v/>
      </c>
    </row>
    <row r="42" spans="1:17" ht="15" customHeight="1">
      <c r="A42" s="358" t="str">
        <f>IF(Calcu!N102=TRUE,"","삭제")</f>
        <v>삭제</v>
      </c>
      <c r="B42" s="361"/>
      <c r="C42" s="361"/>
      <c r="D42" s="361"/>
      <c r="F42" s="208" t="str">
        <f>IF(Calcu_ADJ!N102=FALSE,Calcu!C158,Calcu_ADJ!C158)</f>
        <v/>
      </c>
      <c r="G42" s="208">
        <f>Calcu!C$146</f>
        <v>0</v>
      </c>
      <c r="H42" s="208" t="str">
        <f>IF(Calcu_ADJ!N102=FALSE,Calcu!J158,Calcu_ADJ!J158)</f>
        <v/>
      </c>
      <c r="J42" s="57" t="str">
        <f>Calcu!D158</f>
        <v/>
      </c>
      <c r="K42" s="57" t="str">
        <f>Calcu!E158</f>
        <v/>
      </c>
      <c r="L42" s="57" t="str">
        <f>LEFT(Calcu!K158)</f>
        <v/>
      </c>
      <c r="M42" s="57" t="str">
        <f>Calcu_ADJ!D158</f>
        <v>-</v>
      </c>
      <c r="N42" s="57" t="str">
        <f>Calcu_ADJ!E158</f>
        <v>-</v>
      </c>
      <c r="O42" s="57" t="str">
        <f>LEFT(Calcu_ADJ!K158)</f>
        <v>-</v>
      </c>
      <c r="Q42" s="57" t="str">
        <f>IF(Calcu_ADJ!N102=FALSE,Calcu!F158,Calcu_ADJ!F158)</f>
        <v/>
      </c>
    </row>
    <row r="43" spans="1:17" ht="15" customHeight="1">
      <c r="A43" s="358" t="str">
        <f>IF(Calcu!N103=TRUE,"","삭제")</f>
        <v>삭제</v>
      </c>
      <c r="B43" s="361"/>
      <c r="C43" s="361"/>
      <c r="D43" s="361"/>
      <c r="F43" s="208" t="str">
        <f>IF(Calcu_ADJ!N103=FALSE,Calcu!C159,Calcu_ADJ!C159)</f>
        <v/>
      </c>
      <c r="G43" s="208">
        <f>Calcu!C$146</f>
        <v>0</v>
      </c>
      <c r="H43" s="208" t="str">
        <f>IF(Calcu_ADJ!N103=FALSE,Calcu!J159,Calcu_ADJ!J159)</f>
        <v/>
      </c>
      <c r="J43" s="57" t="str">
        <f>Calcu!D159</f>
        <v/>
      </c>
      <c r="K43" s="57" t="str">
        <f>Calcu!E159</f>
        <v/>
      </c>
      <c r="L43" s="57" t="str">
        <f>LEFT(Calcu!K159)</f>
        <v/>
      </c>
      <c r="M43" s="57" t="str">
        <f>Calcu_ADJ!D159</f>
        <v>-</v>
      </c>
      <c r="N43" s="57" t="str">
        <f>Calcu_ADJ!E159</f>
        <v>-</v>
      </c>
      <c r="O43" s="57" t="str">
        <f>LEFT(Calcu_ADJ!K159)</f>
        <v>-</v>
      </c>
      <c r="Q43" s="57" t="str">
        <f>IF(Calcu_ADJ!N103=FALSE,Calcu!F159,Calcu_ADJ!F159)</f>
        <v/>
      </c>
    </row>
    <row r="44" spans="1:17" ht="15" customHeight="1">
      <c r="A44" s="358" t="str">
        <f>IF(Calcu!N104=TRUE,"","삭제")</f>
        <v>삭제</v>
      </c>
      <c r="B44" s="361"/>
      <c r="C44" s="361"/>
      <c r="D44" s="361"/>
      <c r="F44" s="208" t="str">
        <f>IF(Calcu_ADJ!N104=FALSE,Calcu!C160,Calcu_ADJ!C160)</f>
        <v/>
      </c>
      <c r="G44" s="208">
        <f>Calcu!C$146</f>
        <v>0</v>
      </c>
      <c r="H44" s="208" t="str">
        <f>IF(Calcu_ADJ!N104=FALSE,Calcu!J160,Calcu_ADJ!J160)</f>
        <v/>
      </c>
      <c r="J44" s="57" t="str">
        <f>Calcu!D160</f>
        <v/>
      </c>
      <c r="K44" s="57" t="str">
        <f>Calcu!E160</f>
        <v/>
      </c>
      <c r="L44" s="57" t="str">
        <f>LEFT(Calcu!K160)</f>
        <v/>
      </c>
      <c r="M44" s="57" t="str">
        <f>Calcu_ADJ!D160</f>
        <v>-</v>
      </c>
      <c r="N44" s="57" t="str">
        <f>Calcu_ADJ!E160</f>
        <v>-</v>
      </c>
      <c r="O44" s="57" t="str">
        <f>LEFT(Calcu_ADJ!K160)</f>
        <v>-</v>
      </c>
      <c r="Q44" s="57" t="str">
        <f>IF(Calcu_ADJ!N104=FALSE,Calcu!F160,Calcu_ADJ!F160)</f>
        <v/>
      </c>
    </row>
    <row r="45" spans="1:17" ht="15" customHeight="1">
      <c r="A45" s="358" t="str">
        <f>IF(Calcu!N105=TRUE,"","삭제")</f>
        <v>삭제</v>
      </c>
      <c r="B45" s="361"/>
      <c r="C45" s="361"/>
      <c r="D45" s="361"/>
      <c r="F45" s="208" t="str">
        <f>IF(Calcu_ADJ!N105=FALSE,Calcu!C161,Calcu_ADJ!C161)</f>
        <v/>
      </c>
      <c r="G45" s="208">
        <f>Calcu!C$146</f>
        <v>0</v>
      </c>
      <c r="H45" s="208" t="str">
        <f>IF(Calcu_ADJ!N105=FALSE,Calcu!J161,Calcu_ADJ!J161)</f>
        <v/>
      </c>
      <c r="J45" s="57" t="str">
        <f>Calcu!D161</f>
        <v/>
      </c>
      <c r="K45" s="57" t="str">
        <f>Calcu!E161</f>
        <v/>
      </c>
      <c r="L45" s="57" t="str">
        <f>LEFT(Calcu!K161)</f>
        <v/>
      </c>
      <c r="M45" s="57" t="str">
        <f>Calcu_ADJ!D161</f>
        <v>-</v>
      </c>
      <c r="N45" s="57" t="str">
        <f>Calcu_ADJ!E161</f>
        <v>-</v>
      </c>
      <c r="O45" s="57" t="str">
        <f>LEFT(Calcu_ADJ!K161)</f>
        <v>-</v>
      </c>
      <c r="Q45" s="57" t="str">
        <f>IF(Calcu_ADJ!N105=FALSE,Calcu!F161,Calcu_ADJ!F161)</f>
        <v/>
      </c>
    </row>
    <row r="46" spans="1:17" ht="15" customHeight="1">
      <c r="A46" s="358" t="str">
        <f>A47</f>
        <v>삭제</v>
      </c>
      <c r="B46" s="361"/>
      <c r="C46" s="361"/>
      <c r="D46" s="361"/>
      <c r="F46" s="208"/>
      <c r="G46" s="208"/>
      <c r="H46" s="208"/>
    </row>
    <row r="47" spans="1:17" ht="15" customHeight="1">
      <c r="A47" s="358" t="str">
        <f>IF(Calcu!N173=TRUE,"","삭제")</f>
        <v>삭제</v>
      </c>
      <c r="B47" s="361"/>
      <c r="C47" s="361"/>
      <c r="D47" s="361"/>
      <c r="F47" s="208" t="str">
        <f>IF(Calcu_ADJ!N173=FALSE,Calcu!C229,Calcu_ADJ!C229)</f>
        <v/>
      </c>
      <c r="G47" s="208">
        <f>Calcu!C$228</f>
        <v>0</v>
      </c>
      <c r="H47" s="208" t="str">
        <f>IF(Calcu_ADJ!N173=FALSE,Calcu!J229,Calcu_ADJ!J229)</f>
        <v/>
      </c>
      <c r="J47" s="57" t="str">
        <f>Calcu!D229</f>
        <v/>
      </c>
      <c r="K47" s="57" t="str">
        <f>Calcu!E229</f>
        <v/>
      </c>
      <c r="L47" s="57" t="str">
        <f>LEFT(Calcu!K229)</f>
        <v/>
      </c>
      <c r="M47" s="57" t="str">
        <f>Calcu_ADJ!D229</f>
        <v>-</v>
      </c>
      <c r="N47" s="57" t="str">
        <f>Calcu_ADJ!E229</f>
        <v>-</v>
      </c>
      <c r="O47" s="57" t="str">
        <f>LEFT(Calcu_ADJ!K229)</f>
        <v>-</v>
      </c>
      <c r="Q47" s="57" t="str">
        <f>IF(Calcu_ADJ!N173=FALSE,Calcu!F229,Calcu_ADJ!F229)</f>
        <v/>
      </c>
    </row>
    <row r="48" spans="1:17" ht="15" customHeight="1">
      <c r="A48" s="358" t="str">
        <f>IF(Calcu!N174=TRUE,"","삭제")</f>
        <v>삭제</v>
      </c>
      <c r="B48" s="361"/>
      <c r="C48" s="361"/>
      <c r="D48" s="361"/>
      <c r="F48" s="208" t="str">
        <f>IF(Calcu_ADJ!N174=FALSE,Calcu!C230,Calcu_ADJ!C230)</f>
        <v/>
      </c>
      <c r="G48" s="208">
        <f>Calcu!C$228</f>
        <v>0</v>
      </c>
      <c r="H48" s="208" t="str">
        <f>IF(Calcu_ADJ!N174=FALSE,Calcu!J230,Calcu_ADJ!J230)</f>
        <v/>
      </c>
      <c r="J48" s="57" t="str">
        <f>Calcu!D230</f>
        <v/>
      </c>
      <c r="K48" s="57" t="str">
        <f>Calcu!E230</f>
        <v/>
      </c>
      <c r="L48" s="57" t="str">
        <f>LEFT(Calcu!K230)</f>
        <v/>
      </c>
      <c r="M48" s="57" t="str">
        <f>Calcu_ADJ!D230</f>
        <v>-</v>
      </c>
      <c r="N48" s="57" t="str">
        <f>Calcu_ADJ!E230</f>
        <v>-</v>
      </c>
      <c r="O48" s="57" t="str">
        <f>LEFT(Calcu_ADJ!K230)</f>
        <v>-</v>
      </c>
      <c r="Q48" s="57" t="str">
        <f>IF(Calcu_ADJ!N174=FALSE,Calcu!F230,Calcu_ADJ!F230)</f>
        <v/>
      </c>
    </row>
    <row r="49" spans="1:17" ht="15" customHeight="1">
      <c r="A49" s="358" t="str">
        <f>IF(Calcu!N175=TRUE,"","삭제")</f>
        <v>삭제</v>
      </c>
      <c r="B49" s="361"/>
      <c r="C49" s="361"/>
      <c r="D49" s="361"/>
      <c r="F49" s="208" t="str">
        <f>IF(Calcu_ADJ!N175=FALSE,Calcu!C231,Calcu_ADJ!C231)</f>
        <v/>
      </c>
      <c r="G49" s="208">
        <f>Calcu!C$228</f>
        <v>0</v>
      </c>
      <c r="H49" s="208" t="str">
        <f>IF(Calcu_ADJ!N175=FALSE,Calcu!J231,Calcu_ADJ!J231)</f>
        <v/>
      </c>
      <c r="J49" s="57" t="str">
        <f>Calcu!D231</f>
        <v/>
      </c>
      <c r="K49" s="57" t="str">
        <f>Calcu!E231</f>
        <v/>
      </c>
      <c r="L49" s="57" t="str">
        <f>LEFT(Calcu!K231)</f>
        <v/>
      </c>
      <c r="M49" s="57" t="str">
        <f>Calcu_ADJ!D231</f>
        <v>-</v>
      </c>
      <c r="N49" s="57" t="str">
        <f>Calcu_ADJ!E231</f>
        <v>-</v>
      </c>
      <c r="O49" s="57" t="str">
        <f>LEFT(Calcu_ADJ!K231)</f>
        <v>-</v>
      </c>
      <c r="Q49" s="57" t="str">
        <f>IF(Calcu_ADJ!N175=FALSE,Calcu!F231,Calcu_ADJ!F231)</f>
        <v/>
      </c>
    </row>
    <row r="50" spans="1:17" ht="15" customHeight="1">
      <c r="A50" s="358" t="str">
        <f>IF(Calcu!N176=TRUE,"","삭제")</f>
        <v>삭제</v>
      </c>
      <c r="B50" s="361"/>
      <c r="C50" s="361"/>
      <c r="D50" s="361"/>
      <c r="F50" s="208" t="str">
        <f>IF(Calcu_ADJ!N176=FALSE,Calcu!C232,Calcu_ADJ!C232)</f>
        <v/>
      </c>
      <c r="G50" s="208">
        <f>Calcu!C$228</f>
        <v>0</v>
      </c>
      <c r="H50" s="208" t="str">
        <f>IF(Calcu_ADJ!N176=FALSE,Calcu!J232,Calcu_ADJ!J232)</f>
        <v/>
      </c>
      <c r="J50" s="57" t="str">
        <f>Calcu!D232</f>
        <v/>
      </c>
      <c r="K50" s="57" t="str">
        <f>Calcu!E232</f>
        <v/>
      </c>
      <c r="L50" s="57" t="str">
        <f>LEFT(Calcu!K232)</f>
        <v/>
      </c>
      <c r="M50" s="57" t="str">
        <f>Calcu_ADJ!D232</f>
        <v>-</v>
      </c>
      <c r="N50" s="57" t="str">
        <f>Calcu_ADJ!E232</f>
        <v>-</v>
      </c>
      <c r="O50" s="57" t="str">
        <f>LEFT(Calcu_ADJ!K232)</f>
        <v>-</v>
      </c>
      <c r="Q50" s="57" t="str">
        <f>IF(Calcu_ADJ!N176=FALSE,Calcu!F232,Calcu_ADJ!F232)</f>
        <v/>
      </c>
    </row>
    <row r="51" spans="1:17" ht="15" customHeight="1">
      <c r="A51" s="358" t="str">
        <f>IF(Calcu!N177=TRUE,"","삭제")</f>
        <v>삭제</v>
      </c>
      <c r="B51" s="361"/>
      <c r="C51" s="361"/>
      <c r="D51" s="361"/>
      <c r="F51" s="208" t="str">
        <f>IF(Calcu_ADJ!N177=FALSE,Calcu!C233,Calcu_ADJ!C233)</f>
        <v/>
      </c>
      <c r="G51" s="208">
        <f>Calcu!C$228</f>
        <v>0</v>
      </c>
      <c r="H51" s="208" t="str">
        <f>IF(Calcu_ADJ!N177=FALSE,Calcu!J233,Calcu_ADJ!J233)</f>
        <v/>
      </c>
      <c r="J51" s="57" t="str">
        <f>Calcu!D233</f>
        <v/>
      </c>
      <c r="K51" s="57" t="str">
        <f>Calcu!E233</f>
        <v/>
      </c>
      <c r="L51" s="57" t="str">
        <f>LEFT(Calcu!K233)</f>
        <v/>
      </c>
      <c r="M51" s="57" t="str">
        <f>Calcu_ADJ!D233</f>
        <v>-</v>
      </c>
      <c r="N51" s="57" t="str">
        <f>Calcu_ADJ!E233</f>
        <v>-</v>
      </c>
      <c r="O51" s="57" t="str">
        <f>LEFT(Calcu_ADJ!K233)</f>
        <v>-</v>
      </c>
      <c r="Q51" s="57" t="str">
        <f>IF(Calcu_ADJ!N177=FALSE,Calcu!F233,Calcu_ADJ!F233)</f>
        <v/>
      </c>
    </row>
    <row r="52" spans="1:17" ht="15" customHeight="1">
      <c r="A52" s="358" t="str">
        <f>IF(Calcu!N178=TRUE,"","삭제")</f>
        <v>삭제</v>
      </c>
      <c r="B52" s="361"/>
      <c r="C52" s="361"/>
      <c r="D52" s="361"/>
      <c r="F52" s="208" t="str">
        <f>IF(Calcu_ADJ!N178=FALSE,Calcu!C234,Calcu_ADJ!C234)</f>
        <v/>
      </c>
      <c r="G52" s="208">
        <f>Calcu!C$228</f>
        <v>0</v>
      </c>
      <c r="H52" s="208" t="str">
        <f>IF(Calcu_ADJ!N178=FALSE,Calcu!J234,Calcu_ADJ!J234)</f>
        <v/>
      </c>
      <c r="J52" s="57" t="str">
        <f>Calcu!D234</f>
        <v/>
      </c>
      <c r="K52" s="57" t="str">
        <f>Calcu!E234</f>
        <v/>
      </c>
      <c r="L52" s="57" t="str">
        <f>LEFT(Calcu!K234)</f>
        <v/>
      </c>
      <c r="M52" s="57" t="str">
        <f>Calcu_ADJ!D234</f>
        <v>-</v>
      </c>
      <c r="N52" s="57" t="str">
        <f>Calcu_ADJ!E234</f>
        <v>-</v>
      </c>
      <c r="O52" s="57" t="str">
        <f>LEFT(Calcu_ADJ!K234)</f>
        <v>-</v>
      </c>
      <c r="Q52" s="57" t="str">
        <f>IF(Calcu_ADJ!N178=FALSE,Calcu!F234,Calcu_ADJ!F234)</f>
        <v/>
      </c>
    </row>
    <row r="53" spans="1:17" ht="15" customHeight="1">
      <c r="A53" s="358" t="str">
        <f>IF(Calcu!N179=TRUE,"","삭제")</f>
        <v>삭제</v>
      </c>
      <c r="B53" s="361"/>
      <c r="C53" s="361"/>
      <c r="D53" s="361"/>
      <c r="F53" s="208" t="str">
        <f>IF(Calcu_ADJ!N179=FALSE,Calcu!C235,Calcu_ADJ!C235)</f>
        <v/>
      </c>
      <c r="G53" s="208">
        <f>Calcu!C$228</f>
        <v>0</v>
      </c>
      <c r="H53" s="208" t="str">
        <f>IF(Calcu_ADJ!N179=FALSE,Calcu!J235,Calcu_ADJ!J235)</f>
        <v/>
      </c>
      <c r="J53" s="57" t="str">
        <f>Calcu!D235</f>
        <v/>
      </c>
      <c r="K53" s="57" t="str">
        <f>Calcu!E235</f>
        <v/>
      </c>
      <c r="L53" s="57" t="str">
        <f>LEFT(Calcu!K235)</f>
        <v/>
      </c>
      <c r="M53" s="57" t="str">
        <f>Calcu_ADJ!D235</f>
        <v>-</v>
      </c>
      <c r="N53" s="57" t="str">
        <f>Calcu_ADJ!E235</f>
        <v>-</v>
      </c>
      <c r="O53" s="57" t="str">
        <f>LEFT(Calcu_ADJ!K235)</f>
        <v>-</v>
      </c>
      <c r="Q53" s="57" t="str">
        <f>IF(Calcu_ADJ!N179=FALSE,Calcu!F235,Calcu_ADJ!F235)</f>
        <v/>
      </c>
    </row>
    <row r="54" spans="1:17" ht="15" customHeight="1">
      <c r="A54" s="358" t="str">
        <f>IF(Calcu!N180=TRUE,"","삭제")</f>
        <v>삭제</v>
      </c>
      <c r="B54" s="361"/>
      <c r="C54" s="361"/>
      <c r="D54" s="361"/>
      <c r="F54" s="208" t="str">
        <f>IF(Calcu_ADJ!N180=FALSE,Calcu!C236,Calcu_ADJ!C236)</f>
        <v/>
      </c>
      <c r="G54" s="208">
        <f>Calcu!C$228</f>
        <v>0</v>
      </c>
      <c r="H54" s="208" t="str">
        <f>IF(Calcu_ADJ!N180=FALSE,Calcu!J236,Calcu_ADJ!J236)</f>
        <v/>
      </c>
      <c r="J54" s="57" t="str">
        <f>Calcu!D236</f>
        <v/>
      </c>
      <c r="K54" s="57" t="str">
        <f>Calcu!E236</f>
        <v/>
      </c>
      <c r="L54" s="57" t="str">
        <f>LEFT(Calcu!K236)</f>
        <v/>
      </c>
      <c r="M54" s="57" t="str">
        <f>Calcu_ADJ!D236</f>
        <v>-</v>
      </c>
      <c r="N54" s="57" t="str">
        <f>Calcu_ADJ!E236</f>
        <v>-</v>
      </c>
      <c r="O54" s="57" t="str">
        <f>LEFT(Calcu_ADJ!K236)</f>
        <v>-</v>
      </c>
      <c r="Q54" s="57" t="str">
        <f>IF(Calcu_ADJ!N180=FALSE,Calcu!F236,Calcu_ADJ!F236)</f>
        <v/>
      </c>
    </row>
    <row r="55" spans="1:17" ht="15" customHeight="1">
      <c r="A55" s="358" t="str">
        <f>IF(Calcu!N181=TRUE,"","삭제")</f>
        <v>삭제</v>
      </c>
      <c r="B55" s="361"/>
      <c r="C55" s="361"/>
      <c r="D55" s="361"/>
      <c r="F55" s="208" t="str">
        <f>IF(Calcu_ADJ!N181=FALSE,Calcu!C237,Calcu_ADJ!C237)</f>
        <v/>
      </c>
      <c r="G55" s="208">
        <f>Calcu!C$228</f>
        <v>0</v>
      </c>
      <c r="H55" s="208" t="str">
        <f>IF(Calcu_ADJ!N181=FALSE,Calcu!J237,Calcu_ADJ!J237)</f>
        <v/>
      </c>
      <c r="J55" s="57" t="str">
        <f>Calcu!D237</f>
        <v/>
      </c>
      <c r="K55" s="57" t="str">
        <f>Calcu!E237</f>
        <v/>
      </c>
      <c r="L55" s="57" t="str">
        <f>LEFT(Calcu!K237)</f>
        <v/>
      </c>
      <c r="M55" s="57" t="str">
        <f>Calcu_ADJ!D237</f>
        <v>-</v>
      </c>
      <c r="N55" s="57" t="str">
        <f>Calcu_ADJ!E237</f>
        <v>-</v>
      </c>
      <c r="O55" s="57" t="str">
        <f>LEFT(Calcu_ADJ!K237)</f>
        <v>-</v>
      </c>
      <c r="Q55" s="57" t="str">
        <f>IF(Calcu_ADJ!N181=FALSE,Calcu!F237,Calcu_ADJ!F237)</f>
        <v/>
      </c>
    </row>
    <row r="56" spans="1:17" ht="15" customHeight="1">
      <c r="A56" s="358" t="str">
        <f>IF(Calcu!N182=TRUE,"","삭제")</f>
        <v>삭제</v>
      </c>
      <c r="B56" s="361"/>
      <c r="C56" s="361"/>
      <c r="D56" s="361"/>
      <c r="F56" s="208" t="str">
        <f>IF(Calcu_ADJ!N182=FALSE,Calcu!C238,Calcu_ADJ!C238)</f>
        <v/>
      </c>
      <c r="G56" s="208">
        <f>Calcu!C$228</f>
        <v>0</v>
      </c>
      <c r="H56" s="208" t="str">
        <f>IF(Calcu_ADJ!N182=FALSE,Calcu!J238,Calcu_ADJ!J238)</f>
        <v/>
      </c>
      <c r="J56" s="57" t="str">
        <f>Calcu!D238</f>
        <v/>
      </c>
      <c r="K56" s="57" t="str">
        <f>Calcu!E238</f>
        <v/>
      </c>
      <c r="L56" s="57" t="str">
        <f>LEFT(Calcu!K238)</f>
        <v/>
      </c>
      <c r="M56" s="57" t="str">
        <f>Calcu_ADJ!D238</f>
        <v>-</v>
      </c>
      <c r="N56" s="57" t="str">
        <f>Calcu_ADJ!E238</f>
        <v>-</v>
      </c>
      <c r="O56" s="57" t="str">
        <f>LEFT(Calcu_ADJ!K238)</f>
        <v>-</v>
      </c>
      <c r="Q56" s="57" t="str">
        <f>IF(Calcu_ADJ!N182=FALSE,Calcu!F238,Calcu_ADJ!F238)</f>
        <v/>
      </c>
    </row>
    <row r="57" spans="1:17" ht="15" customHeight="1">
      <c r="A57" s="358" t="str">
        <f>IF(Calcu!N183=TRUE,"","삭제")</f>
        <v>삭제</v>
      </c>
      <c r="B57" s="361"/>
      <c r="C57" s="361"/>
      <c r="D57" s="361"/>
      <c r="F57" s="208" t="str">
        <f>IF(Calcu_ADJ!N183=FALSE,Calcu!C239,Calcu_ADJ!C239)</f>
        <v/>
      </c>
      <c r="G57" s="208">
        <f>Calcu!C$228</f>
        <v>0</v>
      </c>
      <c r="H57" s="208" t="str">
        <f>IF(Calcu_ADJ!N183=FALSE,Calcu!J239,Calcu_ADJ!J239)</f>
        <v/>
      </c>
      <c r="J57" s="57" t="str">
        <f>Calcu!D239</f>
        <v/>
      </c>
      <c r="K57" s="57" t="str">
        <f>Calcu!E239</f>
        <v/>
      </c>
      <c r="L57" s="57" t="str">
        <f>LEFT(Calcu!K239)</f>
        <v/>
      </c>
      <c r="M57" s="57" t="str">
        <f>Calcu_ADJ!D239</f>
        <v>-</v>
      </c>
      <c r="N57" s="57" t="str">
        <f>Calcu_ADJ!E239</f>
        <v>-</v>
      </c>
      <c r="O57" s="57" t="str">
        <f>LEFT(Calcu_ADJ!K239)</f>
        <v>-</v>
      </c>
      <c r="Q57" s="57" t="str">
        <f>IF(Calcu_ADJ!N183=FALSE,Calcu!F239,Calcu_ADJ!F239)</f>
        <v/>
      </c>
    </row>
    <row r="58" spans="1:17" ht="15" customHeight="1">
      <c r="A58" s="358" t="str">
        <f>IF(Calcu!N184=TRUE,"","삭제")</f>
        <v>삭제</v>
      </c>
      <c r="B58" s="361"/>
      <c r="C58" s="361"/>
      <c r="D58" s="361"/>
      <c r="F58" s="208" t="str">
        <f>IF(Calcu_ADJ!N184=FALSE,Calcu!C240,Calcu_ADJ!C240)</f>
        <v/>
      </c>
      <c r="G58" s="208">
        <f>Calcu!C$228</f>
        <v>0</v>
      </c>
      <c r="H58" s="208" t="str">
        <f>IF(Calcu_ADJ!N184=FALSE,Calcu!J240,Calcu_ADJ!J240)</f>
        <v/>
      </c>
      <c r="J58" s="57" t="str">
        <f>Calcu!D240</f>
        <v/>
      </c>
      <c r="K58" s="57" t="str">
        <f>Calcu!E240</f>
        <v/>
      </c>
      <c r="L58" s="57" t="str">
        <f>LEFT(Calcu!K240)</f>
        <v/>
      </c>
      <c r="M58" s="57" t="str">
        <f>Calcu_ADJ!D240</f>
        <v>-</v>
      </c>
      <c r="N58" s="57" t="str">
        <f>Calcu_ADJ!E240</f>
        <v>-</v>
      </c>
      <c r="O58" s="57" t="str">
        <f>LEFT(Calcu_ADJ!K240)</f>
        <v>-</v>
      </c>
      <c r="Q58" s="57" t="str">
        <f>IF(Calcu_ADJ!N184=FALSE,Calcu!F240,Calcu_ADJ!F240)</f>
        <v/>
      </c>
    </row>
    <row r="59" spans="1:17" ht="15" customHeight="1">
      <c r="A59" s="358" t="str">
        <f>IF(Calcu!N185=TRUE,"","삭제")</f>
        <v>삭제</v>
      </c>
      <c r="B59" s="361"/>
      <c r="C59" s="361"/>
      <c r="D59" s="361"/>
      <c r="F59" s="208" t="str">
        <f>IF(Calcu_ADJ!N185=FALSE,Calcu!C241,Calcu_ADJ!C241)</f>
        <v/>
      </c>
      <c r="G59" s="208">
        <f>Calcu!C$228</f>
        <v>0</v>
      </c>
      <c r="H59" s="208" t="str">
        <f>IF(Calcu_ADJ!N185=FALSE,Calcu!J241,Calcu_ADJ!J241)</f>
        <v/>
      </c>
      <c r="J59" s="57" t="str">
        <f>Calcu!D241</f>
        <v/>
      </c>
      <c r="K59" s="57" t="str">
        <f>Calcu!E241</f>
        <v/>
      </c>
      <c r="L59" s="57" t="str">
        <f>LEFT(Calcu!K241)</f>
        <v/>
      </c>
      <c r="M59" s="57" t="str">
        <f>Calcu_ADJ!D241</f>
        <v>-</v>
      </c>
      <c r="N59" s="57" t="str">
        <f>Calcu_ADJ!E241</f>
        <v>-</v>
      </c>
      <c r="O59" s="57" t="str">
        <f>LEFT(Calcu_ADJ!K241)</f>
        <v>-</v>
      </c>
      <c r="Q59" s="57" t="str">
        <f>IF(Calcu_ADJ!N185=FALSE,Calcu!F241,Calcu_ADJ!F241)</f>
        <v/>
      </c>
    </row>
    <row r="60" spans="1:17" ht="15" customHeight="1">
      <c r="A60" s="358" t="str">
        <f>IF(Calcu!N186=TRUE,"","삭제")</f>
        <v>삭제</v>
      </c>
      <c r="B60" s="361"/>
      <c r="C60" s="361"/>
      <c r="D60" s="361"/>
      <c r="F60" s="208" t="str">
        <f>IF(Calcu_ADJ!N186=FALSE,Calcu!C242,Calcu_ADJ!C242)</f>
        <v/>
      </c>
      <c r="G60" s="208">
        <f>Calcu!C$228</f>
        <v>0</v>
      </c>
      <c r="H60" s="208" t="str">
        <f>IF(Calcu_ADJ!N186=FALSE,Calcu!J242,Calcu_ADJ!J242)</f>
        <v/>
      </c>
      <c r="J60" s="57" t="str">
        <f>Calcu!D242</f>
        <v/>
      </c>
      <c r="K60" s="57" t="str">
        <f>Calcu!E242</f>
        <v/>
      </c>
      <c r="L60" s="57" t="str">
        <f>LEFT(Calcu!K242)</f>
        <v/>
      </c>
      <c r="M60" s="57" t="str">
        <f>Calcu_ADJ!D242</f>
        <v>-</v>
      </c>
      <c r="N60" s="57" t="str">
        <f>Calcu_ADJ!E242</f>
        <v>-</v>
      </c>
      <c r="O60" s="57" t="str">
        <f>LEFT(Calcu_ADJ!K242)</f>
        <v>-</v>
      </c>
      <c r="Q60" s="57" t="str">
        <f>IF(Calcu_ADJ!N186=FALSE,Calcu!F242,Calcu_ADJ!F242)</f>
        <v/>
      </c>
    </row>
    <row r="61" spans="1:17" ht="15" customHeight="1">
      <c r="A61" s="358" t="str">
        <f>IF(Calcu!N187=TRUE,"","삭제")</f>
        <v>삭제</v>
      </c>
      <c r="B61" s="361"/>
      <c r="C61" s="361"/>
      <c r="D61" s="361"/>
      <c r="F61" s="208" t="str">
        <f>IF(Calcu_ADJ!N187=FALSE,Calcu!C243,Calcu_ADJ!C243)</f>
        <v/>
      </c>
      <c r="G61" s="208">
        <f>Calcu!C$228</f>
        <v>0</v>
      </c>
      <c r="H61" s="208" t="str">
        <f>IF(Calcu_ADJ!N187=FALSE,Calcu!J243,Calcu_ADJ!J243)</f>
        <v/>
      </c>
      <c r="J61" s="57" t="str">
        <f>Calcu!D243</f>
        <v/>
      </c>
      <c r="K61" s="57" t="str">
        <f>Calcu!E243</f>
        <v/>
      </c>
      <c r="L61" s="57" t="str">
        <f>LEFT(Calcu!K243)</f>
        <v/>
      </c>
      <c r="M61" s="57" t="str">
        <f>Calcu_ADJ!D243</f>
        <v>-</v>
      </c>
      <c r="N61" s="57" t="str">
        <f>Calcu_ADJ!E243</f>
        <v>-</v>
      </c>
      <c r="O61" s="57" t="str">
        <f>LEFT(Calcu_ADJ!K243)</f>
        <v>-</v>
      </c>
      <c r="Q61" s="57" t="str">
        <f>IF(Calcu_ADJ!N187=FALSE,Calcu!F243,Calcu_ADJ!F243)</f>
        <v/>
      </c>
    </row>
    <row r="62" spans="1:17" ht="15" customHeight="1">
      <c r="A62" s="358" t="str">
        <f>A63</f>
        <v>삭제</v>
      </c>
      <c r="B62" s="361"/>
      <c r="C62" s="361"/>
      <c r="D62" s="361"/>
      <c r="F62" s="208"/>
      <c r="G62" s="208"/>
      <c r="H62" s="208"/>
    </row>
    <row r="63" spans="1:17" ht="15" customHeight="1">
      <c r="A63" s="358" t="str">
        <f>IF(Calcu!N255=TRUE,"","삭제")</f>
        <v>삭제</v>
      </c>
      <c r="B63" s="361"/>
      <c r="C63" s="361"/>
      <c r="D63" s="361"/>
      <c r="F63" s="208" t="str">
        <f>IF(Calcu_ADJ!N255=FALSE,Calcu!C311,Calcu_ADJ!C311)</f>
        <v/>
      </c>
      <c r="G63" s="208">
        <f>Calcu!C$310</f>
        <v>0</v>
      </c>
      <c r="H63" s="208" t="str">
        <f>IF(Calcu_ADJ!N255=FALSE,Calcu!J311,Calcu_ADJ!J311)</f>
        <v/>
      </c>
      <c r="J63" s="57" t="str">
        <f>Calcu!D311</f>
        <v/>
      </c>
      <c r="K63" s="57" t="str">
        <f>Calcu!E311</f>
        <v/>
      </c>
      <c r="L63" s="57" t="str">
        <f>LEFT(Calcu!K311)</f>
        <v/>
      </c>
      <c r="M63" s="57" t="str">
        <f>Calcu_ADJ!D311</f>
        <v>-</v>
      </c>
      <c r="N63" s="57" t="str">
        <f>Calcu_ADJ!E311</f>
        <v>-</v>
      </c>
      <c r="O63" s="57" t="str">
        <f>LEFT(Calcu_ADJ!K311)</f>
        <v>-</v>
      </c>
      <c r="Q63" s="57" t="str">
        <f>IF(Calcu_ADJ!N255=FALSE,Calcu!F311,Calcu_ADJ!F311)</f>
        <v/>
      </c>
    </row>
    <row r="64" spans="1:17" ht="15" customHeight="1">
      <c r="A64" s="358" t="str">
        <f>IF(Calcu!N256=TRUE,"","삭제")</f>
        <v>삭제</v>
      </c>
      <c r="B64" s="361"/>
      <c r="C64" s="361"/>
      <c r="D64" s="361"/>
      <c r="F64" s="208" t="str">
        <f>IF(Calcu_ADJ!N256=FALSE,Calcu!C312,Calcu_ADJ!C312)</f>
        <v/>
      </c>
      <c r="G64" s="208">
        <f>Calcu!C$310</f>
        <v>0</v>
      </c>
      <c r="H64" s="208" t="str">
        <f>IF(Calcu_ADJ!N256=FALSE,Calcu!J312,Calcu_ADJ!J312)</f>
        <v/>
      </c>
      <c r="J64" s="57" t="str">
        <f>Calcu!D312</f>
        <v/>
      </c>
      <c r="K64" s="57" t="str">
        <f>Calcu!E312</f>
        <v/>
      </c>
      <c r="L64" s="57" t="str">
        <f>LEFT(Calcu!K312)</f>
        <v/>
      </c>
      <c r="M64" s="57" t="str">
        <f>Calcu_ADJ!D312</f>
        <v>-</v>
      </c>
      <c r="N64" s="57" t="str">
        <f>Calcu_ADJ!E312</f>
        <v>-</v>
      </c>
      <c r="O64" s="57" t="str">
        <f>LEFT(Calcu_ADJ!K312)</f>
        <v>-</v>
      </c>
      <c r="Q64" s="57" t="str">
        <f>IF(Calcu_ADJ!N256=FALSE,Calcu!F312,Calcu_ADJ!F312)</f>
        <v/>
      </c>
    </row>
    <row r="65" spans="1:17" ht="15" customHeight="1">
      <c r="A65" s="358" t="str">
        <f>IF(Calcu!N257=TRUE,"","삭제")</f>
        <v>삭제</v>
      </c>
      <c r="B65" s="361"/>
      <c r="C65" s="361"/>
      <c r="D65" s="361"/>
      <c r="F65" s="208" t="str">
        <f>IF(Calcu_ADJ!N257=FALSE,Calcu!C313,Calcu_ADJ!C313)</f>
        <v/>
      </c>
      <c r="G65" s="208">
        <f>Calcu!C$310</f>
        <v>0</v>
      </c>
      <c r="H65" s="208" t="str">
        <f>IF(Calcu_ADJ!N257=FALSE,Calcu!J313,Calcu_ADJ!J313)</f>
        <v/>
      </c>
      <c r="J65" s="57" t="str">
        <f>Calcu!D313</f>
        <v/>
      </c>
      <c r="K65" s="57" t="str">
        <f>Calcu!E313</f>
        <v/>
      </c>
      <c r="L65" s="57" t="str">
        <f>LEFT(Calcu!K313)</f>
        <v/>
      </c>
      <c r="M65" s="57" t="str">
        <f>Calcu_ADJ!D313</f>
        <v>-</v>
      </c>
      <c r="N65" s="57" t="str">
        <f>Calcu_ADJ!E313</f>
        <v>-</v>
      </c>
      <c r="O65" s="57" t="str">
        <f>LEFT(Calcu_ADJ!K313)</f>
        <v>-</v>
      </c>
      <c r="Q65" s="57" t="str">
        <f>IF(Calcu_ADJ!N257=FALSE,Calcu!F313,Calcu_ADJ!F313)</f>
        <v/>
      </c>
    </row>
    <row r="66" spans="1:17" ht="15" customHeight="1">
      <c r="A66" s="358" t="str">
        <f>IF(Calcu!N258=TRUE,"","삭제")</f>
        <v>삭제</v>
      </c>
      <c r="B66" s="361"/>
      <c r="C66" s="361"/>
      <c r="D66" s="361"/>
      <c r="F66" s="208" t="str">
        <f>IF(Calcu_ADJ!N258=FALSE,Calcu!C314,Calcu_ADJ!C314)</f>
        <v/>
      </c>
      <c r="G66" s="208">
        <f>Calcu!C$310</f>
        <v>0</v>
      </c>
      <c r="H66" s="208" t="str">
        <f>IF(Calcu_ADJ!N258=FALSE,Calcu!J314,Calcu_ADJ!J314)</f>
        <v/>
      </c>
      <c r="J66" s="57" t="str">
        <f>Calcu!D314</f>
        <v/>
      </c>
      <c r="K66" s="57" t="str">
        <f>Calcu!E314</f>
        <v/>
      </c>
      <c r="L66" s="57" t="str">
        <f>LEFT(Calcu!K314)</f>
        <v/>
      </c>
      <c r="M66" s="57" t="str">
        <f>Calcu_ADJ!D314</f>
        <v>-</v>
      </c>
      <c r="N66" s="57" t="str">
        <f>Calcu_ADJ!E314</f>
        <v>-</v>
      </c>
      <c r="O66" s="57" t="str">
        <f>LEFT(Calcu_ADJ!K314)</f>
        <v>-</v>
      </c>
      <c r="Q66" s="57" t="str">
        <f>IF(Calcu_ADJ!N258=FALSE,Calcu!F314,Calcu_ADJ!F314)</f>
        <v/>
      </c>
    </row>
    <row r="67" spans="1:17" ht="15" customHeight="1">
      <c r="A67" s="358" t="str">
        <f>IF(Calcu!N259=TRUE,"","삭제")</f>
        <v>삭제</v>
      </c>
      <c r="B67" s="361"/>
      <c r="C67" s="361"/>
      <c r="D67" s="361"/>
      <c r="F67" s="208" t="str">
        <f>IF(Calcu_ADJ!N259=FALSE,Calcu!C315,Calcu_ADJ!C315)</f>
        <v/>
      </c>
      <c r="G67" s="208">
        <f>Calcu!C$310</f>
        <v>0</v>
      </c>
      <c r="H67" s="208" t="str">
        <f>IF(Calcu_ADJ!N259=FALSE,Calcu!J315,Calcu_ADJ!J315)</f>
        <v/>
      </c>
      <c r="J67" s="57" t="str">
        <f>Calcu!D315</f>
        <v/>
      </c>
      <c r="K67" s="57" t="str">
        <f>Calcu!E315</f>
        <v/>
      </c>
      <c r="L67" s="57" t="str">
        <f>LEFT(Calcu!K315)</f>
        <v/>
      </c>
      <c r="M67" s="57" t="str">
        <f>Calcu_ADJ!D315</f>
        <v>-</v>
      </c>
      <c r="N67" s="57" t="str">
        <f>Calcu_ADJ!E315</f>
        <v>-</v>
      </c>
      <c r="O67" s="57" t="str">
        <f>LEFT(Calcu_ADJ!K315)</f>
        <v>-</v>
      </c>
      <c r="Q67" s="57" t="str">
        <f>IF(Calcu_ADJ!N259=FALSE,Calcu!F315,Calcu_ADJ!F315)</f>
        <v/>
      </c>
    </row>
    <row r="68" spans="1:17" ht="15" customHeight="1">
      <c r="A68" s="358" t="str">
        <f>IF(Calcu!N260=TRUE,"","삭제")</f>
        <v>삭제</v>
      </c>
      <c r="B68" s="361"/>
      <c r="C68" s="361"/>
      <c r="D68" s="361"/>
      <c r="F68" s="208" t="str">
        <f>IF(Calcu_ADJ!N260=FALSE,Calcu!C316,Calcu_ADJ!C316)</f>
        <v/>
      </c>
      <c r="G68" s="208">
        <f>Calcu!C$310</f>
        <v>0</v>
      </c>
      <c r="H68" s="208" t="str">
        <f>IF(Calcu_ADJ!N260=FALSE,Calcu!J316,Calcu_ADJ!J316)</f>
        <v/>
      </c>
      <c r="J68" s="57" t="str">
        <f>Calcu!D316</f>
        <v/>
      </c>
      <c r="K68" s="57" t="str">
        <f>Calcu!E316</f>
        <v/>
      </c>
      <c r="L68" s="57" t="str">
        <f>LEFT(Calcu!K316)</f>
        <v/>
      </c>
      <c r="M68" s="57" t="str">
        <f>Calcu_ADJ!D316</f>
        <v>-</v>
      </c>
      <c r="N68" s="57" t="str">
        <f>Calcu_ADJ!E316</f>
        <v>-</v>
      </c>
      <c r="O68" s="57" t="str">
        <f>LEFT(Calcu_ADJ!K316)</f>
        <v>-</v>
      </c>
      <c r="Q68" s="57" t="str">
        <f>IF(Calcu_ADJ!N260=FALSE,Calcu!F316,Calcu_ADJ!F316)</f>
        <v/>
      </c>
    </row>
    <row r="69" spans="1:17" ht="15" customHeight="1">
      <c r="A69" s="358" t="str">
        <f>IF(Calcu!N261=TRUE,"","삭제")</f>
        <v>삭제</v>
      </c>
      <c r="B69" s="361"/>
      <c r="C69" s="361"/>
      <c r="D69" s="361"/>
      <c r="F69" s="208" t="str">
        <f>IF(Calcu_ADJ!N261=FALSE,Calcu!C317,Calcu_ADJ!C317)</f>
        <v/>
      </c>
      <c r="G69" s="208">
        <f>Calcu!C$310</f>
        <v>0</v>
      </c>
      <c r="H69" s="208" t="str">
        <f>IF(Calcu_ADJ!N261=FALSE,Calcu!J317,Calcu_ADJ!J317)</f>
        <v/>
      </c>
      <c r="J69" s="57" t="str">
        <f>Calcu!D317</f>
        <v/>
      </c>
      <c r="K69" s="57" t="str">
        <f>Calcu!E317</f>
        <v/>
      </c>
      <c r="L69" s="57" t="str">
        <f>LEFT(Calcu!K317)</f>
        <v/>
      </c>
      <c r="M69" s="57" t="str">
        <f>Calcu_ADJ!D317</f>
        <v>-</v>
      </c>
      <c r="N69" s="57" t="str">
        <f>Calcu_ADJ!E317</f>
        <v>-</v>
      </c>
      <c r="O69" s="57" t="str">
        <f>LEFT(Calcu_ADJ!K317)</f>
        <v>-</v>
      </c>
      <c r="Q69" s="57" t="str">
        <f>IF(Calcu_ADJ!N261=FALSE,Calcu!F317,Calcu_ADJ!F317)</f>
        <v/>
      </c>
    </row>
    <row r="70" spans="1:17" ht="15" customHeight="1">
      <c r="A70" s="358" t="str">
        <f>IF(Calcu!N262=TRUE,"","삭제")</f>
        <v>삭제</v>
      </c>
      <c r="B70" s="361"/>
      <c r="C70" s="361"/>
      <c r="D70" s="361"/>
      <c r="F70" s="208" t="str">
        <f>IF(Calcu_ADJ!N262=FALSE,Calcu!C318,Calcu_ADJ!C318)</f>
        <v/>
      </c>
      <c r="G70" s="208">
        <f>Calcu!C$310</f>
        <v>0</v>
      </c>
      <c r="H70" s="208" t="str">
        <f>IF(Calcu_ADJ!N262=FALSE,Calcu!J318,Calcu_ADJ!J318)</f>
        <v/>
      </c>
      <c r="J70" s="57" t="str">
        <f>Calcu!D318</f>
        <v/>
      </c>
      <c r="K70" s="57" t="str">
        <f>Calcu!E318</f>
        <v/>
      </c>
      <c r="L70" s="57" t="str">
        <f>LEFT(Calcu!K318)</f>
        <v/>
      </c>
      <c r="M70" s="57" t="str">
        <f>Calcu_ADJ!D318</f>
        <v>-</v>
      </c>
      <c r="N70" s="57" t="str">
        <f>Calcu_ADJ!E318</f>
        <v>-</v>
      </c>
      <c r="O70" s="57" t="str">
        <f>LEFT(Calcu_ADJ!K318)</f>
        <v>-</v>
      </c>
      <c r="Q70" s="57" t="str">
        <f>IF(Calcu_ADJ!N262=FALSE,Calcu!F318,Calcu_ADJ!F318)</f>
        <v/>
      </c>
    </row>
    <row r="71" spans="1:17" ht="15" customHeight="1">
      <c r="A71" s="358" t="str">
        <f>IF(Calcu!N263=TRUE,"","삭제")</f>
        <v>삭제</v>
      </c>
      <c r="B71" s="361"/>
      <c r="C71" s="361"/>
      <c r="D71" s="361"/>
      <c r="F71" s="208" t="str">
        <f>IF(Calcu_ADJ!N263=FALSE,Calcu!C319,Calcu_ADJ!C319)</f>
        <v/>
      </c>
      <c r="G71" s="208">
        <f>Calcu!C$310</f>
        <v>0</v>
      </c>
      <c r="H71" s="208" t="str">
        <f>IF(Calcu_ADJ!N263=FALSE,Calcu!J319,Calcu_ADJ!J319)</f>
        <v/>
      </c>
      <c r="J71" s="57" t="str">
        <f>Calcu!D319</f>
        <v/>
      </c>
      <c r="K71" s="57" t="str">
        <f>Calcu!E319</f>
        <v/>
      </c>
      <c r="L71" s="57" t="str">
        <f>LEFT(Calcu!K319)</f>
        <v/>
      </c>
      <c r="M71" s="57" t="str">
        <f>Calcu_ADJ!D319</f>
        <v>-</v>
      </c>
      <c r="N71" s="57" t="str">
        <f>Calcu_ADJ!E319</f>
        <v>-</v>
      </c>
      <c r="O71" s="57" t="str">
        <f>LEFT(Calcu_ADJ!K319)</f>
        <v>-</v>
      </c>
      <c r="Q71" s="57" t="str">
        <f>IF(Calcu_ADJ!N263=FALSE,Calcu!F319,Calcu_ADJ!F319)</f>
        <v/>
      </c>
    </row>
    <row r="72" spans="1:17" ht="15" customHeight="1">
      <c r="A72" s="358" t="str">
        <f>IF(Calcu!N264=TRUE,"","삭제")</f>
        <v>삭제</v>
      </c>
      <c r="B72" s="361"/>
      <c r="C72" s="361"/>
      <c r="D72" s="361"/>
      <c r="F72" s="208" t="str">
        <f>IF(Calcu_ADJ!N264=FALSE,Calcu!C320,Calcu_ADJ!C320)</f>
        <v/>
      </c>
      <c r="G72" s="208">
        <f>Calcu!C$310</f>
        <v>0</v>
      </c>
      <c r="H72" s="208" t="str">
        <f>IF(Calcu_ADJ!N264=FALSE,Calcu!J320,Calcu_ADJ!J320)</f>
        <v/>
      </c>
      <c r="J72" s="57" t="str">
        <f>Calcu!D320</f>
        <v/>
      </c>
      <c r="K72" s="57" t="str">
        <f>Calcu!E320</f>
        <v/>
      </c>
      <c r="L72" s="57" t="str">
        <f>LEFT(Calcu!K320)</f>
        <v/>
      </c>
      <c r="M72" s="57" t="str">
        <f>Calcu_ADJ!D320</f>
        <v>-</v>
      </c>
      <c r="N72" s="57" t="str">
        <f>Calcu_ADJ!E320</f>
        <v>-</v>
      </c>
      <c r="O72" s="57" t="str">
        <f>LEFT(Calcu_ADJ!K320)</f>
        <v>-</v>
      </c>
      <c r="Q72" s="57" t="str">
        <f>IF(Calcu_ADJ!N264=FALSE,Calcu!F320,Calcu_ADJ!F320)</f>
        <v/>
      </c>
    </row>
    <row r="73" spans="1:17" ht="15" customHeight="1">
      <c r="A73" s="358" t="str">
        <f>IF(Calcu!N265=TRUE,"","삭제")</f>
        <v>삭제</v>
      </c>
      <c r="B73" s="361"/>
      <c r="C73" s="361"/>
      <c r="D73" s="361"/>
      <c r="F73" s="208" t="str">
        <f>IF(Calcu_ADJ!N265=FALSE,Calcu!C321,Calcu_ADJ!C321)</f>
        <v/>
      </c>
      <c r="G73" s="208">
        <f>Calcu!C$310</f>
        <v>0</v>
      </c>
      <c r="H73" s="208" t="str">
        <f>IF(Calcu_ADJ!N265=FALSE,Calcu!J321,Calcu_ADJ!J321)</f>
        <v/>
      </c>
      <c r="J73" s="57" t="str">
        <f>Calcu!D321</f>
        <v/>
      </c>
      <c r="K73" s="57" t="str">
        <f>Calcu!E321</f>
        <v/>
      </c>
      <c r="L73" s="57" t="str">
        <f>LEFT(Calcu!K321)</f>
        <v/>
      </c>
      <c r="M73" s="57" t="str">
        <f>Calcu_ADJ!D321</f>
        <v>-</v>
      </c>
      <c r="N73" s="57" t="str">
        <f>Calcu_ADJ!E321</f>
        <v>-</v>
      </c>
      <c r="O73" s="57" t="str">
        <f>LEFT(Calcu_ADJ!K321)</f>
        <v>-</v>
      </c>
      <c r="Q73" s="57" t="str">
        <f>IF(Calcu_ADJ!N265=FALSE,Calcu!F321,Calcu_ADJ!F321)</f>
        <v/>
      </c>
    </row>
    <row r="74" spans="1:17" ht="15" customHeight="1">
      <c r="A74" s="358" t="str">
        <f>IF(Calcu!N266=TRUE,"","삭제")</f>
        <v>삭제</v>
      </c>
      <c r="B74" s="361"/>
      <c r="C74" s="361"/>
      <c r="D74" s="361"/>
      <c r="F74" s="208" t="str">
        <f>IF(Calcu_ADJ!N266=FALSE,Calcu!C322,Calcu_ADJ!C322)</f>
        <v/>
      </c>
      <c r="G74" s="208">
        <f>Calcu!C$310</f>
        <v>0</v>
      </c>
      <c r="H74" s="208" t="str">
        <f>IF(Calcu_ADJ!N266=FALSE,Calcu!J322,Calcu_ADJ!J322)</f>
        <v/>
      </c>
      <c r="J74" s="57" t="str">
        <f>Calcu!D322</f>
        <v/>
      </c>
      <c r="K74" s="57" t="str">
        <f>Calcu!E322</f>
        <v/>
      </c>
      <c r="L74" s="57" t="str">
        <f>LEFT(Calcu!K322)</f>
        <v/>
      </c>
      <c r="M74" s="57" t="str">
        <f>Calcu_ADJ!D322</f>
        <v>-</v>
      </c>
      <c r="N74" s="57" t="str">
        <f>Calcu_ADJ!E322</f>
        <v>-</v>
      </c>
      <c r="O74" s="57" t="str">
        <f>LEFT(Calcu_ADJ!K322)</f>
        <v>-</v>
      </c>
      <c r="Q74" s="57" t="str">
        <f>IF(Calcu_ADJ!N266=FALSE,Calcu!F322,Calcu_ADJ!F322)</f>
        <v/>
      </c>
    </row>
    <row r="75" spans="1:17" ht="15" customHeight="1">
      <c r="A75" s="358" t="str">
        <f>IF(Calcu!N267=TRUE,"","삭제")</f>
        <v>삭제</v>
      </c>
      <c r="B75" s="361"/>
      <c r="C75" s="361"/>
      <c r="D75" s="361"/>
      <c r="F75" s="208" t="str">
        <f>IF(Calcu_ADJ!N267=FALSE,Calcu!C323,Calcu_ADJ!C323)</f>
        <v/>
      </c>
      <c r="G75" s="208">
        <f>Calcu!C$310</f>
        <v>0</v>
      </c>
      <c r="H75" s="208" t="str">
        <f>IF(Calcu_ADJ!N267=FALSE,Calcu!J323,Calcu_ADJ!J323)</f>
        <v/>
      </c>
      <c r="J75" s="57" t="str">
        <f>Calcu!D323</f>
        <v/>
      </c>
      <c r="K75" s="57" t="str">
        <f>Calcu!E323</f>
        <v/>
      </c>
      <c r="L75" s="57" t="str">
        <f>LEFT(Calcu!K323)</f>
        <v/>
      </c>
      <c r="M75" s="57" t="str">
        <f>Calcu_ADJ!D323</f>
        <v>-</v>
      </c>
      <c r="N75" s="57" t="str">
        <f>Calcu_ADJ!E323</f>
        <v>-</v>
      </c>
      <c r="O75" s="57" t="str">
        <f>LEFT(Calcu_ADJ!K323)</f>
        <v>-</v>
      </c>
      <c r="Q75" s="57" t="str">
        <f>IF(Calcu_ADJ!N267=FALSE,Calcu!F323,Calcu_ADJ!F323)</f>
        <v/>
      </c>
    </row>
    <row r="76" spans="1:17" ht="15" customHeight="1">
      <c r="A76" s="358" t="str">
        <f>IF(Calcu!N268=TRUE,"","삭제")</f>
        <v>삭제</v>
      </c>
      <c r="B76" s="361"/>
      <c r="C76" s="361"/>
      <c r="D76" s="361"/>
      <c r="F76" s="208" t="str">
        <f>IF(Calcu_ADJ!N268=FALSE,Calcu!C324,Calcu_ADJ!C324)</f>
        <v/>
      </c>
      <c r="G76" s="208">
        <f>Calcu!C$310</f>
        <v>0</v>
      </c>
      <c r="H76" s="208" t="str">
        <f>IF(Calcu_ADJ!N268=FALSE,Calcu!J324,Calcu_ADJ!J324)</f>
        <v/>
      </c>
      <c r="J76" s="57" t="str">
        <f>Calcu!D324</f>
        <v/>
      </c>
      <c r="K76" s="57" t="str">
        <f>Calcu!E324</f>
        <v/>
      </c>
      <c r="L76" s="57" t="str">
        <f>LEFT(Calcu!K324)</f>
        <v/>
      </c>
      <c r="M76" s="57" t="str">
        <f>Calcu_ADJ!D324</f>
        <v>-</v>
      </c>
      <c r="N76" s="57" t="str">
        <f>Calcu_ADJ!E324</f>
        <v>-</v>
      </c>
      <c r="O76" s="57" t="str">
        <f>LEFT(Calcu_ADJ!K324)</f>
        <v>-</v>
      </c>
      <c r="Q76" s="57" t="str">
        <f>IF(Calcu_ADJ!N268=FALSE,Calcu!F324,Calcu_ADJ!F324)</f>
        <v/>
      </c>
    </row>
    <row r="77" spans="1:17" ht="15" customHeight="1">
      <c r="A77" s="358" t="str">
        <f>IF(Calcu!N269=TRUE,"","삭제")</f>
        <v>삭제</v>
      </c>
      <c r="B77" s="361"/>
      <c r="C77" s="361"/>
      <c r="D77" s="361"/>
      <c r="F77" s="208" t="str">
        <f>IF(Calcu_ADJ!N269=FALSE,Calcu!C325,Calcu_ADJ!C325)</f>
        <v/>
      </c>
      <c r="G77" s="208">
        <f>Calcu!C$310</f>
        <v>0</v>
      </c>
      <c r="H77" s="208" t="str">
        <f>IF(Calcu_ADJ!N269=FALSE,Calcu!J325,Calcu_ADJ!J325)</f>
        <v/>
      </c>
      <c r="J77" s="57" t="str">
        <f>Calcu!D325</f>
        <v/>
      </c>
      <c r="K77" s="57" t="str">
        <f>Calcu!E325</f>
        <v/>
      </c>
      <c r="L77" s="57" t="str">
        <f>LEFT(Calcu!K325)</f>
        <v/>
      </c>
      <c r="M77" s="57" t="str">
        <f>Calcu_ADJ!D325</f>
        <v>-</v>
      </c>
      <c r="N77" s="57" t="str">
        <f>Calcu_ADJ!E325</f>
        <v>-</v>
      </c>
      <c r="O77" s="57" t="str">
        <f>LEFT(Calcu_ADJ!K325)</f>
        <v>-</v>
      </c>
      <c r="Q77" s="57" t="str">
        <f>IF(Calcu_ADJ!N269=FALSE,Calcu!F325,Calcu_ADJ!F325)</f>
        <v/>
      </c>
    </row>
    <row r="78" spans="1:17" ht="15" customHeight="1">
      <c r="A78" s="358"/>
      <c r="F78" s="208"/>
      <c r="G78" s="208"/>
      <c r="H78" s="208"/>
    </row>
    <row r="79" spans="1:17" ht="15" customHeight="1">
      <c r="A79" s="358"/>
      <c r="G79" s="362" t="s">
        <v>946</v>
      </c>
      <c r="H79" s="413">
        <v>2</v>
      </c>
      <c r="K79" s="363"/>
      <c r="Q79" s="362"/>
    </row>
    <row r="80" spans="1:17" ht="15" customHeight="1"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364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5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6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7" width="11.77734375" style="55" customWidth="1"/>
    <col min="8" max="8" width="14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515" t="s">
        <v>137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</row>
    <row r="2" spans="1:11" s="2" customFormat="1" ht="33" customHeight="1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515"/>
    </row>
    <row r="3" spans="1:11" s="2" customFormat="1" ht="12.75" customHeight="1">
      <c r="A3" s="17"/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/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84" t="str">
        <f>IF(Calcu!B9=TRUE,"","삭제")</f>
        <v>삭제</v>
      </c>
      <c r="D6" s="96" t="str">
        <f>"○ 품명 : "&amp;기본정보!C$5</f>
        <v xml:space="preserve">○ 품명 : </v>
      </c>
      <c r="F6" s="55"/>
      <c r="G6" s="57"/>
    </row>
    <row r="7" spans="1:11" ht="15" customHeight="1">
      <c r="A7" s="210" t="str">
        <f>A6</f>
        <v>삭제</v>
      </c>
      <c r="D7" s="96" t="str">
        <f>"○ 제작회사 : "&amp;기본정보!C$6</f>
        <v xml:space="preserve">○ 제작회사 : </v>
      </c>
      <c r="F7" s="55"/>
      <c r="G7" s="57"/>
    </row>
    <row r="8" spans="1:11" ht="15" customHeight="1">
      <c r="A8" s="210" t="str">
        <f>A6</f>
        <v>삭제</v>
      </c>
      <c r="D8" s="96" t="str">
        <f>"○ 형식 : "&amp;기본정보!C$7</f>
        <v xml:space="preserve">○ 형식 : </v>
      </c>
      <c r="F8" s="55"/>
      <c r="G8" s="57"/>
    </row>
    <row r="9" spans="1:11" ht="15" customHeight="1">
      <c r="A9" s="210" t="str">
        <f>A6</f>
        <v>삭제</v>
      </c>
      <c r="D9" s="96" t="str">
        <f>"○ 기기번호 : "&amp;기본정보!C$8</f>
        <v xml:space="preserve">○ 기기번호 : </v>
      </c>
      <c r="F9" s="55"/>
      <c r="G9" s="57"/>
    </row>
    <row r="10" spans="1:11" ht="15" customHeight="1">
      <c r="A10" s="210" t="str">
        <f>A6</f>
        <v>삭제</v>
      </c>
      <c r="D10" s="96"/>
      <c r="F10" s="55"/>
      <c r="G10" s="57"/>
    </row>
    <row r="11" spans="1:11" s="57" customFormat="1" ht="15" customHeight="1">
      <c r="A11" s="210" t="str">
        <f>A6</f>
        <v>삭제</v>
      </c>
      <c r="B11" s="55"/>
      <c r="C11" s="55"/>
      <c r="D11" s="59" t="s">
        <v>103</v>
      </c>
      <c r="E11" s="55"/>
      <c r="F11" s="55"/>
      <c r="H11" s="55"/>
      <c r="I11" s="55"/>
      <c r="J11" s="55"/>
      <c r="K11" s="55"/>
    </row>
    <row r="12" spans="1:11" s="199" customFormat="1" ht="15" customHeight="1">
      <c r="A12" s="210" t="str">
        <f>A6</f>
        <v>삭제</v>
      </c>
      <c r="B12" s="55"/>
      <c r="C12" s="55"/>
      <c r="D12" s="516" t="s">
        <v>60</v>
      </c>
      <c r="E12" s="221" t="s">
        <v>89</v>
      </c>
      <c r="F12" s="524" t="e">
        <f>Calcu!$J$328</f>
        <v>#N/A</v>
      </c>
      <c r="G12" s="525"/>
      <c r="H12" s="526"/>
      <c r="I12" s="55"/>
      <c r="J12" s="55"/>
      <c r="K12" s="55"/>
    </row>
    <row r="13" spans="1:11" s="199" customFormat="1" ht="15" customHeight="1">
      <c r="A13" s="210" t="str">
        <f>A6</f>
        <v>삭제</v>
      </c>
      <c r="B13" s="55"/>
      <c r="C13" s="55"/>
      <c r="D13" s="517"/>
      <c r="E13" s="522" t="s">
        <v>67</v>
      </c>
      <c r="F13" s="519" t="s">
        <v>57</v>
      </c>
      <c r="G13" s="521" t="s">
        <v>102</v>
      </c>
      <c r="H13" s="527" t="s">
        <v>828</v>
      </c>
      <c r="I13" s="55"/>
      <c r="J13" s="55"/>
      <c r="K13" s="55"/>
    </row>
    <row r="14" spans="1:11" s="199" customFormat="1" ht="15" customHeight="1">
      <c r="A14" s="210" t="str">
        <f>A6</f>
        <v>삭제</v>
      </c>
      <c r="B14" s="55"/>
      <c r="C14" s="55"/>
      <c r="D14" s="517"/>
      <c r="E14" s="523"/>
      <c r="F14" s="520"/>
      <c r="G14" s="521"/>
      <c r="H14" s="528"/>
      <c r="I14" s="55"/>
      <c r="J14" s="55"/>
      <c r="K14" s="55"/>
    </row>
    <row r="15" spans="1:11" s="199" customFormat="1" ht="15" customHeight="1">
      <c r="A15" s="210" t="str">
        <f>A6</f>
        <v>삭제</v>
      </c>
      <c r="B15" s="57"/>
      <c r="C15" s="57"/>
      <c r="D15" s="518"/>
      <c r="E15" s="92">
        <f>Calcu!C64</f>
        <v>0</v>
      </c>
      <c r="F15" s="91">
        <f>Calcu!D64</f>
        <v>0</v>
      </c>
      <c r="G15" s="89">
        <f>Calcu!J64</f>
        <v>0</v>
      </c>
      <c r="H15" s="90"/>
      <c r="I15" s="55"/>
      <c r="J15" s="55"/>
      <c r="K15" s="55"/>
    </row>
    <row r="16" spans="1:11" s="199" customFormat="1" ht="15" customHeight="1">
      <c r="A16" s="284" t="str">
        <f>IF(Calcu!N9=TRUE,"","삭제")</f>
        <v>삭제</v>
      </c>
      <c r="B16" s="57"/>
      <c r="C16" s="57"/>
      <c r="D16" s="223">
        <f>Calcu!B65</f>
        <v>1</v>
      </c>
      <c r="E16" s="225" t="str">
        <f>Calcu!C65</f>
        <v/>
      </c>
      <c r="F16" s="226" t="str">
        <f>Calcu!D65</f>
        <v/>
      </c>
      <c r="G16" s="227" t="str">
        <f>Calcu!J65</f>
        <v/>
      </c>
      <c r="H16" s="228" t="str">
        <f>Calcu!K65</f>
        <v/>
      </c>
      <c r="I16" s="55"/>
      <c r="J16" s="55"/>
      <c r="K16" s="55"/>
    </row>
    <row r="17" spans="1:11" s="199" customFormat="1" ht="15" customHeight="1">
      <c r="A17" s="284" t="str">
        <f>IF(Calcu!N10=TRUE,"","삭제")</f>
        <v>삭제</v>
      </c>
      <c r="B17" s="57"/>
      <c r="C17" s="57"/>
      <c r="D17" s="222">
        <f>Calcu!B66</f>
        <v>2</v>
      </c>
      <c r="E17" s="229" t="str">
        <f>Calcu!C66</f>
        <v/>
      </c>
      <c r="F17" s="230" t="str">
        <f>Calcu!D66</f>
        <v/>
      </c>
      <c r="G17" s="231" t="str">
        <f>Calcu!J66</f>
        <v/>
      </c>
      <c r="H17" s="232" t="str">
        <f>Calcu!K66</f>
        <v/>
      </c>
      <c r="I17" s="55"/>
      <c r="J17" s="55"/>
      <c r="K17" s="55"/>
    </row>
    <row r="18" spans="1:11" s="199" customFormat="1" ht="15" customHeight="1">
      <c r="A18" s="284" t="str">
        <f>IF(Calcu!N11=TRUE,"","삭제")</f>
        <v>삭제</v>
      </c>
      <c r="B18" s="57"/>
      <c r="C18" s="57"/>
      <c r="D18" s="222">
        <f>Calcu!B67</f>
        <v>3</v>
      </c>
      <c r="E18" s="229" t="str">
        <f>Calcu!C67</f>
        <v/>
      </c>
      <c r="F18" s="230" t="str">
        <f>Calcu!D67</f>
        <v/>
      </c>
      <c r="G18" s="231" t="str">
        <f>Calcu!J67</f>
        <v/>
      </c>
      <c r="H18" s="232" t="str">
        <f>Calcu!K67</f>
        <v/>
      </c>
      <c r="I18" s="55"/>
      <c r="J18" s="55"/>
      <c r="K18" s="55"/>
    </row>
    <row r="19" spans="1:11" s="199" customFormat="1" ht="15" customHeight="1">
      <c r="A19" s="284" t="str">
        <f>IF(Calcu!N12=TRUE,"","삭제")</f>
        <v>삭제</v>
      </c>
      <c r="B19" s="57"/>
      <c r="C19" s="57"/>
      <c r="D19" s="222">
        <f>Calcu!B68</f>
        <v>4</v>
      </c>
      <c r="E19" s="229" t="str">
        <f>Calcu!C68</f>
        <v/>
      </c>
      <c r="F19" s="230" t="str">
        <f>Calcu!D68</f>
        <v/>
      </c>
      <c r="G19" s="231" t="str">
        <f>Calcu!J68</f>
        <v/>
      </c>
      <c r="H19" s="232" t="str">
        <f>Calcu!K68</f>
        <v/>
      </c>
      <c r="I19" s="55"/>
      <c r="J19" s="55"/>
      <c r="K19" s="55"/>
    </row>
    <row r="20" spans="1:11" s="199" customFormat="1" ht="15" customHeight="1">
      <c r="A20" s="284" t="str">
        <f>IF(Calcu!N13=TRUE,"","삭제")</f>
        <v>삭제</v>
      </c>
      <c r="B20" s="57"/>
      <c r="C20" s="57"/>
      <c r="D20" s="222">
        <f>Calcu!B69</f>
        <v>5</v>
      </c>
      <c r="E20" s="229" t="str">
        <f>Calcu!C69</f>
        <v/>
      </c>
      <c r="F20" s="230" t="str">
        <f>Calcu!D69</f>
        <v/>
      </c>
      <c r="G20" s="231" t="str">
        <f>Calcu!J69</f>
        <v/>
      </c>
      <c r="H20" s="232" t="str">
        <f>Calcu!K69</f>
        <v/>
      </c>
      <c r="I20" s="55"/>
      <c r="J20" s="55"/>
      <c r="K20" s="55"/>
    </row>
    <row r="21" spans="1:11" s="199" customFormat="1" ht="15" customHeight="1">
      <c r="A21" s="284" t="str">
        <f>IF(Calcu!N14=TRUE,"","삭제")</f>
        <v>삭제</v>
      </c>
      <c r="B21" s="57"/>
      <c r="C21" s="57"/>
      <c r="D21" s="222">
        <f>Calcu!B70</f>
        <v>6</v>
      </c>
      <c r="E21" s="229" t="str">
        <f>Calcu!C70</f>
        <v/>
      </c>
      <c r="F21" s="230" t="str">
        <f>Calcu!D70</f>
        <v/>
      </c>
      <c r="G21" s="231" t="str">
        <f>Calcu!J70</f>
        <v/>
      </c>
      <c r="H21" s="232" t="str">
        <f>Calcu!K70</f>
        <v/>
      </c>
      <c r="I21" s="55"/>
      <c r="J21" s="55"/>
      <c r="K21" s="55"/>
    </row>
    <row r="22" spans="1:11" s="199" customFormat="1" ht="15" customHeight="1">
      <c r="A22" s="284" t="str">
        <f>IF(Calcu!N15=TRUE,"","삭제")</f>
        <v>삭제</v>
      </c>
      <c r="B22" s="57"/>
      <c r="C22" s="57"/>
      <c r="D22" s="222">
        <f>Calcu!B71</f>
        <v>7</v>
      </c>
      <c r="E22" s="229" t="str">
        <f>Calcu!C71</f>
        <v/>
      </c>
      <c r="F22" s="230" t="str">
        <f>Calcu!D71</f>
        <v/>
      </c>
      <c r="G22" s="231" t="str">
        <f>Calcu!J71</f>
        <v/>
      </c>
      <c r="H22" s="232" t="str">
        <f>Calcu!K71</f>
        <v/>
      </c>
      <c r="I22" s="55"/>
      <c r="J22" s="55"/>
      <c r="K22" s="55"/>
    </row>
    <row r="23" spans="1:11" s="199" customFormat="1" ht="15" customHeight="1">
      <c r="A23" s="284" t="str">
        <f>IF(Calcu!N16=TRUE,"","삭제")</f>
        <v>삭제</v>
      </c>
      <c r="B23" s="57"/>
      <c r="C23" s="57"/>
      <c r="D23" s="222">
        <f>Calcu!B72</f>
        <v>8</v>
      </c>
      <c r="E23" s="229" t="str">
        <f>Calcu!C72</f>
        <v/>
      </c>
      <c r="F23" s="230" t="str">
        <f>Calcu!D72</f>
        <v/>
      </c>
      <c r="G23" s="231" t="str">
        <f>Calcu!J72</f>
        <v/>
      </c>
      <c r="H23" s="232" t="str">
        <f>Calcu!K72</f>
        <v/>
      </c>
      <c r="I23" s="55"/>
      <c r="J23" s="55"/>
      <c r="K23" s="55"/>
    </row>
    <row r="24" spans="1:11" s="199" customFormat="1" ht="15" customHeight="1">
      <c r="A24" s="284" t="str">
        <f>IF(Calcu!N17=TRUE,"","삭제")</f>
        <v>삭제</v>
      </c>
      <c r="B24" s="57"/>
      <c r="C24" s="57"/>
      <c r="D24" s="222">
        <f>Calcu!B73</f>
        <v>9</v>
      </c>
      <c r="E24" s="229" t="str">
        <f>Calcu!C73</f>
        <v/>
      </c>
      <c r="F24" s="230" t="str">
        <f>Calcu!D73</f>
        <v/>
      </c>
      <c r="G24" s="231" t="str">
        <f>Calcu!J73</f>
        <v/>
      </c>
      <c r="H24" s="232" t="str">
        <f>Calcu!K73</f>
        <v/>
      </c>
      <c r="I24" s="55"/>
      <c r="J24" s="55"/>
      <c r="K24" s="55"/>
    </row>
    <row r="25" spans="1:11" s="199" customFormat="1" ht="15" customHeight="1">
      <c r="A25" s="284" t="str">
        <f>IF(Calcu!N18=TRUE,"","삭제")</f>
        <v>삭제</v>
      </c>
      <c r="B25" s="55"/>
      <c r="C25" s="55"/>
      <c r="D25" s="222">
        <f>Calcu!B74</f>
        <v>10</v>
      </c>
      <c r="E25" s="229" t="str">
        <f>Calcu!C74</f>
        <v/>
      </c>
      <c r="F25" s="230" t="str">
        <f>Calcu!D74</f>
        <v/>
      </c>
      <c r="G25" s="231" t="str">
        <f>Calcu!J74</f>
        <v/>
      </c>
      <c r="H25" s="232" t="str">
        <f>Calcu!K74</f>
        <v/>
      </c>
      <c r="I25" s="55"/>
      <c r="J25" s="55"/>
      <c r="K25" s="55"/>
    </row>
    <row r="26" spans="1:11" s="199" customFormat="1" ht="15" customHeight="1">
      <c r="A26" s="284" t="str">
        <f>IF(Calcu!N19=TRUE,"","삭제")</f>
        <v>삭제</v>
      </c>
      <c r="B26" s="55"/>
      <c r="C26" s="55"/>
      <c r="D26" s="222">
        <f>Calcu!B75</f>
        <v>11</v>
      </c>
      <c r="E26" s="229" t="str">
        <f>Calcu!C75</f>
        <v/>
      </c>
      <c r="F26" s="230" t="str">
        <f>Calcu!D75</f>
        <v/>
      </c>
      <c r="G26" s="231" t="str">
        <f>Calcu!J75</f>
        <v/>
      </c>
      <c r="H26" s="232" t="str">
        <f>Calcu!K75</f>
        <v/>
      </c>
      <c r="I26" s="55"/>
      <c r="J26" s="55"/>
      <c r="K26" s="55"/>
    </row>
    <row r="27" spans="1:11" s="199" customFormat="1" ht="15" customHeight="1">
      <c r="A27" s="284" t="str">
        <f>IF(Calcu!N20=TRUE,"","삭제")</f>
        <v>삭제</v>
      </c>
      <c r="B27" s="55"/>
      <c r="C27" s="55"/>
      <c r="D27" s="222">
        <f>Calcu!B76</f>
        <v>12</v>
      </c>
      <c r="E27" s="229" t="str">
        <f>Calcu!C76</f>
        <v/>
      </c>
      <c r="F27" s="230" t="str">
        <f>Calcu!D76</f>
        <v/>
      </c>
      <c r="G27" s="231" t="str">
        <f>Calcu!J76</f>
        <v/>
      </c>
      <c r="H27" s="232" t="str">
        <f>Calcu!K76</f>
        <v/>
      </c>
      <c r="I27" s="55"/>
      <c r="J27" s="55"/>
      <c r="K27" s="55"/>
    </row>
    <row r="28" spans="1:11" s="199" customFormat="1" ht="15" customHeight="1">
      <c r="A28" s="284" t="str">
        <f>IF(Calcu!N21=TRUE,"","삭제")</f>
        <v>삭제</v>
      </c>
      <c r="B28" s="55"/>
      <c r="C28" s="55"/>
      <c r="D28" s="222">
        <f>Calcu!B77</f>
        <v>13</v>
      </c>
      <c r="E28" s="229" t="str">
        <f>Calcu!C77</f>
        <v/>
      </c>
      <c r="F28" s="230" t="str">
        <f>Calcu!D77</f>
        <v/>
      </c>
      <c r="G28" s="231" t="str">
        <f>Calcu!J77</f>
        <v/>
      </c>
      <c r="H28" s="232" t="str">
        <f>Calcu!K77</f>
        <v/>
      </c>
      <c r="I28" s="55"/>
      <c r="J28" s="55"/>
      <c r="K28" s="55"/>
    </row>
    <row r="29" spans="1:11" s="199" customFormat="1" ht="15" customHeight="1">
      <c r="A29" s="284" t="str">
        <f>IF(Calcu!N22=TRUE,"","삭제")</f>
        <v>삭제</v>
      </c>
      <c r="B29" s="55"/>
      <c r="C29" s="55"/>
      <c r="D29" s="222">
        <f>Calcu!B78</f>
        <v>14</v>
      </c>
      <c r="E29" s="229" t="str">
        <f>Calcu!C78</f>
        <v/>
      </c>
      <c r="F29" s="230" t="str">
        <f>Calcu!D78</f>
        <v/>
      </c>
      <c r="G29" s="231" t="str">
        <f>Calcu!J78</f>
        <v/>
      </c>
      <c r="H29" s="232" t="str">
        <f>Calcu!K78</f>
        <v/>
      </c>
      <c r="I29" s="55"/>
      <c r="J29" s="55"/>
      <c r="K29" s="55"/>
    </row>
    <row r="30" spans="1:11" s="199" customFormat="1" ht="15" customHeight="1">
      <c r="A30" s="284" t="str">
        <f>IF(Calcu!N23=TRUE,"","삭제")</f>
        <v>삭제</v>
      </c>
      <c r="B30" s="55"/>
      <c r="C30" s="55"/>
      <c r="D30" s="224">
        <f>Calcu!B79</f>
        <v>15</v>
      </c>
      <c r="E30" s="233" t="str">
        <f>Calcu!C79</f>
        <v/>
      </c>
      <c r="F30" s="234" t="str">
        <f>Calcu!D79</f>
        <v/>
      </c>
      <c r="G30" s="235" t="str">
        <f>Calcu!J79</f>
        <v/>
      </c>
      <c r="H30" s="236" t="str">
        <f>Calcu!K79</f>
        <v/>
      </c>
      <c r="I30" s="55"/>
      <c r="J30" s="55"/>
      <c r="K30" s="55"/>
    </row>
    <row r="31" spans="1:11" s="199" customFormat="1" ht="15" customHeight="1">
      <c r="A31" s="284" t="str">
        <f>A49</f>
        <v>삭제</v>
      </c>
      <c r="B31" s="209"/>
      <c r="C31" s="209"/>
      <c r="D31" s="238"/>
      <c r="E31" s="239"/>
      <c r="F31" s="238"/>
      <c r="G31" s="238"/>
      <c r="H31" s="238"/>
      <c r="I31" s="209"/>
      <c r="J31" s="55"/>
      <c r="K31" s="55"/>
    </row>
    <row r="32" spans="1:11" s="199" customFormat="1" ht="15" customHeight="1">
      <c r="A32" s="210" t="str">
        <f>A31</f>
        <v>삭제</v>
      </c>
      <c r="B32" s="54"/>
      <c r="C32" s="54"/>
      <c r="D32" s="56"/>
      <c r="E32" s="54"/>
      <c r="F32" s="514" t="s">
        <v>98</v>
      </c>
      <c r="G32" s="514"/>
      <c r="H32" s="54"/>
      <c r="I32" s="56"/>
      <c r="J32" s="55"/>
      <c r="K32" s="55"/>
    </row>
    <row r="33" spans="1:11" s="199" customFormat="1" ht="15" customHeight="1">
      <c r="A33" s="210" t="str">
        <f>A32</f>
        <v>삭제</v>
      </c>
      <c r="B33" s="54"/>
      <c r="C33" s="54"/>
      <c r="D33" s="56"/>
      <c r="E33" s="54"/>
      <c r="F33" s="220"/>
      <c r="G33" s="220"/>
      <c r="H33" s="54"/>
      <c r="I33" s="56"/>
      <c r="J33" s="55"/>
      <c r="K33" s="55"/>
    </row>
    <row r="34" spans="1:11" s="199" customFormat="1" ht="15" customHeight="1">
      <c r="A34" s="210" t="str">
        <f t="shared" ref="A34:A47" si="0">A33</f>
        <v>삭제</v>
      </c>
      <c r="B34" s="54"/>
      <c r="C34" s="54"/>
      <c r="D34" s="56"/>
      <c r="E34" s="54"/>
      <c r="F34" s="220"/>
      <c r="G34" s="220"/>
      <c r="H34" s="54"/>
      <c r="I34" s="56"/>
      <c r="J34" s="55"/>
      <c r="K34" s="55"/>
    </row>
    <row r="35" spans="1:11" s="199" customFormat="1" ht="15" customHeight="1">
      <c r="A35" s="210" t="str">
        <f t="shared" si="0"/>
        <v>삭제</v>
      </c>
      <c r="B35" s="54"/>
      <c r="C35" s="54"/>
      <c r="D35" s="56"/>
      <c r="E35" s="54"/>
      <c r="F35" s="220"/>
      <c r="G35" s="220"/>
      <c r="H35" s="54"/>
      <c r="I35" s="56"/>
      <c r="J35" s="55"/>
      <c r="K35" s="55"/>
    </row>
    <row r="36" spans="1:11" s="199" customFormat="1" ht="15" customHeight="1">
      <c r="A36" s="210" t="str">
        <f t="shared" si="0"/>
        <v>삭제</v>
      </c>
      <c r="B36" s="54"/>
      <c r="C36" s="54"/>
      <c r="D36" s="56"/>
      <c r="E36" s="54"/>
      <c r="F36" s="220"/>
      <c r="G36" s="220"/>
      <c r="H36" s="54"/>
      <c r="I36" s="56"/>
      <c r="J36" s="55"/>
      <c r="K36" s="55"/>
    </row>
    <row r="37" spans="1:11" s="199" customFormat="1" ht="15" customHeight="1">
      <c r="A37" s="210" t="str">
        <f t="shared" si="0"/>
        <v>삭제</v>
      </c>
      <c r="B37" s="54"/>
      <c r="C37" s="54"/>
      <c r="D37" s="56"/>
      <c r="E37" s="54"/>
      <c r="F37" s="220"/>
      <c r="G37" s="220"/>
      <c r="H37" s="54"/>
      <c r="I37" s="56"/>
      <c r="J37" s="55"/>
      <c r="K37" s="55"/>
    </row>
    <row r="38" spans="1:11" s="199" customFormat="1" ht="15" customHeight="1">
      <c r="A38" s="210" t="str">
        <f t="shared" si="0"/>
        <v>삭제</v>
      </c>
      <c r="B38" s="54"/>
      <c r="C38" s="54"/>
      <c r="D38" s="56"/>
      <c r="E38" s="54"/>
      <c r="F38" s="220"/>
      <c r="G38" s="220"/>
      <c r="H38" s="54"/>
      <c r="I38" s="56"/>
      <c r="J38" s="55"/>
      <c r="K38" s="55"/>
    </row>
    <row r="39" spans="1:11" s="199" customFormat="1" ht="15" customHeight="1">
      <c r="A39" s="210" t="str">
        <f t="shared" si="0"/>
        <v>삭제</v>
      </c>
      <c r="B39" s="54"/>
      <c r="C39" s="54"/>
      <c r="D39" s="56"/>
      <c r="E39" s="54"/>
      <c r="F39" s="220"/>
      <c r="G39" s="220"/>
      <c r="H39" s="54"/>
      <c r="I39" s="56"/>
      <c r="J39" s="55"/>
      <c r="K39" s="55"/>
    </row>
    <row r="40" spans="1:11" s="199" customFormat="1" ht="15" customHeight="1">
      <c r="A40" s="210" t="str">
        <f t="shared" si="0"/>
        <v>삭제</v>
      </c>
      <c r="B40" s="54"/>
      <c r="C40" s="54"/>
      <c r="D40" s="56"/>
      <c r="E40" s="54"/>
      <c r="F40" s="220"/>
      <c r="G40" s="220"/>
      <c r="H40" s="54"/>
      <c r="I40" s="56"/>
      <c r="J40" s="55"/>
      <c r="K40" s="55"/>
    </row>
    <row r="41" spans="1:11" s="199" customFormat="1" ht="15" customHeight="1">
      <c r="A41" s="210" t="str">
        <f t="shared" si="0"/>
        <v>삭제</v>
      </c>
      <c r="B41" s="54"/>
      <c r="C41" s="54"/>
      <c r="D41" s="56"/>
      <c r="E41" s="54"/>
      <c r="F41" s="220"/>
      <c r="G41" s="220"/>
      <c r="H41" s="54"/>
      <c r="I41" s="56"/>
      <c r="J41" s="55"/>
      <c r="K41" s="55"/>
    </row>
    <row r="42" spans="1:11" s="199" customFormat="1" ht="15" customHeight="1">
      <c r="A42" s="210" t="str">
        <f t="shared" si="0"/>
        <v>삭제</v>
      </c>
      <c r="B42" s="54"/>
      <c r="C42" s="54"/>
      <c r="D42" s="56"/>
      <c r="E42" s="54"/>
      <c r="F42" s="220"/>
      <c r="G42" s="220"/>
      <c r="H42" s="54"/>
      <c r="I42" s="56"/>
      <c r="J42" s="55"/>
      <c r="K42" s="55"/>
    </row>
    <row r="43" spans="1:11" s="199" customFormat="1" ht="15" customHeight="1">
      <c r="A43" s="210" t="str">
        <f t="shared" si="0"/>
        <v>삭제</v>
      </c>
      <c r="B43" s="55"/>
      <c r="C43" s="55"/>
      <c r="D43" s="55"/>
      <c r="E43" s="211"/>
      <c r="F43" s="57"/>
      <c r="G43" s="55"/>
      <c r="H43" s="211"/>
      <c r="I43" s="211"/>
      <c r="J43" s="55"/>
      <c r="K43" s="55"/>
    </row>
    <row r="44" spans="1:11" s="199" customFormat="1" ht="15" customHeight="1">
      <c r="A44" s="210" t="str">
        <f t="shared" si="0"/>
        <v>삭제</v>
      </c>
      <c r="B44" s="55"/>
      <c r="C44" s="55"/>
      <c r="D44" s="208"/>
      <c r="E44" s="208"/>
      <c r="F44" s="208"/>
      <c r="G44" s="208"/>
      <c r="H44" s="208"/>
      <c r="I44" s="208"/>
      <c r="J44" s="55"/>
      <c r="K44" s="55"/>
    </row>
    <row r="45" spans="1:11" s="199" customFormat="1" ht="15" customHeight="1">
      <c r="A45" s="210" t="str">
        <f t="shared" si="0"/>
        <v>삭제</v>
      </c>
      <c r="B45" s="55"/>
      <c r="C45" s="55"/>
      <c r="D45" s="208"/>
      <c r="E45" s="208"/>
      <c r="F45" s="208"/>
      <c r="G45" s="208"/>
      <c r="H45" s="208"/>
      <c r="I45" s="208"/>
      <c r="J45" s="55"/>
      <c r="K45" s="55"/>
    </row>
    <row r="46" spans="1:11" s="199" customFormat="1" ht="15" customHeight="1">
      <c r="A46" s="210" t="str">
        <f t="shared" si="0"/>
        <v>삭제</v>
      </c>
      <c r="B46" s="55"/>
      <c r="C46" s="55"/>
      <c r="D46" s="208"/>
      <c r="E46" s="208"/>
      <c r="F46" s="208"/>
      <c r="G46" s="208"/>
      <c r="H46" s="208"/>
      <c r="I46" s="208"/>
      <c r="J46" s="55"/>
      <c r="K46" s="55"/>
    </row>
    <row r="47" spans="1:11" s="199" customFormat="1" ht="15" customHeight="1">
      <c r="A47" s="210" t="str">
        <f t="shared" si="0"/>
        <v>삭제</v>
      </c>
      <c r="B47" s="55"/>
      <c r="C47" s="55"/>
      <c r="D47" s="208"/>
      <c r="E47" s="208"/>
      <c r="F47" s="208"/>
      <c r="G47" s="208"/>
      <c r="H47" s="208"/>
      <c r="I47" s="208"/>
      <c r="J47" s="55"/>
      <c r="K47" s="55"/>
    </row>
    <row r="48" spans="1:11" s="199" customFormat="1" ht="15" customHeight="1">
      <c r="A48" s="284" t="str">
        <f>IF(A47="삭제","삭제","삽입")</f>
        <v>삭제</v>
      </c>
      <c r="B48" s="55"/>
      <c r="C48" s="55"/>
      <c r="D48" s="208"/>
      <c r="E48" s="208"/>
      <c r="F48" s="208"/>
      <c r="G48" s="208"/>
      <c r="H48" s="208"/>
      <c r="I48" s="208"/>
      <c r="J48" s="55"/>
      <c r="K48" s="55"/>
    </row>
    <row r="49" spans="1:11" s="199" customFormat="1" ht="15" customHeight="1">
      <c r="A49" s="284" t="str">
        <f>IF(Calcu!B91=TRUE,"","삭제")</f>
        <v>삭제</v>
      </c>
      <c r="B49" s="55"/>
      <c r="C49" s="55"/>
      <c r="D49" s="96" t="str">
        <f>"○ 품명 : "&amp;기본정보!C$5</f>
        <v xml:space="preserve">○ 품명 : </v>
      </c>
      <c r="E49" s="55"/>
      <c r="F49" s="55"/>
      <c r="G49" s="57"/>
      <c r="H49" s="55"/>
      <c r="I49" s="55"/>
      <c r="J49" s="55"/>
      <c r="K49" s="55"/>
    </row>
    <row r="50" spans="1:11" s="199" customFormat="1" ht="15" customHeight="1">
      <c r="A50" s="210" t="str">
        <f>A49</f>
        <v>삭제</v>
      </c>
      <c r="B50" s="55"/>
      <c r="C50" s="55"/>
      <c r="D50" s="96" t="str">
        <f>"○ 제작회사 : "&amp;기본정보!C$6</f>
        <v xml:space="preserve">○ 제작회사 : </v>
      </c>
      <c r="E50" s="55"/>
      <c r="F50" s="55"/>
      <c r="G50" s="57"/>
      <c r="H50" s="55"/>
      <c r="I50" s="55"/>
      <c r="J50" s="55"/>
      <c r="K50" s="55"/>
    </row>
    <row r="51" spans="1:11" s="199" customFormat="1" ht="15" customHeight="1">
      <c r="A51" s="210" t="str">
        <f>A49</f>
        <v>삭제</v>
      </c>
      <c r="B51" s="55"/>
      <c r="C51" s="55"/>
      <c r="D51" s="96" t="str">
        <f>"○ 형식 : "&amp;기본정보!C$7</f>
        <v xml:space="preserve">○ 형식 : </v>
      </c>
      <c r="E51" s="55"/>
      <c r="F51" s="55"/>
      <c r="G51" s="57"/>
      <c r="H51" s="55"/>
      <c r="I51" s="55"/>
      <c r="J51" s="55"/>
      <c r="K51" s="55"/>
    </row>
    <row r="52" spans="1:11" s="199" customFormat="1" ht="15" customHeight="1">
      <c r="A52" s="210" t="str">
        <f>A49</f>
        <v>삭제</v>
      </c>
      <c r="B52" s="55"/>
      <c r="C52" s="55"/>
      <c r="D52" s="96" t="str">
        <f>"○ 기기번호 : "&amp;기본정보!C$8</f>
        <v xml:space="preserve">○ 기기번호 : </v>
      </c>
      <c r="E52" s="55"/>
      <c r="F52" s="55"/>
      <c r="G52" s="57"/>
      <c r="H52" s="55"/>
      <c r="I52" s="55"/>
      <c r="J52" s="55"/>
      <c r="K52" s="55"/>
    </row>
    <row r="53" spans="1:11" s="199" customFormat="1" ht="15" customHeight="1">
      <c r="A53" s="210" t="str">
        <f>A49</f>
        <v>삭제</v>
      </c>
      <c r="B53" s="55"/>
      <c r="C53" s="55"/>
      <c r="D53" s="96"/>
      <c r="E53" s="55"/>
      <c r="F53" s="55"/>
      <c r="G53" s="57"/>
      <c r="H53" s="55"/>
      <c r="I53" s="55"/>
      <c r="J53" s="55"/>
      <c r="K53" s="55"/>
    </row>
    <row r="54" spans="1:11" s="199" customFormat="1" ht="15" customHeight="1">
      <c r="A54" s="210" t="str">
        <f>A49</f>
        <v>삭제</v>
      </c>
      <c r="B54" s="55"/>
      <c r="C54" s="55"/>
      <c r="D54" s="59" t="s">
        <v>103</v>
      </c>
      <c r="E54" s="55"/>
      <c r="F54" s="55"/>
      <c r="G54" s="57"/>
      <c r="H54" s="55"/>
      <c r="I54" s="55"/>
      <c r="J54" s="55"/>
      <c r="K54" s="55"/>
    </row>
    <row r="55" spans="1:11" s="199" customFormat="1" ht="15" customHeight="1">
      <c r="A55" s="210" t="str">
        <f>A49</f>
        <v>삭제</v>
      </c>
      <c r="B55" s="55"/>
      <c r="C55" s="55"/>
      <c r="D55" s="516" t="s">
        <v>60</v>
      </c>
      <c r="E55" s="221" t="s">
        <v>89</v>
      </c>
      <c r="F55" s="524" t="e">
        <f>Calcu!$J$328</f>
        <v>#N/A</v>
      </c>
      <c r="G55" s="525"/>
      <c r="H55" s="526"/>
      <c r="I55" s="55"/>
      <c r="J55" s="55"/>
      <c r="K55" s="55"/>
    </row>
    <row r="56" spans="1:11" s="199" customFormat="1" ht="15" customHeight="1">
      <c r="A56" s="210" t="str">
        <f>A49</f>
        <v>삭제</v>
      </c>
      <c r="B56" s="55"/>
      <c r="C56" s="55"/>
      <c r="D56" s="517"/>
      <c r="E56" s="522" t="s">
        <v>67</v>
      </c>
      <c r="F56" s="519" t="s">
        <v>57</v>
      </c>
      <c r="G56" s="521" t="s">
        <v>102</v>
      </c>
      <c r="H56" s="527" t="s">
        <v>828</v>
      </c>
      <c r="I56" s="55"/>
      <c r="J56" s="55"/>
      <c r="K56" s="55"/>
    </row>
    <row r="57" spans="1:11" s="199" customFormat="1" ht="15" customHeight="1">
      <c r="A57" s="210" t="str">
        <f>A49</f>
        <v>삭제</v>
      </c>
      <c r="B57" s="55"/>
      <c r="C57" s="55"/>
      <c r="D57" s="517"/>
      <c r="E57" s="523"/>
      <c r="F57" s="520"/>
      <c r="G57" s="521"/>
      <c r="H57" s="528"/>
      <c r="I57" s="55"/>
      <c r="J57" s="55"/>
      <c r="K57" s="55"/>
    </row>
    <row r="58" spans="1:11" s="199" customFormat="1" ht="15" customHeight="1">
      <c r="A58" s="210" t="str">
        <f>A49</f>
        <v>삭제</v>
      </c>
      <c r="B58" s="57"/>
      <c r="C58" s="57"/>
      <c r="D58" s="518"/>
      <c r="E58" s="92">
        <f>Calcu!C146</f>
        <v>0</v>
      </c>
      <c r="F58" s="91">
        <f>Calcu!D146</f>
        <v>0</v>
      </c>
      <c r="G58" s="89">
        <f>Calcu!J146</f>
        <v>0</v>
      </c>
      <c r="H58" s="90"/>
      <c r="I58" s="55"/>
      <c r="J58" s="55"/>
      <c r="K58" s="55"/>
    </row>
    <row r="59" spans="1:11" s="199" customFormat="1" ht="15" customHeight="1">
      <c r="A59" s="284" t="str">
        <f>IF(Calcu!N91=TRUE,"","삭제")</f>
        <v>삭제</v>
      </c>
      <c r="B59" s="57"/>
      <c r="C59" s="57"/>
      <c r="D59" s="223">
        <f>Calcu!B147</f>
        <v>1</v>
      </c>
      <c r="E59" s="225" t="str">
        <f>Calcu!C147</f>
        <v/>
      </c>
      <c r="F59" s="226" t="str">
        <f>Calcu!D147</f>
        <v/>
      </c>
      <c r="G59" s="227" t="str">
        <f>Calcu!J147</f>
        <v/>
      </c>
      <c r="H59" s="228" t="str">
        <f>Calcu!K147</f>
        <v/>
      </c>
      <c r="I59" s="55"/>
      <c r="J59" s="55"/>
      <c r="K59" s="55"/>
    </row>
    <row r="60" spans="1:11" s="199" customFormat="1" ht="15" customHeight="1">
      <c r="A60" s="284" t="str">
        <f>IF(Calcu!N92=TRUE,"","삭제")</f>
        <v>삭제</v>
      </c>
      <c r="B60" s="57"/>
      <c r="C60" s="57"/>
      <c r="D60" s="222">
        <f>Calcu!B148</f>
        <v>2</v>
      </c>
      <c r="E60" s="229" t="str">
        <f>Calcu!C148</f>
        <v/>
      </c>
      <c r="F60" s="230" t="str">
        <f>Calcu!D148</f>
        <v/>
      </c>
      <c r="G60" s="231" t="str">
        <f>Calcu!J148</f>
        <v/>
      </c>
      <c r="H60" s="232" t="str">
        <f>Calcu!K148</f>
        <v/>
      </c>
      <c r="I60" s="55"/>
      <c r="J60" s="55"/>
      <c r="K60" s="55"/>
    </row>
    <row r="61" spans="1:11" s="199" customFormat="1" ht="15" customHeight="1">
      <c r="A61" s="284" t="str">
        <f>IF(Calcu!N93=TRUE,"","삭제")</f>
        <v>삭제</v>
      </c>
      <c r="B61" s="57"/>
      <c r="C61" s="57"/>
      <c r="D61" s="222">
        <f>Calcu!B149</f>
        <v>3</v>
      </c>
      <c r="E61" s="229" t="str">
        <f>Calcu!C149</f>
        <v/>
      </c>
      <c r="F61" s="230" t="str">
        <f>Calcu!D149</f>
        <v/>
      </c>
      <c r="G61" s="231" t="str">
        <f>Calcu!J149</f>
        <v/>
      </c>
      <c r="H61" s="232" t="str">
        <f>Calcu!K149</f>
        <v/>
      </c>
      <c r="I61" s="55"/>
      <c r="J61" s="55"/>
      <c r="K61" s="55"/>
    </row>
    <row r="62" spans="1:11" s="199" customFormat="1" ht="15" customHeight="1">
      <c r="A62" s="284" t="str">
        <f>IF(Calcu!N94=TRUE,"","삭제")</f>
        <v>삭제</v>
      </c>
      <c r="B62" s="57"/>
      <c r="C62" s="57"/>
      <c r="D62" s="222">
        <f>Calcu!B150</f>
        <v>4</v>
      </c>
      <c r="E62" s="229" t="str">
        <f>Calcu!C150</f>
        <v/>
      </c>
      <c r="F62" s="230" t="str">
        <f>Calcu!D150</f>
        <v/>
      </c>
      <c r="G62" s="231" t="str">
        <f>Calcu!J150</f>
        <v/>
      </c>
      <c r="H62" s="232" t="str">
        <f>Calcu!K150</f>
        <v/>
      </c>
      <c r="I62" s="55"/>
      <c r="J62" s="55"/>
      <c r="K62" s="55"/>
    </row>
    <row r="63" spans="1:11" s="199" customFormat="1" ht="15" customHeight="1">
      <c r="A63" s="284" t="str">
        <f>IF(Calcu!N95=TRUE,"","삭제")</f>
        <v>삭제</v>
      </c>
      <c r="B63" s="57"/>
      <c r="C63" s="57"/>
      <c r="D63" s="222">
        <f>Calcu!B151</f>
        <v>5</v>
      </c>
      <c r="E63" s="229" t="str">
        <f>Calcu!C151</f>
        <v/>
      </c>
      <c r="F63" s="230" t="str">
        <f>Calcu!D151</f>
        <v/>
      </c>
      <c r="G63" s="231" t="str">
        <f>Calcu!J151</f>
        <v/>
      </c>
      <c r="H63" s="232" t="str">
        <f>Calcu!K151</f>
        <v/>
      </c>
      <c r="I63" s="55"/>
      <c r="J63" s="55"/>
      <c r="K63" s="55"/>
    </row>
    <row r="64" spans="1:11" s="199" customFormat="1" ht="15" customHeight="1">
      <c r="A64" s="284" t="str">
        <f>IF(Calcu!N96=TRUE,"","삭제")</f>
        <v>삭제</v>
      </c>
      <c r="B64" s="57"/>
      <c r="C64" s="57"/>
      <c r="D64" s="222">
        <f>Calcu!B152</f>
        <v>6</v>
      </c>
      <c r="E64" s="229" t="str">
        <f>Calcu!C152</f>
        <v/>
      </c>
      <c r="F64" s="230" t="str">
        <f>Calcu!D152</f>
        <v/>
      </c>
      <c r="G64" s="231" t="str">
        <f>Calcu!J152</f>
        <v/>
      </c>
      <c r="H64" s="232" t="str">
        <f>Calcu!K152</f>
        <v/>
      </c>
      <c r="I64" s="55"/>
      <c r="J64" s="55"/>
      <c r="K64" s="55"/>
    </row>
    <row r="65" spans="1:11" s="199" customFormat="1" ht="15" customHeight="1">
      <c r="A65" s="284" t="str">
        <f>IF(Calcu!N97=TRUE,"","삭제")</f>
        <v>삭제</v>
      </c>
      <c r="B65" s="57"/>
      <c r="C65" s="57"/>
      <c r="D65" s="222">
        <f>Calcu!B153</f>
        <v>7</v>
      </c>
      <c r="E65" s="229" t="str">
        <f>Calcu!C153</f>
        <v/>
      </c>
      <c r="F65" s="230" t="str">
        <f>Calcu!D153</f>
        <v/>
      </c>
      <c r="G65" s="231" t="str">
        <f>Calcu!J153</f>
        <v/>
      </c>
      <c r="H65" s="232" t="str">
        <f>Calcu!K153</f>
        <v/>
      </c>
      <c r="I65" s="55"/>
      <c r="J65" s="55"/>
      <c r="K65" s="55"/>
    </row>
    <row r="66" spans="1:11" s="199" customFormat="1" ht="15" customHeight="1">
      <c r="A66" s="284" t="str">
        <f>IF(Calcu!N98=TRUE,"","삭제")</f>
        <v>삭제</v>
      </c>
      <c r="B66" s="57"/>
      <c r="C66" s="57"/>
      <c r="D66" s="222">
        <f>Calcu!B154</f>
        <v>8</v>
      </c>
      <c r="E66" s="229" t="str">
        <f>Calcu!C154</f>
        <v/>
      </c>
      <c r="F66" s="230" t="str">
        <f>Calcu!D154</f>
        <v/>
      </c>
      <c r="G66" s="231" t="str">
        <f>Calcu!J154</f>
        <v/>
      </c>
      <c r="H66" s="232" t="str">
        <f>Calcu!K154</f>
        <v/>
      </c>
      <c r="I66" s="55"/>
      <c r="J66" s="55"/>
      <c r="K66" s="55"/>
    </row>
    <row r="67" spans="1:11" s="199" customFormat="1" ht="15" customHeight="1">
      <c r="A67" s="284" t="str">
        <f>IF(Calcu!N99=TRUE,"","삭제")</f>
        <v>삭제</v>
      </c>
      <c r="B67" s="57"/>
      <c r="C67" s="57"/>
      <c r="D67" s="222">
        <f>Calcu!B155</f>
        <v>9</v>
      </c>
      <c r="E67" s="229" t="str">
        <f>Calcu!C155</f>
        <v/>
      </c>
      <c r="F67" s="230" t="str">
        <f>Calcu!D155</f>
        <v/>
      </c>
      <c r="G67" s="231" t="str">
        <f>Calcu!J155</f>
        <v/>
      </c>
      <c r="H67" s="232" t="str">
        <f>Calcu!K155</f>
        <v/>
      </c>
      <c r="I67" s="55"/>
      <c r="J67" s="55"/>
      <c r="K67" s="55"/>
    </row>
    <row r="68" spans="1:11" s="199" customFormat="1" ht="15" customHeight="1">
      <c r="A68" s="284" t="str">
        <f>IF(Calcu!N100=TRUE,"","삭제")</f>
        <v>삭제</v>
      </c>
      <c r="B68" s="57"/>
      <c r="C68" s="57"/>
      <c r="D68" s="222">
        <f>Calcu!B156</f>
        <v>10</v>
      </c>
      <c r="E68" s="229" t="str">
        <f>Calcu!C156</f>
        <v/>
      </c>
      <c r="F68" s="230" t="str">
        <f>Calcu!D156</f>
        <v/>
      </c>
      <c r="G68" s="231" t="str">
        <f>Calcu!J156</f>
        <v/>
      </c>
      <c r="H68" s="232" t="str">
        <f>Calcu!K156</f>
        <v/>
      </c>
      <c r="I68" s="55"/>
      <c r="J68" s="55"/>
      <c r="K68" s="55"/>
    </row>
    <row r="69" spans="1:11" s="199" customFormat="1" ht="15" customHeight="1">
      <c r="A69" s="284" t="str">
        <f>IF(Calcu!N101=TRUE,"","삭제")</f>
        <v>삭제</v>
      </c>
      <c r="B69" s="57"/>
      <c r="C69" s="57"/>
      <c r="D69" s="222">
        <f>Calcu!B157</f>
        <v>11</v>
      </c>
      <c r="E69" s="229" t="str">
        <f>Calcu!C157</f>
        <v/>
      </c>
      <c r="F69" s="230" t="str">
        <f>Calcu!D157</f>
        <v/>
      </c>
      <c r="G69" s="231" t="str">
        <f>Calcu!J157</f>
        <v/>
      </c>
      <c r="H69" s="232" t="str">
        <f>Calcu!K157</f>
        <v/>
      </c>
      <c r="I69" s="55"/>
      <c r="J69" s="55"/>
      <c r="K69" s="55"/>
    </row>
    <row r="70" spans="1:11" s="199" customFormat="1" ht="15" customHeight="1">
      <c r="A70" s="284" t="str">
        <f>IF(Calcu!N102=TRUE,"","삭제")</f>
        <v>삭제</v>
      </c>
      <c r="B70" s="57"/>
      <c r="C70" s="57"/>
      <c r="D70" s="222">
        <f>Calcu!B158</f>
        <v>12</v>
      </c>
      <c r="E70" s="229" t="str">
        <f>Calcu!C158</f>
        <v/>
      </c>
      <c r="F70" s="230" t="str">
        <f>Calcu!D158</f>
        <v/>
      </c>
      <c r="G70" s="231" t="str">
        <f>Calcu!J158</f>
        <v/>
      </c>
      <c r="H70" s="232" t="str">
        <f>Calcu!K158</f>
        <v/>
      </c>
      <c r="I70" s="55"/>
      <c r="J70" s="55"/>
      <c r="K70" s="55"/>
    </row>
    <row r="71" spans="1:11" s="199" customFormat="1" ht="15" customHeight="1">
      <c r="A71" s="284" t="str">
        <f>IF(Calcu!N103=TRUE,"","삭제")</f>
        <v>삭제</v>
      </c>
      <c r="B71" s="57"/>
      <c r="C71" s="57"/>
      <c r="D71" s="222">
        <f>Calcu!B159</f>
        <v>13</v>
      </c>
      <c r="E71" s="229" t="str">
        <f>Calcu!C159</f>
        <v/>
      </c>
      <c r="F71" s="230" t="str">
        <f>Calcu!D159</f>
        <v/>
      </c>
      <c r="G71" s="231" t="str">
        <f>Calcu!J159</f>
        <v/>
      </c>
      <c r="H71" s="232" t="str">
        <f>Calcu!K159</f>
        <v/>
      </c>
      <c r="I71" s="55"/>
      <c r="J71" s="55"/>
      <c r="K71" s="55"/>
    </row>
    <row r="72" spans="1:11" s="199" customFormat="1" ht="15" customHeight="1">
      <c r="A72" s="284" t="str">
        <f>IF(Calcu!N104=TRUE,"","삭제")</f>
        <v>삭제</v>
      </c>
      <c r="B72" s="55"/>
      <c r="C72" s="55"/>
      <c r="D72" s="222">
        <f>Calcu!B160</f>
        <v>14</v>
      </c>
      <c r="E72" s="229" t="str">
        <f>Calcu!C160</f>
        <v/>
      </c>
      <c r="F72" s="230" t="str">
        <f>Calcu!D160</f>
        <v/>
      </c>
      <c r="G72" s="231" t="str">
        <f>Calcu!J160</f>
        <v/>
      </c>
      <c r="H72" s="232" t="str">
        <f>Calcu!K160</f>
        <v/>
      </c>
      <c r="I72" s="55"/>
      <c r="J72" s="55"/>
      <c r="K72" s="55"/>
    </row>
    <row r="73" spans="1:11" s="199" customFormat="1" ht="15" customHeight="1">
      <c r="A73" s="284" t="str">
        <f>IF(Calcu!N105=TRUE,"","삭제")</f>
        <v>삭제</v>
      </c>
      <c r="B73" s="55"/>
      <c r="C73" s="55"/>
      <c r="D73" s="224">
        <f>Calcu!B161</f>
        <v>15</v>
      </c>
      <c r="E73" s="233" t="str">
        <f>Calcu!C161</f>
        <v/>
      </c>
      <c r="F73" s="234" t="str">
        <f>Calcu!D161</f>
        <v/>
      </c>
      <c r="G73" s="235" t="str">
        <f>Calcu!J161</f>
        <v/>
      </c>
      <c r="H73" s="236" t="str">
        <f>Calcu!K161</f>
        <v/>
      </c>
      <c r="I73" s="55"/>
      <c r="J73" s="55"/>
      <c r="K73" s="55"/>
    </row>
    <row r="74" spans="1:11" s="199" customFormat="1" ht="15" customHeight="1">
      <c r="A74" s="284" t="str">
        <f>A92</f>
        <v>삭제</v>
      </c>
      <c r="B74" s="209"/>
      <c r="C74" s="209"/>
      <c r="D74" s="238"/>
      <c r="E74" s="239"/>
      <c r="F74" s="238"/>
      <c r="G74" s="238"/>
      <c r="H74" s="238"/>
      <c r="I74" s="209"/>
      <c r="J74" s="55"/>
      <c r="K74" s="55"/>
    </row>
    <row r="75" spans="1:11" s="199" customFormat="1" ht="15" customHeight="1">
      <c r="A75" s="210" t="str">
        <f>A74</f>
        <v>삭제</v>
      </c>
      <c r="B75" s="54"/>
      <c r="C75" s="54"/>
      <c r="D75" s="56"/>
      <c r="E75" s="54"/>
      <c r="F75" s="514" t="s">
        <v>98</v>
      </c>
      <c r="G75" s="514"/>
      <c r="H75" s="54"/>
      <c r="I75" s="56"/>
      <c r="J75" s="55"/>
      <c r="K75" s="55"/>
    </row>
    <row r="76" spans="1:11" s="199" customFormat="1" ht="15" customHeight="1">
      <c r="A76" s="210" t="str">
        <f>A75</f>
        <v>삭제</v>
      </c>
      <c r="B76" s="54"/>
      <c r="C76" s="54"/>
      <c r="D76" s="56"/>
      <c r="E76" s="54"/>
      <c r="F76" s="220"/>
      <c r="G76" s="220"/>
      <c r="H76" s="54"/>
      <c r="I76" s="56"/>
      <c r="J76" s="55"/>
      <c r="K76" s="55"/>
    </row>
    <row r="77" spans="1:11" s="199" customFormat="1" ht="15" customHeight="1">
      <c r="A77" s="210" t="str">
        <f t="shared" ref="A77:A90" si="1">A76</f>
        <v>삭제</v>
      </c>
      <c r="B77" s="54"/>
      <c r="C77" s="54"/>
      <c r="D77" s="56"/>
      <c r="E77" s="54"/>
      <c r="F77" s="220"/>
      <c r="G77" s="220"/>
      <c r="H77" s="54"/>
      <c r="I77" s="56"/>
      <c r="J77" s="55"/>
      <c r="K77" s="55"/>
    </row>
    <row r="78" spans="1:11" s="199" customFormat="1" ht="15" customHeight="1">
      <c r="A78" s="210" t="str">
        <f t="shared" si="1"/>
        <v>삭제</v>
      </c>
      <c r="B78" s="54"/>
      <c r="C78" s="54"/>
      <c r="D78" s="56"/>
      <c r="E78" s="54"/>
      <c r="F78" s="220"/>
      <c r="G78" s="220"/>
      <c r="H78" s="54"/>
      <c r="I78" s="56"/>
      <c r="J78" s="55"/>
      <c r="K78" s="55"/>
    </row>
    <row r="79" spans="1:11" s="199" customFormat="1" ht="15" customHeight="1">
      <c r="A79" s="210" t="str">
        <f t="shared" si="1"/>
        <v>삭제</v>
      </c>
      <c r="B79" s="54"/>
      <c r="C79" s="54"/>
      <c r="D79" s="56"/>
      <c r="E79" s="54"/>
      <c r="F79" s="220"/>
      <c r="G79" s="220"/>
      <c r="H79" s="54"/>
      <c r="I79" s="56"/>
      <c r="J79" s="55"/>
      <c r="K79" s="55"/>
    </row>
    <row r="80" spans="1:11" s="199" customFormat="1" ht="15" customHeight="1">
      <c r="A80" s="210" t="str">
        <f t="shared" si="1"/>
        <v>삭제</v>
      </c>
      <c r="B80" s="54"/>
      <c r="C80" s="54"/>
      <c r="D80" s="56"/>
      <c r="E80" s="54"/>
      <c r="F80" s="220"/>
      <c r="G80" s="220"/>
      <c r="H80" s="54"/>
      <c r="I80" s="56"/>
      <c r="J80" s="55"/>
      <c r="K80" s="55"/>
    </row>
    <row r="81" spans="1:11" s="199" customFormat="1" ht="15" customHeight="1">
      <c r="A81" s="210" t="str">
        <f t="shared" si="1"/>
        <v>삭제</v>
      </c>
      <c r="B81" s="54"/>
      <c r="C81" s="54"/>
      <c r="D81" s="56"/>
      <c r="E81" s="54"/>
      <c r="F81" s="220"/>
      <c r="G81" s="220"/>
      <c r="H81" s="54"/>
      <c r="I81" s="56"/>
      <c r="J81" s="55"/>
      <c r="K81" s="55"/>
    </row>
    <row r="82" spans="1:11" s="199" customFormat="1" ht="15" customHeight="1">
      <c r="A82" s="210" t="str">
        <f t="shared" si="1"/>
        <v>삭제</v>
      </c>
      <c r="B82" s="54"/>
      <c r="C82" s="54"/>
      <c r="D82" s="56"/>
      <c r="E82" s="54"/>
      <c r="F82" s="220"/>
      <c r="G82" s="220"/>
      <c r="H82" s="54"/>
      <c r="I82" s="56"/>
      <c r="J82" s="55"/>
      <c r="K82" s="55"/>
    </row>
    <row r="83" spans="1:11" s="199" customFormat="1" ht="15" customHeight="1">
      <c r="A83" s="210" t="str">
        <f t="shared" si="1"/>
        <v>삭제</v>
      </c>
      <c r="B83" s="54"/>
      <c r="C83" s="54"/>
      <c r="D83" s="56"/>
      <c r="E83" s="54"/>
      <c r="F83" s="220"/>
      <c r="G83" s="220"/>
      <c r="H83" s="54"/>
      <c r="I83" s="56"/>
      <c r="J83" s="55"/>
      <c r="K83" s="55"/>
    </row>
    <row r="84" spans="1:11" s="199" customFormat="1" ht="15" customHeight="1">
      <c r="A84" s="210" t="str">
        <f t="shared" si="1"/>
        <v>삭제</v>
      </c>
      <c r="B84" s="54"/>
      <c r="C84" s="54"/>
      <c r="D84" s="56"/>
      <c r="E84" s="54"/>
      <c r="F84" s="220"/>
      <c r="G84" s="220"/>
      <c r="H84" s="54"/>
      <c r="I84" s="56"/>
      <c r="J84" s="55"/>
      <c r="K84" s="55"/>
    </row>
    <row r="85" spans="1:11" s="199" customFormat="1" ht="15" customHeight="1">
      <c r="A85" s="210" t="str">
        <f t="shared" si="1"/>
        <v>삭제</v>
      </c>
      <c r="B85" s="54"/>
      <c r="C85" s="54"/>
      <c r="D85" s="56"/>
      <c r="E85" s="54"/>
      <c r="F85" s="220"/>
      <c r="G85" s="220"/>
      <c r="H85" s="54"/>
      <c r="I85" s="56"/>
      <c r="J85" s="55"/>
      <c r="K85" s="55"/>
    </row>
    <row r="86" spans="1:11" s="199" customFormat="1" ht="15" customHeight="1">
      <c r="A86" s="210" t="str">
        <f t="shared" si="1"/>
        <v>삭제</v>
      </c>
      <c r="B86" s="55"/>
      <c r="C86" s="55"/>
      <c r="D86" s="55"/>
      <c r="E86" s="211"/>
      <c r="F86" s="57"/>
      <c r="G86" s="55"/>
      <c r="H86" s="211"/>
      <c r="I86" s="211"/>
      <c r="J86" s="55"/>
      <c r="K86" s="55"/>
    </row>
    <row r="87" spans="1:11" s="199" customFormat="1" ht="15" customHeight="1">
      <c r="A87" s="210" t="str">
        <f t="shared" si="1"/>
        <v>삭제</v>
      </c>
      <c r="B87" s="55"/>
      <c r="C87" s="55"/>
      <c r="D87" s="208"/>
      <c r="E87" s="208"/>
      <c r="F87" s="208"/>
      <c r="G87" s="208"/>
      <c r="H87" s="208"/>
      <c r="I87" s="208"/>
      <c r="J87" s="55"/>
      <c r="K87" s="55"/>
    </row>
    <row r="88" spans="1:11" s="199" customFormat="1" ht="15" customHeight="1">
      <c r="A88" s="210" t="str">
        <f t="shared" si="1"/>
        <v>삭제</v>
      </c>
      <c r="B88" s="55"/>
      <c r="C88" s="55"/>
      <c r="D88" s="208"/>
      <c r="E88" s="208"/>
      <c r="F88" s="208"/>
      <c r="G88" s="208"/>
      <c r="H88" s="208"/>
      <c r="I88" s="208"/>
      <c r="J88" s="55"/>
      <c r="K88" s="55"/>
    </row>
    <row r="89" spans="1:11" s="199" customFormat="1" ht="15" customHeight="1">
      <c r="A89" s="210" t="str">
        <f t="shared" si="1"/>
        <v>삭제</v>
      </c>
      <c r="B89" s="55"/>
      <c r="C89" s="55"/>
      <c r="D89" s="208"/>
      <c r="E89" s="208"/>
      <c r="F89" s="208"/>
      <c r="G89" s="208"/>
      <c r="H89" s="208"/>
      <c r="I89" s="208"/>
      <c r="J89" s="55"/>
      <c r="K89" s="55"/>
    </row>
    <row r="90" spans="1:11" s="199" customFormat="1" ht="15" customHeight="1">
      <c r="A90" s="210" t="str">
        <f t="shared" si="1"/>
        <v>삭제</v>
      </c>
      <c r="B90" s="55"/>
      <c r="C90" s="55"/>
      <c r="D90" s="208"/>
      <c r="E90" s="208"/>
      <c r="F90" s="208"/>
      <c r="G90" s="208"/>
      <c r="H90" s="208"/>
      <c r="I90" s="208"/>
      <c r="J90" s="55"/>
      <c r="K90" s="55"/>
    </row>
    <row r="91" spans="1:11" s="199" customFormat="1" ht="15" customHeight="1">
      <c r="A91" s="284" t="str">
        <f>IF(A90="삭제","삭제","삽입")</f>
        <v>삭제</v>
      </c>
      <c r="B91" s="55"/>
      <c r="C91" s="55"/>
      <c r="D91" s="208"/>
      <c r="E91" s="208"/>
      <c r="F91" s="208"/>
      <c r="G91" s="208"/>
      <c r="H91" s="208"/>
      <c r="I91" s="208"/>
      <c r="J91" s="55"/>
      <c r="K91" s="55"/>
    </row>
    <row r="92" spans="1:11" s="199" customFormat="1" ht="15" customHeight="1">
      <c r="A92" s="284" t="str">
        <f>IF(Calcu!B173=TRUE,"","삭제")</f>
        <v>삭제</v>
      </c>
      <c r="B92" s="55"/>
      <c r="C92" s="55"/>
      <c r="D92" s="96" t="str">
        <f>"○ 품명 : "&amp;기본정보!C$5</f>
        <v xml:space="preserve">○ 품명 : </v>
      </c>
      <c r="E92" s="55"/>
      <c r="F92" s="55"/>
      <c r="G92" s="57"/>
      <c r="H92" s="55"/>
      <c r="I92" s="55"/>
      <c r="J92" s="55"/>
      <c r="K92" s="55"/>
    </row>
    <row r="93" spans="1:11" s="199" customFormat="1" ht="15" customHeight="1">
      <c r="A93" s="210" t="str">
        <f>A92</f>
        <v>삭제</v>
      </c>
      <c r="B93" s="55"/>
      <c r="C93" s="55"/>
      <c r="D93" s="96" t="str">
        <f>"○ 제작회사 : "&amp;기본정보!C$6</f>
        <v xml:space="preserve">○ 제작회사 : </v>
      </c>
      <c r="E93" s="55"/>
      <c r="F93" s="55"/>
      <c r="G93" s="57"/>
      <c r="H93" s="55"/>
      <c r="I93" s="55"/>
      <c r="J93" s="55"/>
      <c r="K93" s="55"/>
    </row>
    <row r="94" spans="1:11" s="199" customFormat="1" ht="15" customHeight="1">
      <c r="A94" s="210" t="str">
        <f>A92</f>
        <v>삭제</v>
      </c>
      <c r="B94" s="55"/>
      <c r="C94" s="55"/>
      <c r="D94" s="96" t="str">
        <f>"○ 형식 : "&amp;기본정보!C$7</f>
        <v xml:space="preserve">○ 형식 : </v>
      </c>
      <c r="E94" s="55"/>
      <c r="F94" s="55"/>
      <c r="G94" s="57"/>
      <c r="H94" s="55"/>
      <c r="I94" s="55"/>
      <c r="J94" s="55"/>
      <c r="K94" s="55"/>
    </row>
    <row r="95" spans="1:11" s="199" customFormat="1" ht="15" customHeight="1">
      <c r="A95" s="210" t="str">
        <f>A92</f>
        <v>삭제</v>
      </c>
      <c r="B95" s="55"/>
      <c r="C95" s="55"/>
      <c r="D95" s="96" t="str">
        <f>"○ 기기번호 : "&amp;기본정보!C$8</f>
        <v xml:space="preserve">○ 기기번호 : </v>
      </c>
      <c r="E95" s="55"/>
      <c r="F95" s="55"/>
      <c r="G95" s="57"/>
      <c r="H95" s="55"/>
      <c r="I95" s="55"/>
      <c r="J95" s="55"/>
      <c r="K95" s="55"/>
    </row>
    <row r="96" spans="1:11" s="199" customFormat="1" ht="15" customHeight="1">
      <c r="A96" s="210" t="str">
        <f>A92</f>
        <v>삭제</v>
      </c>
      <c r="B96" s="55"/>
      <c r="C96" s="55"/>
      <c r="D96" s="96"/>
      <c r="E96" s="55"/>
      <c r="F96" s="55"/>
      <c r="G96" s="57"/>
      <c r="H96" s="55"/>
      <c r="I96" s="55"/>
      <c r="J96" s="55"/>
      <c r="K96" s="55"/>
    </row>
    <row r="97" spans="1:11" s="199" customFormat="1" ht="15" customHeight="1">
      <c r="A97" s="210" t="str">
        <f>A92</f>
        <v>삭제</v>
      </c>
      <c r="B97" s="55"/>
      <c r="C97" s="55"/>
      <c r="D97" s="59" t="s">
        <v>103</v>
      </c>
      <c r="E97" s="55"/>
      <c r="F97" s="55"/>
      <c r="G97" s="57"/>
      <c r="H97" s="55"/>
      <c r="I97" s="55"/>
      <c r="J97" s="55"/>
      <c r="K97" s="55"/>
    </row>
    <row r="98" spans="1:11" s="199" customFormat="1" ht="15" customHeight="1">
      <c r="A98" s="210" t="str">
        <f>A92</f>
        <v>삭제</v>
      </c>
      <c r="B98" s="55"/>
      <c r="C98" s="55"/>
      <c r="D98" s="516" t="s">
        <v>60</v>
      </c>
      <c r="E98" s="221" t="s">
        <v>89</v>
      </c>
      <c r="F98" s="524" t="e">
        <f>Calcu!$J$328</f>
        <v>#N/A</v>
      </c>
      <c r="G98" s="525"/>
      <c r="H98" s="526"/>
      <c r="I98" s="55"/>
      <c r="J98" s="55"/>
      <c r="K98" s="55"/>
    </row>
    <row r="99" spans="1:11" s="199" customFormat="1" ht="15" customHeight="1">
      <c r="A99" s="210" t="str">
        <f>A92</f>
        <v>삭제</v>
      </c>
      <c r="B99" s="55"/>
      <c r="C99" s="55"/>
      <c r="D99" s="517"/>
      <c r="E99" s="522" t="s">
        <v>67</v>
      </c>
      <c r="F99" s="519" t="s">
        <v>57</v>
      </c>
      <c r="G99" s="521" t="s">
        <v>102</v>
      </c>
      <c r="H99" s="527" t="s">
        <v>828</v>
      </c>
      <c r="I99" s="55"/>
      <c r="J99" s="55"/>
      <c r="K99" s="55"/>
    </row>
    <row r="100" spans="1:11" s="199" customFormat="1" ht="15" customHeight="1">
      <c r="A100" s="210" t="str">
        <f>A92</f>
        <v>삭제</v>
      </c>
      <c r="B100" s="55"/>
      <c r="C100" s="55"/>
      <c r="D100" s="517"/>
      <c r="E100" s="523"/>
      <c r="F100" s="520"/>
      <c r="G100" s="521"/>
      <c r="H100" s="528"/>
      <c r="I100" s="55"/>
      <c r="J100" s="55"/>
      <c r="K100" s="55"/>
    </row>
    <row r="101" spans="1:11" s="199" customFormat="1" ht="15" customHeight="1">
      <c r="A101" s="210" t="str">
        <f>A92</f>
        <v>삭제</v>
      </c>
      <c r="B101" s="57"/>
      <c r="C101" s="57"/>
      <c r="D101" s="518"/>
      <c r="E101" s="92">
        <f>Calcu!C228</f>
        <v>0</v>
      </c>
      <c r="F101" s="91">
        <f>Calcu!D228</f>
        <v>0</v>
      </c>
      <c r="G101" s="89">
        <f>Calcu!J228</f>
        <v>0</v>
      </c>
      <c r="H101" s="90"/>
      <c r="I101" s="55"/>
      <c r="J101" s="55"/>
      <c r="K101" s="55"/>
    </row>
    <row r="102" spans="1:11" s="199" customFormat="1" ht="15" customHeight="1">
      <c r="A102" s="284" t="str">
        <f>IF(Calcu!N173=TRUE,"","삭제")</f>
        <v>삭제</v>
      </c>
      <c r="B102" s="57"/>
      <c r="C102" s="57"/>
      <c r="D102" s="223">
        <f>Calcu!B229</f>
        <v>1</v>
      </c>
      <c r="E102" s="225" t="str">
        <f>Calcu!C229</f>
        <v/>
      </c>
      <c r="F102" s="226" t="str">
        <f>Calcu!D229</f>
        <v/>
      </c>
      <c r="G102" s="227" t="str">
        <f>Calcu!J229</f>
        <v/>
      </c>
      <c r="H102" s="228" t="str">
        <f>Calcu!K229</f>
        <v/>
      </c>
      <c r="I102" s="55"/>
      <c r="J102" s="55"/>
      <c r="K102" s="55"/>
    </row>
    <row r="103" spans="1:11" s="199" customFormat="1" ht="15" customHeight="1">
      <c r="A103" s="284" t="str">
        <f>IF(Calcu!N174=TRUE,"","삭제")</f>
        <v>삭제</v>
      </c>
      <c r="B103" s="57"/>
      <c r="C103" s="57"/>
      <c r="D103" s="222">
        <f>Calcu!B230</f>
        <v>2</v>
      </c>
      <c r="E103" s="229" t="str">
        <f>Calcu!C230</f>
        <v/>
      </c>
      <c r="F103" s="230" t="str">
        <f>Calcu!D230</f>
        <v/>
      </c>
      <c r="G103" s="231" t="str">
        <f>Calcu!J230</f>
        <v/>
      </c>
      <c r="H103" s="232" t="str">
        <f>Calcu!K230</f>
        <v/>
      </c>
      <c r="I103" s="55"/>
      <c r="J103" s="55"/>
      <c r="K103" s="55"/>
    </row>
    <row r="104" spans="1:11" s="199" customFormat="1" ht="15" customHeight="1">
      <c r="A104" s="284" t="str">
        <f>IF(Calcu!N175=TRUE,"","삭제")</f>
        <v>삭제</v>
      </c>
      <c r="B104" s="57"/>
      <c r="C104" s="57"/>
      <c r="D104" s="222">
        <f>Calcu!B231</f>
        <v>3</v>
      </c>
      <c r="E104" s="229" t="str">
        <f>Calcu!C231</f>
        <v/>
      </c>
      <c r="F104" s="230" t="str">
        <f>Calcu!D231</f>
        <v/>
      </c>
      <c r="G104" s="231" t="str">
        <f>Calcu!J231</f>
        <v/>
      </c>
      <c r="H104" s="232" t="str">
        <f>Calcu!K231</f>
        <v/>
      </c>
      <c r="I104" s="55"/>
      <c r="J104" s="55"/>
      <c r="K104" s="55"/>
    </row>
    <row r="105" spans="1:11" s="199" customFormat="1" ht="15" customHeight="1">
      <c r="A105" s="284" t="str">
        <f>IF(Calcu!N176=TRUE,"","삭제")</f>
        <v>삭제</v>
      </c>
      <c r="B105" s="57"/>
      <c r="C105" s="57"/>
      <c r="D105" s="222">
        <f>Calcu!B232</f>
        <v>4</v>
      </c>
      <c r="E105" s="229" t="str">
        <f>Calcu!C232</f>
        <v/>
      </c>
      <c r="F105" s="230" t="str">
        <f>Calcu!D232</f>
        <v/>
      </c>
      <c r="G105" s="231" t="str">
        <f>Calcu!J232</f>
        <v/>
      </c>
      <c r="H105" s="232" t="str">
        <f>Calcu!K232</f>
        <v/>
      </c>
      <c r="I105" s="55"/>
      <c r="J105" s="55"/>
      <c r="K105" s="55"/>
    </row>
    <row r="106" spans="1:11" s="199" customFormat="1" ht="15" customHeight="1">
      <c r="A106" s="284" t="str">
        <f>IF(Calcu!N177=TRUE,"","삭제")</f>
        <v>삭제</v>
      </c>
      <c r="B106" s="57"/>
      <c r="C106" s="57"/>
      <c r="D106" s="222">
        <f>Calcu!B233</f>
        <v>5</v>
      </c>
      <c r="E106" s="229" t="str">
        <f>Calcu!C233</f>
        <v/>
      </c>
      <c r="F106" s="230" t="str">
        <f>Calcu!D233</f>
        <v/>
      </c>
      <c r="G106" s="231" t="str">
        <f>Calcu!J233</f>
        <v/>
      </c>
      <c r="H106" s="232" t="str">
        <f>Calcu!K233</f>
        <v/>
      </c>
      <c r="I106" s="55"/>
      <c r="J106" s="55"/>
      <c r="K106" s="55"/>
    </row>
    <row r="107" spans="1:11" s="199" customFormat="1" ht="15" customHeight="1">
      <c r="A107" s="284" t="str">
        <f>IF(Calcu!N178=TRUE,"","삭제")</f>
        <v>삭제</v>
      </c>
      <c r="B107" s="57"/>
      <c r="C107" s="57"/>
      <c r="D107" s="222">
        <f>Calcu!B234</f>
        <v>6</v>
      </c>
      <c r="E107" s="229" t="str">
        <f>Calcu!C234</f>
        <v/>
      </c>
      <c r="F107" s="230" t="str">
        <f>Calcu!D234</f>
        <v/>
      </c>
      <c r="G107" s="231" t="str">
        <f>Calcu!J234</f>
        <v/>
      </c>
      <c r="H107" s="232" t="str">
        <f>Calcu!K234</f>
        <v/>
      </c>
      <c r="I107" s="55"/>
      <c r="J107" s="55"/>
      <c r="K107" s="55"/>
    </row>
    <row r="108" spans="1:11" s="199" customFormat="1" ht="15" customHeight="1">
      <c r="A108" s="284" t="str">
        <f>IF(Calcu!N179=TRUE,"","삭제")</f>
        <v>삭제</v>
      </c>
      <c r="B108" s="57"/>
      <c r="C108" s="57"/>
      <c r="D108" s="222">
        <f>Calcu!B235</f>
        <v>7</v>
      </c>
      <c r="E108" s="229" t="str">
        <f>Calcu!C235</f>
        <v/>
      </c>
      <c r="F108" s="230" t="str">
        <f>Calcu!D235</f>
        <v/>
      </c>
      <c r="G108" s="231" t="str">
        <f>Calcu!J235</f>
        <v/>
      </c>
      <c r="H108" s="232" t="str">
        <f>Calcu!K235</f>
        <v/>
      </c>
      <c r="I108" s="55"/>
      <c r="J108" s="55"/>
      <c r="K108" s="55"/>
    </row>
    <row r="109" spans="1:11" s="199" customFormat="1" ht="15" customHeight="1">
      <c r="A109" s="284" t="str">
        <f>IF(Calcu!N180=TRUE,"","삭제")</f>
        <v>삭제</v>
      </c>
      <c r="B109" s="57"/>
      <c r="C109" s="57"/>
      <c r="D109" s="222">
        <f>Calcu!B236</f>
        <v>8</v>
      </c>
      <c r="E109" s="229" t="str">
        <f>Calcu!C236</f>
        <v/>
      </c>
      <c r="F109" s="230" t="str">
        <f>Calcu!D236</f>
        <v/>
      </c>
      <c r="G109" s="231" t="str">
        <f>Calcu!J236</f>
        <v/>
      </c>
      <c r="H109" s="232" t="str">
        <f>Calcu!K236</f>
        <v/>
      </c>
      <c r="I109" s="55"/>
      <c r="J109" s="55"/>
      <c r="K109" s="55"/>
    </row>
    <row r="110" spans="1:11" s="199" customFormat="1" ht="15" customHeight="1">
      <c r="A110" s="284" t="str">
        <f>IF(Calcu!N181=TRUE,"","삭제")</f>
        <v>삭제</v>
      </c>
      <c r="B110" s="57"/>
      <c r="C110" s="57"/>
      <c r="D110" s="222">
        <f>Calcu!B237</f>
        <v>9</v>
      </c>
      <c r="E110" s="229" t="str">
        <f>Calcu!C237</f>
        <v/>
      </c>
      <c r="F110" s="230" t="str">
        <f>Calcu!D237</f>
        <v/>
      </c>
      <c r="G110" s="231" t="str">
        <f>Calcu!J237</f>
        <v/>
      </c>
      <c r="H110" s="232" t="str">
        <f>Calcu!K237</f>
        <v/>
      </c>
      <c r="I110" s="55"/>
      <c r="J110" s="55"/>
      <c r="K110" s="55"/>
    </row>
    <row r="111" spans="1:11" s="199" customFormat="1" ht="15" customHeight="1">
      <c r="A111" s="284" t="str">
        <f>IF(Calcu!N182=TRUE,"","삭제")</f>
        <v>삭제</v>
      </c>
      <c r="B111" s="57"/>
      <c r="C111" s="57"/>
      <c r="D111" s="222">
        <f>Calcu!B238</f>
        <v>10</v>
      </c>
      <c r="E111" s="229" t="str">
        <f>Calcu!C238</f>
        <v/>
      </c>
      <c r="F111" s="230" t="str">
        <f>Calcu!D238</f>
        <v/>
      </c>
      <c r="G111" s="231" t="str">
        <f>Calcu!J238</f>
        <v/>
      </c>
      <c r="H111" s="232" t="str">
        <f>Calcu!K238</f>
        <v/>
      </c>
      <c r="I111" s="55"/>
      <c r="J111" s="55"/>
      <c r="K111" s="55"/>
    </row>
    <row r="112" spans="1:11" s="199" customFormat="1" ht="15" customHeight="1">
      <c r="A112" s="284" t="str">
        <f>IF(Calcu!N183=TRUE,"","삭제")</f>
        <v>삭제</v>
      </c>
      <c r="B112" s="57"/>
      <c r="C112" s="57"/>
      <c r="D112" s="222">
        <f>Calcu!B239</f>
        <v>11</v>
      </c>
      <c r="E112" s="229" t="str">
        <f>Calcu!C239</f>
        <v/>
      </c>
      <c r="F112" s="230" t="str">
        <f>Calcu!D239</f>
        <v/>
      </c>
      <c r="G112" s="231" t="str">
        <f>Calcu!J239</f>
        <v/>
      </c>
      <c r="H112" s="232" t="str">
        <f>Calcu!K239</f>
        <v/>
      </c>
      <c r="I112" s="55"/>
      <c r="J112" s="55"/>
      <c r="K112" s="55"/>
    </row>
    <row r="113" spans="1:11" s="199" customFormat="1" ht="15" customHeight="1">
      <c r="A113" s="284" t="str">
        <f>IF(Calcu!N184=TRUE,"","삭제")</f>
        <v>삭제</v>
      </c>
      <c r="B113" s="57"/>
      <c r="C113" s="57"/>
      <c r="D113" s="222">
        <f>Calcu!B240</f>
        <v>12</v>
      </c>
      <c r="E113" s="229" t="str">
        <f>Calcu!C240</f>
        <v/>
      </c>
      <c r="F113" s="230" t="str">
        <f>Calcu!D240</f>
        <v/>
      </c>
      <c r="G113" s="231" t="str">
        <f>Calcu!J240</f>
        <v/>
      </c>
      <c r="H113" s="232" t="str">
        <f>Calcu!K240</f>
        <v/>
      </c>
      <c r="I113" s="55"/>
      <c r="J113" s="55"/>
      <c r="K113" s="55"/>
    </row>
    <row r="114" spans="1:11" s="199" customFormat="1" ht="15" customHeight="1">
      <c r="A114" s="284" t="str">
        <f>IF(Calcu!N185=TRUE,"","삭제")</f>
        <v>삭제</v>
      </c>
      <c r="B114" s="57"/>
      <c r="C114" s="57"/>
      <c r="D114" s="222">
        <f>Calcu!B241</f>
        <v>13</v>
      </c>
      <c r="E114" s="229" t="str">
        <f>Calcu!C241</f>
        <v/>
      </c>
      <c r="F114" s="230" t="str">
        <f>Calcu!D241</f>
        <v/>
      </c>
      <c r="G114" s="231" t="str">
        <f>Calcu!J241</f>
        <v/>
      </c>
      <c r="H114" s="232" t="str">
        <f>Calcu!K241</f>
        <v/>
      </c>
      <c r="I114" s="55"/>
      <c r="J114" s="55"/>
      <c r="K114" s="55"/>
    </row>
    <row r="115" spans="1:11" s="199" customFormat="1" ht="15" customHeight="1">
      <c r="A115" s="284" t="str">
        <f>IF(Calcu!N186=TRUE,"","삭제")</f>
        <v>삭제</v>
      </c>
      <c r="B115" s="55"/>
      <c r="C115" s="55"/>
      <c r="D115" s="222">
        <f>Calcu!B242</f>
        <v>14</v>
      </c>
      <c r="E115" s="229" t="str">
        <f>Calcu!C242</f>
        <v/>
      </c>
      <c r="F115" s="230" t="str">
        <f>Calcu!D242</f>
        <v/>
      </c>
      <c r="G115" s="231" t="str">
        <f>Calcu!J242</f>
        <v/>
      </c>
      <c r="H115" s="232" t="str">
        <f>Calcu!K242</f>
        <v/>
      </c>
      <c r="I115" s="55"/>
      <c r="J115" s="55"/>
      <c r="K115" s="55"/>
    </row>
    <row r="116" spans="1:11" s="199" customFormat="1" ht="15" customHeight="1">
      <c r="A116" s="284" t="str">
        <f>IF(Calcu!N187=TRUE,"","삭제")</f>
        <v>삭제</v>
      </c>
      <c r="B116" s="55"/>
      <c r="C116" s="55"/>
      <c r="D116" s="224">
        <f>Calcu!B243</f>
        <v>15</v>
      </c>
      <c r="E116" s="233" t="str">
        <f>Calcu!C243</f>
        <v/>
      </c>
      <c r="F116" s="234" t="str">
        <f>Calcu!D243</f>
        <v/>
      </c>
      <c r="G116" s="235" t="str">
        <f>Calcu!J243</f>
        <v/>
      </c>
      <c r="H116" s="236" t="str">
        <f>Calcu!K243</f>
        <v/>
      </c>
      <c r="I116" s="55"/>
      <c r="J116" s="55"/>
      <c r="K116" s="55"/>
    </row>
    <row r="117" spans="1:11" ht="15" customHeight="1">
      <c r="A117" s="284" t="str">
        <f>A135</f>
        <v>삭제</v>
      </c>
      <c r="B117" s="209"/>
      <c r="C117" s="209"/>
      <c r="D117" s="238"/>
      <c r="E117" s="239"/>
      <c r="F117" s="238"/>
      <c r="G117" s="238"/>
      <c r="H117" s="238"/>
      <c r="I117" s="209"/>
    </row>
    <row r="118" spans="1:11" ht="15" customHeight="1">
      <c r="A118" s="210" t="str">
        <f>A117</f>
        <v>삭제</v>
      </c>
      <c r="B118" s="54"/>
      <c r="C118" s="54"/>
      <c r="D118" s="56"/>
      <c r="E118" s="54"/>
      <c r="F118" s="514" t="s">
        <v>98</v>
      </c>
      <c r="G118" s="514"/>
      <c r="H118" s="54"/>
      <c r="I118" s="56"/>
    </row>
    <row r="119" spans="1:11" ht="15" customHeight="1">
      <c r="A119" s="210" t="str">
        <f>A118</f>
        <v>삭제</v>
      </c>
      <c r="B119" s="54"/>
      <c r="C119" s="54"/>
      <c r="D119" s="56"/>
      <c r="E119" s="54"/>
      <c r="F119" s="220"/>
      <c r="G119" s="220"/>
      <c r="H119" s="54"/>
      <c r="I119" s="56"/>
    </row>
    <row r="120" spans="1:11" ht="15" customHeight="1">
      <c r="A120" s="210" t="str">
        <f t="shared" ref="A120:A133" si="2">A119</f>
        <v>삭제</v>
      </c>
      <c r="B120" s="54"/>
      <c r="C120" s="54"/>
      <c r="D120" s="56"/>
      <c r="E120" s="54"/>
      <c r="F120" s="220"/>
      <c r="G120" s="220"/>
      <c r="H120" s="54"/>
      <c r="I120" s="56"/>
    </row>
    <row r="121" spans="1:11" ht="15" customHeight="1">
      <c r="A121" s="210" t="str">
        <f t="shared" si="2"/>
        <v>삭제</v>
      </c>
      <c r="B121" s="54"/>
      <c r="C121" s="54"/>
      <c r="D121" s="56"/>
      <c r="E121" s="54"/>
      <c r="F121" s="220"/>
      <c r="G121" s="220"/>
      <c r="H121" s="54"/>
      <c r="I121" s="56"/>
    </row>
    <row r="122" spans="1:11" ht="15" customHeight="1">
      <c r="A122" s="210" t="str">
        <f t="shared" si="2"/>
        <v>삭제</v>
      </c>
      <c r="B122" s="54"/>
      <c r="C122" s="54"/>
      <c r="D122" s="56"/>
      <c r="E122" s="54"/>
      <c r="F122" s="220"/>
      <c r="G122" s="220"/>
      <c r="H122" s="54"/>
      <c r="I122" s="56"/>
    </row>
    <row r="123" spans="1:11" ht="15" customHeight="1">
      <c r="A123" s="210" t="str">
        <f t="shared" si="2"/>
        <v>삭제</v>
      </c>
      <c r="B123" s="54"/>
      <c r="C123" s="54"/>
      <c r="D123" s="56"/>
      <c r="E123" s="54"/>
      <c r="F123" s="220"/>
      <c r="G123" s="220"/>
      <c r="H123" s="54"/>
      <c r="I123" s="56"/>
    </row>
    <row r="124" spans="1:11" ht="15" customHeight="1">
      <c r="A124" s="210" t="str">
        <f t="shared" si="2"/>
        <v>삭제</v>
      </c>
      <c r="B124" s="54"/>
      <c r="C124" s="54"/>
      <c r="D124" s="56"/>
      <c r="E124" s="54"/>
      <c r="F124" s="220"/>
      <c r="G124" s="220"/>
      <c r="H124" s="54"/>
      <c r="I124" s="56"/>
    </row>
    <row r="125" spans="1:11" ht="15" customHeight="1">
      <c r="A125" s="210" t="str">
        <f t="shared" si="2"/>
        <v>삭제</v>
      </c>
      <c r="B125" s="54"/>
      <c r="C125" s="54"/>
      <c r="D125" s="56"/>
      <c r="E125" s="54"/>
      <c r="F125" s="220"/>
      <c r="G125" s="220"/>
      <c r="H125" s="54"/>
      <c r="I125" s="56"/>
    </row>
    <row r="126" spans="1:11" ht="15" customHeight="1">
      <c r="A126" s="210" t="str">
        <f t="shared" si="2"/>
        <v>삭제</v>
      </c>
      <c r="B126" s="54"/>
      <c r="C126" s="54"/>
      <c r="D126" s="56"/>
      <c r="E126" s="54"/>
      <c r="F126" s="220"/>
      <c r="G126" s="220"/>
      <c r="H126" s="54"/>
      <c r="I126" s="56"/>
    </row>
    <row r="127" spans="1:11" ht="15" customHeight="1">
      <c r="A127" s="210" t="str">
        <f t="shared" si="2"/>
        <v>삭제</v>
      </c>
      <c r="B127" s="54"/>
      <c r="C127" s="54"/>
      <c r="D127" s="56"/>
      <c r="E127" s="54"/>
      <c r="F127" s="220"/>
      <c r="G127" s="220"/>
      <c r="H127" s="54"/>
      <c r="I127" s="56"/>
    </row>
    <row r="128" spans="1:11" ht="15" customHeight="1">
      <c r="A128" s="210" t="str">
        <f t="shared" si="2"/>
        <v>삭제</v>
      </c>
      <c r="B128" s="54"/>
      <c r="C128" s="54"/>
      <c r="D128" s="56"/>
      <c r="E128" s="54"/>
      <c r="F128" s="220"/>
      <c r="G128" s="220"/>
      <c r="H128" s="54"/>
      <c r="I128" s="56"/>
    </row>
    <row r="129" spans="1:9" ht="15" customHeight="1">
      <c r="A129" s="210" t="str">
        <f t="shared" si="2"/>
        <v>삭제</v>
      </c>
      <c r="E129" s="211"/>
      <c r="H129" s="211"/>
      <c r="I129" s="211"/>
    </row>
    <row r="130" spans="1:9" ht="15" customHeight="1">
      <c r="A130" s="210" t="str">
        <f t="shared" si="2"/>
        <v>삭제</v>
      </c>
      <c r="D130" s="208"/>
      <c r="E130" s="208"/>
      <c r="F130" s="208"/>
      <c r="G130" s="208"/>
      <c r="H130" s="208"/>
      <c r="I130" s="208"/>
    </row>
    <row r="131" spans="1:9" ht="15" customHeight="1">
      <c r="A131" s="210" t="str">
        <f t="shared" si="2"/>
        <v>삭제</v>
      </c>
      <c r="D131" s="208"/>
      <c r="E131" s="208"/>
      <c r="F131" s="208"/>
      <c r="G131" s="208"/>
      <c r="H131" s="208"/>
      <c r="I131" s="208"/>
    </row>
    <row r="132" spans="1:9" ht="15" customHeight="1">
      <c r="A132" s="210" t="str">
        <f t="shared" si="2"/>
        <v>삭제</v>
      </c>
      <c r="D132" s="208"/>
      <c r="E132" s="208"/>
      <c r="F132" s="208"/>
      <c r="G132" s="208"/>
      <c r="H132" s="208"/>
      <c r="I132" s="208"/>
    </row>
    <row r="133" spans="1:9" ht="15" customHeight="1">
      <c r="A133" s="210" t="str">
        <f t="shared" si="2"/>
        <v>삭제</v>
      </c>
      <c r="D133" s="208"/>
      <c r="E133" s="208"/>
      <c r="F133" s="208"/>
      <c r="G133" s="208"/>
      <c r="H133" s="208"/>
      <c r="I133" s="208"/>
    </row>
    <row r="134" spans="1:9" ht="15" customHeight="1">
      <c r="A134" s="284" t="str">
        <f>IF(A133="삭제","삭제","삽입")</f>
        <v>삭제</v>
      </c>
      <c r="D134" s="208"/>
      <c r="E134" s="208"/>
      <c r="F134" s="208"/>
      <c r="G134" s="208"/>
      <c r="H134" s="208"/>
      <c r="I134" s="208"/>
    </row>
    <row r="135" spans="1:9" ht="15" customHeight="1">
      <c r="A135" s="284" t="str">
        <f>IF(Calcu!B255=TRUE,"","삭제")</f>
        <v>삭제</v>
      </c>
      <c r="D135" s="96" t="str">
        <f>"○ 품명 : "&amp;기본정보!C$5</f>
        <v xml:space="preserve">○ 품명 : </v>
      </c>
      <c r="F135" s="55"/>
      <c r="G135" s="57"/>
    </row>
    <row r="136" spans="1:9" ht="15" customHeight="1">
      <c r="A136" s="210" t="str">
        <f>A135</f>
        <v>삭제</v>
      </c>
      <c r="D136" s="96" t="str">
        <f>"○ 제작회사 : "&amp;기본정보!C$6</f>
        <v xml:space="preserve">○ 제작회사 : </v>
      </c>
      <c r="F136" s="55"/>
      <c r="G136" s="57"/>
    </row>
    <row r="137" spans="1:9" ht="15" customHeight="1">
      <c r="A137" s="210" t="str">
        <f>A135</f>
        <v>삭제</v>
      </c>
      <c r="D137" s="96" t="str">
        <f>"○ 형식 : "&amp;기본정보!C$7</f>
        <v xml:space="preserve">○ 형식 : </v>
      </c>
      <c r="F137" s="55"/>
      <c r="G137" s="57"/>
    </row>
    <row r="138" spans="1:9" ht="15" customHeight="1">
      <c r="A138" s="210" t="str">
        <f>A135</f>
        <v>삭제</v>
      </c>
      <c r="D138" s="96" t="str">
        <f>"○ 기기번호 : "&amp;기본정보!C$8</f>
        <v xml:space="preserve">○ 기기번호 : </v>
      </c>
      <c r="F138" s="55"/>
      <c r="G138" s="57"/>
    </row>
    <row r="139" spans="1:9" ht="15" customHeight="1">
      <c r="A139" s="210" t="str">
        <f>A135</f>
        <v>삭제</v>
      </c>
      <c r="D139" s="96"/>
      <c r="F139" s="55"/>
      <c r="G139" s="57"/>
    </row>
    <row r="140" spans="1:9" ht="15" customHeight="1">
      <c r="A140" s="210" t="str">
        <f>A135</f>
        <v>삭제</v>
      </c>
      <c r="D140" s="59" t="s">
        <v>103</v>
      </c>
      <c r="F140" s="55"/>
      <c r="G140" s="57"/>
    </row>
    <row r="141" spans="1:9" ht="15" customHeight="1">
      <c r="A141" s="210" t="str">
        <f>A135</f>
        <v>삭제</v>
      </c>
      <c r="D141" s="516" t="s">
        <v>60</v>
      </c>
      <c r="E141" s="221" t="s">
        <v>89</v>
      </c>
      <c r="F141" s="524" t="e">
        <f>Calcu!$J$328</f>
        <v>#N/A</v>
      </c>
      <c r="G141" s="525"/>
      <c r="H141" s="526"/>
    </row>
    <row r="142" spans="1:9" ht="15" customHeight="1">
      <c r="A142" s="210" t="str">
        <f>A135</f>
        <v>삭제</v>
      </c>
      <c r="D142" s="517"/>
      <c r="E142" s="522" t="s">
        <v>67</v>
      </c>
      <c r="F142" s="519" t="s">
        <v>57</v>
      </c>
      <c r="G142" s="521" t="s">
        <v>102</v>
      </c>
      <c r="H142" s="527" t="s">
        <v>828</v>
      </c>
    </row>
    <row r="143" spans="1:9" ht="15" customHeight="1">
      <c r="A143" s="210" t="str">
        <f>A135</f>
        <v>삭제</v>
      </c>
      <c r="D143" s="517"/>
      <c r="E143" s="523"/>
      <c r="F143" s="520"/>
      <c r="G143" s="521"/>
      <c r="H143" s="528"/>
    </row>
    <row r="144" spans="1:9" ht="15" customHeight="1">
      <c r="A144" s="210" t="str">
        <f>A135</f>
        <v>삭제</v>
      </c>
      <c r="B144" s="57"/>
      <c r="C144" s="57"/>
      <c r="D144" s="518"/>
      <c r="E144" s="92">
        <f>Calcu!C310</f>
        <v>0</v>
      </c>
      <c r="F144" s="91">
        <f>Calcu!D310</f>
        <v>0</v>
      </c>
      <c r="G144" s="89">
        <f>Calcu!J310</f>
        <v>0</v>
      </c>
      <c r="H144" s="90"/>
    </row>
    <row r="145" spans="1:11" ht="15" customHeight="1">
      <c r="A145" s="284" t="str">
        <f>IF(Calcu!N255=TRUE,"","삭제")</f>
        <v>삭제</v>
      </c>
      <c r="B145" s="57"/>
      <c r="C145" s="57"/>
      <c r="D145" s="223">
        <f>Calcu!B311</f>
        <v>1</v>
      </c>
      <c r="E145" s="225" t="str">
        <f>Calcu!C311</f>
        <v/>
      </c>
      <c r="F145" s="226" t="str">
        <f>Calcu!D311</f>
        <v/>
      </c>
      <c r="G145" s="227" t="str">
        <f>Calcu!J311</f>
        <v/>
      </c>
      <c r="H145" s="228" t="str">
        <f>Calcu!K311</f>
        <v/>
      </c>
    </row>
    <row r="146" spans="1:11" ht="15" customHeight="1">
      <c r="A146" s="284" t="str">
        <f>IF(Calcu!N256=TRUE,"","삭제")</f>
        <v>삭제</v>
      </c>
      <c r="B146" s="57"/>
      <c r="C146" s="57"/>
      <c r="D146" s="222">
        <f>Calcu!B312</f>
        <v>2</v>
      </c>
      <c r="E146" s="229" t="str">
        <f>Calcu!C312</f>
        <v/>
      </c>
      <c r="F146" s="230" t="str">
        <f>Calcu!D312</f>
        <v/>
      </c>
      <c r="G146" s="231" t="str">
        <f>Calcu!J312</f>
        <v/>
      </c>
      <c r="H146" s="232" t="str">
        <f>Calcu!K312</f>
        <v/>
      </c>
    </row>
    <row r="147" spans="1:11" ht="15" customHeight="1">
      <c r="A147" s="284" t="str">
        <f>IF(Calcu!N257=TRUE,"","삭제")</f>
        <v>삭제</v>
      </c>
      <c r="B147" s="57"/>
      <c r="C147" s="57"/>
      <c r="D147" s="222">
        <f>Calcu!B313</f>
        <v>3</v>
      </c>
      <c r="E147" s="229" t="str">
        <f>Calcu!C313</f>
        <v/>
      </c>
      <c r="F147" s="230" t="str">
        <f>Calcu!D313</f>
        <v/>
      </c>
      <c r="G147" s="231" t="str">
        <f>Calcu!J313</f>
        <v/>
      </c>
      <c r="H147" s="232" t="str">
        <f>Calcu!K313</f>
        <v/>
      </c>
    </row>
    <row r="148" spans="1:11" ht="15" customHeight="1">
      <c r="A148" s="284" t="str">
        <f>IF(Calcu!N258=TRUE,"","삭제")</f>
        <v>삭제</v>
      </c>
      <c r="B148" s="57"/>
      <c r="C148" s="57"/>
      <c r="D148" s="222">
        <f>Calcu!B314</f>
        <v>4</v>
      </c>
      <c r="E148" s="229" t="str">
        <f>Calcu!C314</f>
        <v/>
      </c>
      <c r="F148" s="230" t="str">
        <f>Calcu!D314</f>
        <v/>
      </c>
      <c r="G148" s="231" t="str">
        <f>Calcu!J314</f>
        <v/>
      </c>
      <c r="H148" s="232" t="str">
        <f>Calcu!K314</f>
        <v/>
      </c>
    </row>
    <row r="149" spans="1:11" ht="15" customHeight="1">
      <c r="A149" s="284" t="str">
        <f>IF(Calcu!N259=TRUE,"","삭제")</f>
        <v>삭제</v>
      </c>
      <c r="B149" s="57"/>
      <c r="C149" s="57"/>
      <c r="D149" s="222">
        <f>Calcu!B315</f>
        <v>5</v>
      </c>
      <c r="E149" s="229" t="str">
        <f>Calcu!C315</f>
        <v/>
      </c>
      <c r="F149" s="230" t="str">
        <f>Calcu!D315</f>
        <v/>
      </c>
      <c r="G149" s="231" t="str">
        <f>Calcu!J315</f>
        <v/>
      </c>
      <c r="H149" s="232" t="str">
        <f>Calcu!K315</f>
        <v/>
      </c>
    </row>
    <row r="150" spans="1:11" ht="15" customHeight="1">
      <c r="A150" s="284" t="str">
        <f>IF(Calcu!N260=TRUE,"","삭제")</f>
        <v>삭제</v>
      </c>
      <c r="B150" s="57"/>
      <c r="C150" s="57"/>
      <c r="D150" s="222">
        <f>Calcu!B316</f>
        <v>6</v>
      </c>
      <c r="E150" s="229" t="str">
        <f>Calcu!C316</f>
        <v/>
      </c>
      <c r="F150" s="230" t="str">
        <f>Calcu!D316</f>
        <v/>
      </c>
      <c r="G150" s="231" t="str">
        <f>Calcu!J316</f>
        <v/>
      </c>
      <c r="H150" s="232" t="str">
        <f>Calcu!K316</f>
        <v/>
      </c>
    </row>
    <row r="151" spans="1:11" ht="15" customHeight="1">
      <c r="A151" s="284" t="str">
        <f>IF(Calcu!N261=TRUE,"","삭제")</f>
        <v>삭제</v>
      </c>
      <c r="B151" s="57"/>
      <c r="C151" s="57"/>
      <c r="D151" s="222">
        <f>Calcu!B317</f>
        <v>7</v>
      </c>
      <c r="E151" s="229" t="str">
        <f>Calcu!C317</f>
        <v/>
      </c>
      <c r="F151" s="230" t="str">
        <f>Calcu!D317</f>
        <v/>
      </c>
      <c r="G151" s="231" t="str">
        <f>Calcu!J317</f>
        <v/>
      </c>
      <c r="H151" s="232" t="str">
        <f>Calcu!K317</f>
        <v/>
      </c>
    </row>
    <row r="152" spans="1:11" ht="15" customHeight="1">
      <c r="A152" s="284" t="str">
        <f>IF(Calcu!N262=TRUE,"","삭제")</f>
        <v>삭제</v>
      </c>
      <c r="B152" s="57"/>
      <c r="C152" s="57"/>
      <c r="D152" s="222">
        <f>Calcu!B318</f>
        <v>8</v>
      </c>
      <c r="E152" s="229" t="str">
        <f>Calcu!C318</f>
        <v/>
      </c>
      <c r="F152" s="230" t="str">
        <f>Calcu!D318</f>
        <v/>
      </c>
      <c r="G152" s="231" t="str">
        <f>Calcu!J318</f>
        <v/>
      </c>
      <c r="H152" s="232" t="str">
        <f>Calcu!K318</f>
        <v/>
      </c>
    </row>
    <row r="153" spans="1:11" ht="15" customHeight="1">
      <c r="A153" s="284" t="str">
        <f>IF(Calcu!N263=TRUE,"","삭제")</f>
        <v>삭제</v>
      </c>
      <c r="B153" s="57"/>
      <c r="C153" s="57"/>
      <c r="D153" s="222">
        <f>Calcu!B319</f>
        <v>9</v>
      </c>
      <c r="E153" s="229" t="str">
        <f>Calcu!C319</f>
        <v/>
      </c>
      <c r="F153" s="230" t="str">
        <f>Calcu!D319</f>
        <v/>
      </c>
      <c r="G153" s="231" t="str">
        <f>Calcu!J319</f>
        <v/>
      </c>
      <c r="H153" s="232" t="str">
        <f>Calcu!K319</f>
        <v/>
      </c>
    </row>
    <row r="154" spans="1:11" ht="15" customHeight="1">
      <c r="A154" s="284" t="str">
        <f>IF(Calcu!N264=TRUE,"","삭제")</f>
        <v>삭제</v>
      </c>
      <c r="D154" s="222">
        <f>Calcu!B320</f>
        <v>10</v>
      </c>
      <c r="E154" s="229" t="str">
        <f>Calcu!C320</f>
        <v/>
      </c>
      <c r="F154" s="230" t="str">
        <f>Calcu!D320</f>
        <v/>
      </c>
      <c r="G154" s="231" t="str">
        <f>Calcu!J320</f>
        <v/>
      </c>
      <c r="H154" s="232" t="str">
        <f>Calcu!K320</f>
        <v/>
      </c>
    </row>
    <row r="155" spans="1:11" ht="15" customHeight="1">
      <c r="A155" s="284" t="str">
        <f>IF(Calcu!N265=TRUE,"","삭제")</f>
        <v>삭제</v>
      </c>
      <c r="D155" s="222">
        <f>Calcu!B321</f>
        <v>11</v>
      </c>
      <c r="E155" s="229" t="str">
        <f>Calcu!C321</f>
        <v/>
      </c>
      <c r="F155" s="230" t="str">
        <f>Calcu!D321</f>
        <v/>
      </c>
      <c r="G155" s="231" t="str">
        <f>Calcu!J321</f>
        <v/>
      </c>
      <c r="H155" s="232" t="str">
        <f>Calcu!K321</f>
        <v/>
      </c>
    </row>
    <row r="156" spans="1:11" ht="15" customHeight="1">
      <c r="A156" s="284" t="str">
        <f>IF(Calcu!N266=TRUE,"","삭제")</f>
        <v>삭제</v>
      </c>
      <c r="D156" s="222">
        <f>Calcu!B322</f>
        <v>12</v>
      </c>
      <c r="E156" s="229" t="str">
        <f>Calcu!C322</f>
        <v/>
      </c>
      <c r="F156" s="230" t="str">
        <f>Calcu!D322</f>
        <v/>
      </c>
      <c r="G156" s="231" t="str">
        <f>Calcu!J322</f>
        <v/>
      </c>
      <c r="H156" s="232" t="str">
        <f>Calcu!K322</f>
        <v/>
      </c>
    </row>
    <row r="157" spans="1:11" ht="15" customHeight="1">
      <c r="A157" s="284" t="str">
        <f>IF(Calcu!N267=TRUE,"","삭제")</f>
        <v>삭제</v>
      </c>
      <c r="D157" s="222">
        <f>Calcu!B323</f>
        <v>13</v>
      </c>
      <c r="E157" s="229" t="str">
        <f>Calcu!C323</f>
        <v/>
      </c>
      <c r="F157" s="230" t="str">
        <f>Calcu!D323</f>
        <v/>
      </c>
      <c r="G157" s="231" t="str">
        <f>Calcu!J323</f>
        <v/>
      </c>
      <c r="H157" s="232" t="str">
        <f>Calcu!K323</f>
        <v/>
      </c>
    </row>
    <row r="158" spans="1:11" ht="15" customHeight="1">
      <c r="A158" s="284" t="str">
        <f>IF(Calcu!N268=TRUE,"","삭제")</f>
        <v>삭제</v>
      </c>
      <c r="D158" s="222">
        <f>Calcu!B324</f>
        <v>14</v>
      </c>
      <c r="E158" s="229" t="str">
        <f>Calcu!C324</f>
        <v/>
      </c>
      <c r="F158" s="230" t="str">
        <f>Calcu!D324</f>
        <v/>
      </c>
      <c r="G158" s="231" t="str">
        <f>Calcu!J324</f>
        <v/>
      </c>
      <c r="H158" s="232" t="str">
        <f>Calcu!K324</f>
        <v/>
      </c>
    </row>
    <row r="159" spans="1:11" ht="15" customHeight="1">
      <c r="A159" s="284" t="str">
        <f>IF(Calcu!N269=TRUE,"","삭제")</f>
        <v>삭제</v>
      </c>
      <c r="D159" s="224">
        <f>Calcu!B325</f>
        <v>15</v>
      </c>
      <c r="E159" s="233" t="str">
        <f>Calcu!C325</f>
        <v/>
      </c>
      <c r="F159" s="234" t="str">
        <f>Calcu!D325</f>
        <v/>
      </c>
      <c r="G159" s="235" t="str">
        <f>Calcu!J325</f>
        <v/>
      </c>
      <c r="H159" s="236" t="str">
        <f>Calcu!K325</f>
        <v/>
      </c>
    </row>
    <row r="160" spans="1:11" ht="15" customHeight="1">
      <c r="A160" s="210"/>
      <c r="D160" s="282"/>
      <c r="E160" s="282"/>
      <c r="F160" s="282"/>
      <c r="G160" s="282"/>
      <c r="H160" s="283"/>
      <c r="I160" s="240"/>
      <c r="J160" s="57"/>
      <c r="K160" s="57"/>
    </row>
  </sheetData>
  <mergeCells count="28">
    <mergeCell ref="F32:G32"/>
    <mergeCell ref="D55:D58"/>
    <mergeCell ref="F55:H55"/>
    <mergeCell ref="E56:E57"/>
    <mergeCell ref="F56:F57"/>
    <mergeCell ref="G56:G57"/>
    <mergeCell ref="H56:H57"/>
    <mergeCell ref="A1:K2"/>
    <mergeCell ref="D12:D15"/>
    <mergeCell ref="F12:H12"/>
    <mergeCell ref="E13:E14"/>
    <mergeCell ref="F13:F14"/>
    <mergeCell ref="G13:G14"/>
    <mergeCell ref="H13:H14"/>
    <mergeCell ref="F118:G118"/>
    <mergeCell ref="D141:D144"/>
    <mergeCell ref="F141:H141"/>
    <mergeCell ref="E142:E143"/>
    <mergeCell ref="F142:F143"/>
    <mergeCell ref="G142:G143"/>
    <mergeCell ref="H142:H143"/>
    <mergeCell ref="F75:G75"/>
    <mergeCell ref="D98:D101"/>
    <mergeCell ref="F98:H98"/>
    <mergeCell ref="E99:E100"/>
    <mergeCell ref="F99:F100"/>
    <mergeCell ref="G99:G100"/>
    <mergeCell ref="H99:H100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8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199" customWidth="1"/>
    <col min="3" max="3" width="11.109375" style="199" customWidth="1"/>
    <col min="4" max="4" width="11.109375" style="200" customWidth="1"/>
    <col min="5" max="8" width="11.109375" style="199" customWidth="1"/>
    <col min="9" max="10" width="3.77734375" style="199" customWidth="1"/>
    <col min="11" max="16384" width="10.77734375" style="199"/>
  </cols>
  <sheetData>
    <row r="1" spans="1:11" s="2" customFormat="1" ht="33" customHeight="1">
      <c r="A1" s="515" t="s">
        <v>97</v>
      </c>
      <c r="B1" s="515"/>
      <c r="C1" s="515"/>
      <c r="D1" s="515"/>
      <c r="E1" s="515"/>
      <c r="F1" s="515"/>
      <c r="G1" s="515"/>
      <c r="H1" s="515"/>
      <c r="I1" s="515"/>
      <c r="J1" s="515"/>
    </row>
    <row r="2" spans="1:11" s="2" customFormat="1" ht="33" customHeight="1">
      <c r="A2" s="515"/>
      <c r="B2" s="515"/>
      <c r="C2" s="515"/>
      <c r="D2" s="515"/>
      <c r="E2" s="515"/>
      <c r="F2" s="515"/>
      <c r="G2" s="515"/>
      <c r="H2" s="515"/>
      <c r="I2" s="515"/>
      <c r="J2" s="515"/>
    </row>
    <row r="3" spans="1:11" s="2" customFormat="1" ht="12.75" customHeight="1">
      <c r="A3" s="17"/>
      <c r="B3" s="17"/>
      <c r="C3" s="16"/>
      <c r="D3" s="34"/>
      <c r="E3" s="16"/>
      <c r="F3" s="16"/>
      <c r="G3" s="16"/>
      <c r="H3" s="16"/>
      <c r="I3" s="16"/>
      <c r="J3" s="16"/>
    </row>
    <row r="4" spans="1:11" s="1" customFormat="1" ht="13.5" customHeight="1">
      <c r="A4" s="33"/>
      <c r="B4" s="33"/>
      <c r="C4" s="18"/>
      <c r="D4" s="35"/>
      <c r="E4" s="19"/>
      <c r="F4" s="18"/>
      <c r="G4" s="18"/>
      <c r="H4" s="207"/>
      <c r="I4" s="20"/>
      <c r="J4" s="19"/>
    </row>
    <row r="5" spans="1:11" s="206" customFormat="1" ht="15" customHeight="1">
      <c r="A5" s="52"/>
      <c r="B5" s="52"/>
      <c r="C5" s="52"/>
      <c r="D5" s="53"/>
      <c r="E5" s="52"/>
      <c r="F5" s="52"/>
      <c r="G5" s="52"/>
      <c r="H5" s="52"/>
      <c r="I5" s="52"/>
      <c r="J5" s="52"/>
    </row>
    <row r="6" spans="1:11" s="206" customFormat="1" ht="15" customHeight="1">
      <c r="A6" s="52"/>
      <c r="B6" s="52"/>
      <c r="C6" s="52"/>
      <c r="D6" s="53"/>
      <c r="E6" s="52"/>
      <c r="F6" s="52"/>
      <c r="G6" s="52"/>
      <c r="H6" s="52"/>
      <c r="I6" s="52"/>
      <c r="J6" s="52"/>
    </row>
    <row r="7" spans="1:11" ht="15" customHeight="1">
      <c r="B7" s="204"/>
      <c r="C7" s="205"/>
      <c r="D7" s="204"/>
      <c r="E7" s="204"/>
      <c r="F7" s="204"/>
      <c r="G7" s="204"/>
      <c r="H7" s="204"/>
      <c r="I7" s="203"/>
      <c r="K7" s="202"/>
    </row>
    <row r="8" spans="1:11" ht="15" customHeight="1">
      <c r="A8" s="201"/>
    </row>
  </sheetData>
  <mergeCells count="1">
    <mergeCell ref="A1:J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49"/>
  <sheetViews>
    <sheetView showGridLines="0" zoomScaleNormal="100" workbookViewId="0"/>
  </sheetViews>
  <sheetFormatPr defaultColWidth="8.77734375" defaultRowHeight="13.5" customHeight="1"/>
  <cols>
    <col min="1" max="1" width="3.77734375" style="44" customWidth="1"/>
    <col min="2" max="3" width="8.77734375" style="45"/>
    <col min="4" max="4" width="8.77734375" style="40"/>
    <col min="5" max="8" width="8.77734375" style="41"/>
    <col min="9" max="9" width="3.77734375" style="41" customWidth="1"/>
    <col min="10" max="22" width="8.77734375" style="81"/>
    <col min="23" max="16384" width="8.77734375" style="43"/>
  </cols>
  <sheetData>
    <row r="1" spans="1:31" s="194" customFormat="1" ht="25.5">
      <c r="A1" s="190" t="s">
        <v>189</v>
      </c>
      <c r="B1" s="45"/>
      <c r="C1" s="45"/>
      <c r="D1" s="45"/>
      <c r="E1" s="191"/>
      <c r="F1" s="41"/>
      <c r="G1" s="41"/>
      <c r="H1" s="41"/>
      <c r="I1" s="41"/>
      <c r="J1" s="41"/>
      <c r="K1" s="41"/>
      <c r="L1" s="192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</row>
    <row r="2" spans="1:31" s="42" customFormat="1" ht="15" customHeight="1">
      <c r="A2" s="38"/>
      <c r="B2" s="38"/>
      <c r="C2" s="38"/>
      <c r="D2" s="38"/>
      <c r="E2" s="38"/>
      <c r="F2" s="38"/>
      <c r="G2" s="38"/>
      <c r="H2" s="38"/>
      <c r="I2" s="38"/>
    </row>
    <row r="3" spans="1:31" s="42" customFormat="1" ht="15" customHeight="1">
      <c r="A3" s="241"/>
      <c r="B3" s="242" t="s">
        <v>3</v>
      </c>
      <c r="C3" s="83">
        <f>기본정보!C3</f>
        <v>0</v>
      </c>
      <c r="D3" s="242" t="s">
        <v>138</v>
      </c>
      <c r="E3" s="554">
        <f>기본정보!H3</f>
        <v>0</v>
      </c>
      <c r="F3" s="555"/>
      <c r="G3" s="242" t="s">
        <v>190</v>
      </c>
      <c r="H3" s="281">
        <f>기본정보!H8</f>
        <v>0</v>
      </c>
      <c r="I3" s="38"/>
      <c r="J3" s="38"/>
    </row>
    <row r="4" spans="1:31" s="42" customFormat="1" ht="15" customHeight="1">
      <c r="A4" s="241"/>
      <c r="B4" s="242" t="s">
        <v>191</v>
      </c>
      <c r="C4" s="280">
        <f>기본정보!C8</f>
        <v>0</v>
      </c>
      <c r="D4" s="242" t="s">
        <v>192</v>
      </c>
      <c r="E4" s="556">
        <f>기본정보!H4</f>
        <v>0</v>
      </c>
      <c r="F4" s="557"/>
      <c r="G4" s="242" t="s">
        <v>193</v>
      </c>
      <c r="H4" s="281">
        <f>기본정보!H9</f>
        <v>0</v>
      </c>
      <c r="I4" s="38"/>
      <c r="J4" s="38"/>
    </row>
    <row r="5" spans="1:31" s="42" customFormat="1" ht="15" customHeight="1">
      <c r="A5" s="241"/>
      <c r="D5" s="38"/>
      <c r="E5" s="38"/>
      <c r="F5" s="38"/>
      <c r="G5" s="38"/>
      <c r="H5" s="38"/>
      <c r="I5" s="38"/>
      <c r="J5" s="38"/>
    </row>
    <row r="6" spans="1:31" s="42" customFormat="1" ht="15" customHeight="1">
      <c r="A6" s="241"/>
      <c r="D6" s="38"/>
      <c r="E6" s="38"/>
      <c r="F6" s="38"/>
      <c r="G6" s="38"/>
      <c r="H6" s="38"/>
      <c r="I6" s="38"/>
      <c r="J6" s="38"/>
    </row>
    <row r="7" spans="1:31" ht="13.5" customHeight="1">
      <c r="A7" s="39" t="s">
        <v>194</v>
      </c>
      <c r="B7" s="40"/>
      <c r="C7" s="40"/>
      <c r="D7" s="80"/>
      <c r="E7" s="40"/>
      <c r="I7" s="39" t="s">
        <v>942</v>
      </c>
      <c r="J7" s="40"/>
      <c r="K7" s="40"/>
      <c r="L7" s="80"/>
      <c r="M7" s="40"/>
      <c r="N7" s="41"/>
    </row>
    <row r="8" spans="1:31" ht="13.5" customHeight="1">
      <c r="A8" s="39" t="s">
        <v>196</v>
      </c>
      <c r="B8" s="40"/>
      <c r="C8" s="40"/>
      <c r="D8" s="80"/>
      <c r="E8" s="40"/>
      <c r="I8" s="39" t="s">
        <v>196</v>
      </c>
      <c r="J8" s="40"/>
      <c r="K8" s="40"/>
      <c r="L8" s="80"/>
      <c r="M8" s="40"/>
      <c r="N8" s="41"/>
    </row>
    <row r="9" spans="1:31" ht="13.5" customHeight="1">
      <c r="A9" s="42"/>
      <c r="B9" s="551" t="s">
        <v>197</v>
      </c>
      <c r="C9" s="552" t="s">
        <v>198</v>
      </c>
      <c r="D9" s="551" t="e">
        <f>Calcu!$J$328&amp;" 지시값"</f>
        <v>#N/A</v>
      </c>
      <c r="E9" s="551"/>
      <c r="F9" s="551"/>
      <c r="I9" s="42"/>
      <c r="J9" s="551" t="s">
        <v>197</v>
      </c>
      <c r="K9" s="552" t="s">
        <v>198</v>
      </c>
      <c r="L9" s="551" t="e">
        <f>Calcu_ADJ!#REF!&amp;" 지시값"</f>
        <v>#REF!</v>
      </c>
      <c r="M9" s="551"/>
      <c r="N9" s="551"/>
    </row>
    <row r="10" spans="1:31" ht="13.5" customHeight="1">
      <c r="A10" s="42"/>
      <c r="B10" s="551"/>
      <c r="C10" s="553"/>
      <c r="D10" s="286" t="s">
        <v>56</v>
      </c>
      <c r="E10" s="286" t="s">
        <v>199</v>
      </c>
      <c r="F10" s="286" t="s">
        <v>0</v>
      </c>
      <c r="I10" s="42"/>
      <c r="J10" s="551"/>
      <c r="K10" s="553"/>
      <c r="L10" s="366" t="s">
        <v>56</v>
      </c>
      <c r="M10" s="366" t="s">
        <v>199</v>
      </c>
      <c r="N10" s="366" t="s">
        <v>0</v>
      </c>
    </row>
    <row r="11" spans="1:31" ht="13.5" customHeight="1">
      <c r="A11" s="42"/>
      <c r="B11" s="551"/>
      <c r="C11" s="287">
        <f>Calcu!E8</f>
        <v>0</v>
      </c>
      <c r="D11" s="287">
        <f>Calcu!F8</f>
        <v>0</v>
      </c>
      <c r="E11" s="287">
        <f>Calcu!G8</f>
        <v>0</v>
      </c>
      <c r="F11" s="287">
        <f>Calcu!H8</f>
        <v>0</v>
      </c>
      <c r="I11" s="42"/>
      <c r="J11" s="551"/>
      <c r="K11" s="367">
        <f>Calcu_ADJ!E8</f>
        <v>0</v>
      </c>
      <c r="L11" s="367">
        <f>Calcu_ADJ!F8</f>
        <v>0</v>
      </c>
      <c r="M11" s="367">
        <f>Calcu_ADJ!G8</f>
        <v>0</v>
      </c>
      <c r="N11" s="367">
        <f>Calcu_ADJ!H8</f>
        <v>0</v>
      </c>
    </row>
    <row r="12" spans="1:31" ht="13.5" customHeight="1">
      <c r="A12" s="42"/>
      <c r="B12" s="83">
        <f>Calcu!C9</f>
        <v>1</v>
      </c>
      <c r="C12" s="82" t="str">
        <f>Calcu!E9</f>
        <v/>
      </c>
      <c r="D12" s="82" t="e">
        <f ca="1">TEXT(Calcu!F9,Calcu!$I$3)</f>
        <v>#N/A</v>
      </c>
      <c r="E12" s="82" t="e">
        <f ca="1">TEXT(Calcu!G9,Calcu!$I$3)</f>
        <v>#N/A</v>
      </c>
      <c r="F12" s="82" t="e">
        <f ca="1">TEXT(Calcu!H9,Calcu!$I$3)</f>
        <v>#N/A</v>
      </c>
      <c r="I12" s="42"/>
      <c r="J12" s="83">
        <f>Calcu_ADJ!C9</f>
        <v>1</v>
      </c>
      <c r="K12" s="82" t="str">
        <f>Calcu_ADJ!E9</f>
        <v/>
      </c>
      <c r="L12" s="82" t="e">
        <f ca="1">TEXT(Calcu_ADJ!F9,Calcu_ADJ!$I$3)</f>
        <v>#N/A</v>
      </c>
      <c r="M12" s="82" t="e">
        <f ca="1">TEXT(Calcu_ADJ!G9,Calcu_ADJ!$I$3)</f>
        <v>#N/A</v>
      </c>
      <c r="N12" s="82" t="e">
        <f ca="1">TEXT(Calcu_ADJ!H9,Calcu_ADJ!$I$3)</f>
        <v>#N/A</v>
      </c>
    </row>
    <row r="13" spans="1:31" ht="13.5" customHeight="1">
      <c r="A13" s="42"/>
      <c r="B13" s="83">
        <f>Calcu!C10</f>
        <v>2</v>
      </c>
      <c r="C13" s="82" t="str">
        <f>Calcu!E10</f>
        <v/>
      </c>
      <c r="D13" s="82" t="e">
        <f ca="1">TEXT(Calcu!F10,Calcu!$I$3)</f>
        <v>#N/A</v>
      </c>
      <c r="E13" s="82" t="e">
        <f ca="1">TEXT(Calcu!G10,Calcu!$I$3)</f>
        <v>#N/A</v>
      </c>
      <c r="F13" s="82" t="e">
        <f ca="1">TEXT(Calcu!H10,Calcu!$I$3)</f>
        <v>#N/A</v>
      </c>
      <c r="I13" s="42"/>
      <c r="J13" s="83">
        <f>Calcu_ADJ!C10</f>
        <v>2</v>
      </c>
      <c r="K13" s="82" t="str">
        <f>Calcu_ADJ!E10</f>
        <v/>
      </c>
      <c r="L13" s="82" t="e">
        <f ca="1">TEXT(Calcu_ADJ!F10,Calcu_ADJ!$I$3)</f>
        <v>#N/A</v>
      </c>
      <c r="M13" s="82" t="e">
        <f ca="1">TEXT(Calcu_ADJ!G10,Calcu_ADJ!$I$3)</f>
        <v>#N/A</v>
      </c>
      <c r="N13" s="82" t="e">
        <f ca="1">TEXT(Calcu_ADJ!H10,Calcu_ADJ!$I$3)</f>
        <v>#N/A</v>
      </c>
    </row>
    <row r="14" spans="1:31" ht="13.5" customHeight="1">
      <c r="A14" s="42"/>
      <c r="B14" s="83">
        <f>Calcu!C11</f>
        <v>3</v>
      </c>
      <c r="C14" s="82" t="str">
        <f>Calcu!E11</f>
        <v/>
      </c>
      <c r="D14" s="82" t="e">
        <f ca="1">TEXT(Calcu!F11,Calcu!$I$3)</f>
        <v>#N/A</v>
      </c>
      <c r="E14" s="82" t="e">
        <f ca="1">TEXT(Calcu!G11,Calcu!$I$3)</f>
        <v>#N/A</v>
      </c>
      <c r="F14" s="82" t="e">
        <f ca="1">TEXT(Calcu!H11,Calcu!$I$3)</f>
        <v>#N/A</v>
      </c>
      <c r="I14" s="42"/>
      <c r="J14" s="83">
        <f>Calcu_ADJ!C11</f>
        <v>3</v>
      </c>
      <c r="K14" s="82" t="str">
        <f>Calcu_ADJ!E11</f>
        <v/>
      </c>
      <c r="L14" s="82" t="e">
        <f ca="1">TEXT(Calcu_ADJ!F11,Calcu_ADJ!$I$3)</f>
        <v>#N/A</v>
      </c>
      <c r="M14" s="82" t="e">
        <f ca="1">TEXT(Calcu_ADJ!G11,Calcu_ADJ!$I$3)</f>
        <v>#N/A</v>
      </c>
      <c r="N14" s="82" t="e">
        <f ca="1">TEXT(Calcu_ADJ!H11,Calcu_ADJ!$I$3)</f>
        <v>#N/A</v>
      </c>
    </row>
    <row r="15" spans="1:31" ht="13.5" customHeight="1">
      <c r="A15" s="42"/>
      <c r="B15" s="83">
        <f>Calcu!C12</f>
        <v>4</v>
      </c>
      <c r="C15" s="82" t="str">
        <f>Calcu!E12</f>
        <v/>
      </c>
      <c r="D15" s="82" t="e">
        <f ca="1">TEXT(Calcu!F12,Calcu!$I$3)</f>
        <v>#N/A</v>
      </c>
      <c r="E15" s="82" t="e">
        <f ca="1">TEXT(Calcu!G12,Calcu!$I$3)</f>
        <v>#N/A</v>
      </c>
      <c r="F15" s="82" t="e">
        <f ca="1">TEXT(Calcu!H12,Calcu!$I$3)</f>
        <v>#N/A</v>
      </c>
      <c r="I15" s="42"/>
      <c r="J15" s="83">
        <f>Calcu_ADJ!C12</f>
        <v>4</v>
      </c>
      <c r="K15" s="82" t="str">
        <f>Calcu_ADJ!E12</f>
        <v/>
      </c>
      <c r="L15" s="82" t="e">
        <f ca="1">TEXT(Calcu_ADJ!F12,Calcu_ADJ!$I$3)</f>
        <v>#N/A</v>
      </c>
      <c r="M15" s="82" t="e">
        <f ca="1">TEXT(Calcu_ADJ!G12,Calcu_ADJ!$I$3)</f>
        <v>#N/A</v>
      </c>
      <c r="N15" s="82" t="e">
        <f ca="1">TEXT(Calcu_ADJ!H12,Calcu_ADJ!$I$3)</f>
        <v>#N/A</v>
      </c>
    </row>
    <row r="16" spans="1:31" ht="13.5" customHeight="1">
      <c r="A16" s="42"/>
      <c r="B16" s="83">
        <f>Calcu!C13</f>
        <v>5</v>
      </c>
      <c r="C16" s="82" t="str">
        <f>Calcu!E13</f>
        <v/>
      </c>
      <c r="D16" s="82" t="e">
        <f ca="1">TEXT(Calcu!F13,Calcu!$I$3)</f>
        <v>#N/A</v>
      </c>
      <c r="E16" s="82" t="e">
        <f ca="1">TEXT(Calcu!G13,Calcu!$I$3)</f>
        <v>#N/A</v>
      </c>
      <c r="F16" s="82" t="e">
        <f ca="1">TEXT(Calcu!H13,Calcu!$I$3)</f>
        <v>#N/A</v>
      </c>
      <c r="I16" s="42"/>
      <c r="J16" s="83">
        <f>Calcu_ADJ!C13</f>
        <v>5</v>
      </c>
      <c r="K16" s="82" t="str">
        <f>Calcu_ADJ!E13</f>
        <v/>
      </c>
      <c r="L16" s="82" t="e">
        <f ca="1">TEXT(Calcu_ADJ!F13,Calcu_ADJ!$I$3)</f>
        <v>#N/A</v>
      </c>
      <c r="M16" s="82" t="e">
        <f ca="1">TEXT(Calcu_ADJ!G13,Calcu_ADJ!$I$3)</f>
        <v>#N/A</v>
      </c>
      <c r="N16" s="82" t="e">
        <f ca="1">TEXT(Calcu_ADJ!H13,Calcu_ADJ!$I$3)</f>
        <v>#N/A</v>
      </c>
    </row>
    <row r="17" spans="1:14" ht="13.5" customHeight="1">
      <c r="A17" s="42"/>
      <c r="B17" s="83">
        <f>Calcu!C14</f>
        <v>6</v>
      </c>
      <c r="C17" s="82" t="str">
        <f>Calcu!E14</f>
        <v/>
      </c>
      <c r="D17" s="82" t="e">
        <f ca="1">TEXT(Calcu!F14,Calcu!$I$3)</f>
        <v>#N/A</v>
      </c>
      <c r="E17" s="82" t="e">
        <f ca="1">TEXT(Calcu!G14,Calcu!$I$3)</f>
        <v>#N/A</v>
      </c>
      <c r="F17" s="82" t="e">
        <f ca="1">TEXT(Calcu!H14,Calcu!$I$3)</f>
        <v>#N/A</v>
      </c>
      <c r="I17" s="42"/>
      <c r="J17" s="83">
        <f>Calcu_ADJ!C14</f>
        <v>6</v>
      </c>
      <c r="K17" s="82" t="str">
        <f>Calcu_ADJ!E14</f>
        <v/>
      </c>
      <c r="L17" s="82" t="e">
        <f ca="1">TEXT(Calcu_ADJ!F14,Calcu_ADJ!$I$3)</f>
        <v>#N/A</v>
      </c>
      <c r="M17" s="82" t="e">
        <f ca="1">TEXT(Calcu_ADJ!G14,Calcu_ADJ!$I$3)</f>
        <v>#N/A</v>
      </c>
      <c r="N17" s="82" t="e">
        <f ca="1">TEXT(Calcu_ADJ!H14,Calcu_ADJ!$I$3)</f>
        <v>#N/A</v>
      </c>
    </row>
    <row r="18" spans="1:14" ht="13.5" customHeight="1">
      <c r="A18" s="42"/>
      <c r="B18" s="83">
        <f>Calcu!C15</f>
        <v>7</v>
      </c>
      <c r="C18" s="82" t="str">
        <f>Calcu!E15</f>
        <v/>
      </c>
      <c r="D18" s="82" t="e">
        <f ca="1">TEXT(Calcu!F15,Calcu!$I$3)</f>
        <v>#N/A</v>
      </c>
      <c r="E18" s="82" t="e">
        <f ca="1">TEXT(Calcu!G15,Calcu!$I$3)</f>
        <v>#N/A</v>
      </c>
      <c r="F18" s="82" t="e">
        <f ca="1">TEXT(Calcu!H15,Calcu!$I$3)</f>
        <v>#N/A</v>
      </c>
      <c r="I18" s="42"/>
      <c r="J18" s="83">
        <f>Calcu_ADJ!C15</f>
        <v>7</v>
      </c>
      <c r="K18" s="82" t="str">
        <f>Calcu_ADJ!E15</f>
        <v/>
      </c>
      <c r="L18" s="82" t="e">
        <f ca="1">TEXT(Calcu_ADJ!F15,Calcu_ADJ!$I$3)</f>
        <v>#N/A</v>
      </c>
      <c r="M18" s="82" t="e">
        <f ca="1">TEXT(Calcu_ADJ!G15,Calcu_ADJ!$I$3)</f>
        <v>#N/A</v>
      </c>
      <c r="N18" s="82" t="e">
        <f ca="1">TEXT(Calcu_ADJ!H15,Calcu_ADJ!$I$3)</f>
        <v>#N/A</v>
      </c>
    </row>
    <row r="19" spans="1:14" ht="13.5" customHeight="1">
      <c r="A19" s="42"/>
      <c r="B19" s="83">
        <f>Calcu!C16</f>
        <v>8</v>
      </c>
      <c r="C19" s="82" t="str">
        <f>Calcu!E16</f>
        <v/>
      </c>
      <c r="D19" s="82" t="e">
        <f ca="1">TEXT(Calcu!F16,Calcu!$I$3)</f>
        <v>#N/A</v>
      </c>
      <c r="E19" s="82" t="e">
        <f ca="1">TEXT(Calcu!G16,Calcu!$I$3)</f>
        <v>#N/A</v>
      </c>
      <c r="F19" s="82" t="e">
        <f ca="1">TEXT(Calcu!H16,Calcu!$I$3)</f>
        <v>#N/A</v>
      </c>
      <c r="I19" s="42"/>
      <c r="J19" s="83">
        <f>Calcu_ADJ!C16</f>
        <v>8</v>
      </c>
      <c r="K19" s="82" t="str">
        <f>Calcu_ADJ!E16</f>
        <v/>
      </c>
      <c r="L19" s="82" t="e">
        <f ca="1">TEXT(Calcu_ADJ!F16,Calcu_ADJ!$I$3)</f>
        <v>#N/A</v>
      </c>
      <c r="M19" s="82" t="e">
        <f ca="1">TEXT(Calcu_ADJ!G16,Calcu_ADJ!$I$3)</f>
        <v>#N/A</v>
      </c>
      <c r="N19" s="82" t="e">
        <f ca="1">TEXT(Calcu_ADJ!H16,Calcu_ADJ!$I$3)</f>
        <v>#N/A</v>
      </c>
    </row>
    <row r="20" spans="1:14" ht="13.5" customHeight="1">
      <c r="A20" s="42"/>
      <c r="B20" s="83">
        <f>Calcu!C17</f>
        <v>9</v>
      </c>
      <c r="C20" s="82" t="str">
        <f>Calcu!E17</f>
        <v/>
      </c>
      <c r="D20" s="82" t="e">
        <f ca="1">TEXT(Calcu!F17,Calcu!$I$3)</f>
        <v>#N/A</v>
      </c>
      <c r="E20" s="82" t="e">
        <f ca="1">TEXT(Calcu!G17,Calcu!$I$3)</f>
        <v>#N/A</v>
      </c>
      <c r="F20" s="82" t="e">
        <f ca="1">TEXT(Calcu!H17,Calcu!$I$3)</f>
        <v>#N/A</v>
      </c>
      <c r="I20" s="42"/>
      <c r="J20" s="83">
        <f>Calcu_ADJ!C17</f>
        <v>9</v>
      </c>
      <c r="K20" s="82" t="str">
        <f>Calcu_ADJ!E17</f>
        <v/>
      </c>
      <c r="L20" s="82" t="e">
        <f ca="1">TEXT(Calcu_ADJ!F17,Calcu_ADJ!$I$3)</f>
        <v>#N/A</v>
      </c>
      <c r="M20" s="82" t="e">
        <f ca="1">TEXT(Calcu_ADJ!G17,Calcu_ADJ!$I$3)</f>
        <v>#N/A</v>
      </c>
      <c r="N20" s="82" t="e">
        <f ca="1">TEXT(Calcu_ADJ!H17,Calcu_ADJ!$I$3)</f>
        <v>#N/A</v>
      </c>
    </row>
    <row r="21" spans="1:14" ht="13.5" customHeight="1">
      <c r="A21" s="42"/>
      <c r="B21" s="83">
        <f>Calcu!C18</f>
        <v>10</v>
      </c>
      <c r="C21" s="82" t="str">
        <f>Calcu!E18</f>
        <v/>
      </c>
      <c r="D21" s="82" t="e">
        <f ca="1">TEXT(Calcu!F18,Calcu!$I$3)</f>
        <v>#N/A</v>
      </c>
      <c r="E21" s="82" t="e">
        <f ca="1">TEXT(Calcu!G18,Calcu!$I$3)</f>
        <v>#N/A</v>
      </c>
      <c r="F21" s="82" t="e">
        <f ca="1">TEXT(Calcu!H18,Calcu!$I$3)</f>
        <v>#N/A</v>
      </c>
      <c r="I21" s="42"/>
      <c r="J21" s="83">
        <f>Calcu_ADJ!C18</f>
        <v>10</v>
      </c>
      <c r="K21" s="82" t="str">
        <f>Calcu_ADJ!E18</f>
        <v/>
      </c>
      <c r="L21" s="82" t="e">
        <f ca="1">TEXT(Calcu_ADJ!F18,Calcu_ADJ!$I$3)</f>
        <v>#N/A</v>
      </c>
      <c r="M21" s="82" t="e">
        <f ca="1">TEXT(Calcu_ADJ!G18,Calcu_ADJ!$I$3)</f>
        <v>#N/A</v>
      </c>
      <c r="N21" s="82" t="e">
        <f ca="1">TEXT(Calcu_ADJ!H18,Calcu_ADJ!$I$3)</f>
        <v>#N/A</v>
      </c>
    </row>
    <row r="22" spans="1:14" ht="13.5" customHeight="1">
      <c r="A22" s="42"/>
      <c r="B22" s="83">
        <f>Calcu!C19</f>
        <v>11</v>
      </c>
      <c r="C22" s="82" t="str">
        <f>Calcu!E19</f>
        <v/>
      </c>
      <c r="D22" s="82" t="e">
        <f ca="1">TEXT(Calcu!F19,Calcu!$I$3)</f>
        <v>#N/A</v>
      </c>
      <c r="E22" s="82" t="e">
        <f ca="1">TEXT(Calcu!G19,Calcu!$I$3)</f>
        <v>#N/A</v>
      </c>
      <c r="F22" s="82" t="e">
        <f ca="1">TEXT(Calcu!H19,Calcu!$I$3)</f>
        <v>#N/A</v>
      </c>
      <c r="I22" s="42"/>
      <c r="J22" s="83">
        <f>Calcu_ADJ!C19</f>
        <v>11</v>
      </c>
      <c r="K22" s="82" t="str">
        <f>Calcu_ADJ!E19</f>
        <v/>
      </c>
      <c r="L22" s="82" t="e">
        <f ca="1">TEXT(Calcu_ADJ!F19,Calcu_ADJ!$I$3)</f>
        <v>#N/A</v>
      </c>
      <c r="M22" s="82" t="e">
        <f ca="1">TEXT(Calcu_ADJ!G19,Calcu_ADJ!$I$3)</f>
        <v>#N/A</v>
      </c>
      <c r="N22" s="82" t="e">
        <f ca="1">TEXT(Calcu_ADJ!H19,Calcu_ADJ!$I$3)</f>
        <v>#N/A</v>
      </c>
    </row>
    <row r="23" spans="1:14" ht="13.5" customHeight="1">
      <c r="A23" s="42"/>
      <c r="B23" s="83">
        <f>Calcu!C20</f>
        <v>12</v>
      </c>
      <c r="C23" s="82" t="str">
        <f>Calcu!E20</f>
        <v/>
      </c>
      <c r="D23" s="82" t="e">
        <f ca="1">TEXT(Calcu!F20,Calcu!$I$3)</f>
        <v>#N/A</v>
      </c>
      <c r="E23" s="82" t="e">
        <f ca="1">TEXT(Calcu!G20,Calcu!$I$3)</f>
        <v>#N/A</v>
      </c>
      <c r="F23" s="82" t="e">
        <f ca="1">TEXT(Calcu!H20,Calcu!$I$3)</f>
        <v>#N/A</v>
      </c>
      <c r="I23" s="42"/>
      <c r="J23" s="83">
        <f>Calcu_ADJ!C20</f>
        <v>12</v>
      </c>
      <c r="K23" s="82" t="str">
        <f>Calcu_ADJ!E20</f>
        <v/>
      </c>
      <c r="L23" s="82" t="e">
        <f ca="1">TEXT(Calcu_ADJ!F20,Calcu_ADJ!$I$3)</f>
        <v>#N/A</v>
      </c>
      <c r="M23" s="82" t="e">
        <f ca="1">TEXT(Calcu_ADJ!G20,Calcu_ADJ!$I$3)</f>
        <v>#N/A</v>
      </c>
      <c r="N23" s="82" t="e">
        <f ca="1">TEXT(Calcu_ADJ!H20,Calcu_ADJ!$I$3)</f>
        <v>#N/A</v>
      </c>
    </row>
    <row r="24" spans="1:14" ht="13.5" customHeight="1">
      <c r="A24" s="42"/>
      <c r="B24" s="83">
        <f>Calcu!C21</f>
        <v>13</v>
      </c>
      <c r="C24" s="82" t="str">
        <f>Calcu!E21</f>
        <v/>
      </c>
      <c r="D24" s="82" t="e">
        <f ca="1">TEXT(Calcu!F21,Calcu!$I$3)</f>
        <v>#N/A</v>
      </c>
      <c r="E24" s="82" t="e">
        <f ca="1">TEXT(Calcu!G21,Calcu!$I$3)</f>
        <v>#N/A</v>
      </c>
      <c r="F24" s="82" t="e">
        <f ca="1">TEXT(Calcu!H21,Calcu!$I$3)</f>
        <v>#N/A</v>
      </c>
      <c r="I24" s="42"/>
      <c r="J24" s="83">
        <f>Calcu_ADJ!C21</f>
        <v>13</v>
      </c>
      <c r="K24" s="82" t="str">
        <f>Calcu_ADJ!E21</f>
        <v/>
      </c>
      <c r="L24" s="82" t="e">
        <f ca="1">TEXT(Calcu_ADJ!F21,Calcu_ADJ!$I$3)</f>
        <v>#N/A</v>
      </c>
      <c r="M24" s="82" t="e">
        <f ca="1">TEXT(Calcu_ADJ!G21,Calcu_ADJ!$I$3)</f>
        <v>#N/A</v>
      </c>
      <c r="N24" s="82" t="e">
        <f ca="1">TEXT(Calcu_ADJ!H21,Calcu_ADJ!$I$3)</f>
        <v>#N/A</v>
      </c>
    </row>
    <row r="25" spans="1:14" ht="13.5" customHeight="1">
      <c r="A25" s="42"/>
      <c r="B25" s="83">
        <f>Calcu!C22</f>
        <v>14</v>
      </c>
      <c r="C25" s="82" t="str">
        <f>Calcu!E22</f>
        <v/>
      </c>
      <c r="D25" s="82" t="e">
        <f ca="1">TEXT(Calcu!F22,Calcu!$I$3)</f>
        <v>#N/A</v>
      </c>
      <c r="E25" s="82" t="e">
        <f ca="1">TEXT(Calcu!G22,Calcu!$I$3)</f>
        <v>#N/A</v>
      </c>
      <c r="F25" s="82" t="e">
        <f ca="1">TEXT(Calcu!H22,Calcu!$I$3)</f>
        <v>#N/A</v>
      </c>
      <c r="I25" s="42"/>
      <c r="J25" s="83">
        <f>Calcu_ADJ!C22</f>
        <v>14</v>
      </c>
      <c r="K25" s="82" t="str">
        <f>Calcu_ADJ!E22</f>
        <v/>
      </c>
      <c r="L25" s="82" t="e">
        <f ca="1">TEXT(Calcu_ADJ!F22,Calcu_ADJ!$I$3)</f>
        <v>#N/A</v>
      </c>
      <c r="M25" s="82" t="e">
        <f ca="1">TEXT(Calcu_ADJ!G22,Calcu_ADJ!$I$3)</f>
        <v>#N/A</v>
      </c>
      <c r="N25" s="82" t="e">
        <f ca="1">TEXT(Calcu_ADJ!H22,Calcu_ADJ!$I$3)</f>
        <v>#N/A</v>
      </c>
    </row>
    <row r="26" spans="1:14" ht="13.5" customHeight="1">
      <c r="A26" s="42"/>
      <c r="B26" s="83">
        <f>Calcu!C23</f>
        <v>15</v>
      </c>
      <c r="C26" s="82" t="str">
        <f>Calcu!E23</f>
        <v/>
      </c>
      <c r="D26" s="82" t="e">
        <f ca="1">TEXT(Calcu!F23,Calcu!$I$3)</f>
        <v>#N/A</v>
      </c>
      <c r="E26" s="82" t="e">
        <f ca="1">TEXT(Calcu!G23,Calcu!$I$3)</f>
        <v>#N/A</v>
      </c>
      <c r="F26" s="82" t="e">
        <f ca="1">TEXT(Calcu!H23,Calcu!$I$3)</f>
        <v>#N/A</v>
      </c>
      <c r="I26" s="42"/>
      <c r="J26" s="83">
        <f>Calcu_ADJ!C23</f>
        <v>15</v>
      </c>
      <c r="K26" s="82" t="str">
        <f>Calcu_ADJ!E23</f>
        <v/>
      </c>
      <c r="L26" s="82" t="e">
        <f ca="1">TEXT(Calcu_ADJ!F23,Calcu_ADJ!$I$3)</f>
        <v>#N/A</v>
      </c>
      <c r="M26" s="82" t="e">
        <f ca="1">TEXT(Calcu_ADJ!G23,Calcu_ADJ!$I$3)</f>
        <v>#N/A</v>
      </c>
      <c r="N26" s="82" t="e">
        <f ca="1">TEXT(Calcu_ADJ!H23,Calcu_ADJ!$I$3)</f>
        <v>#N/A</v>
      </c>
    </row>
    <row r="27" spans="1:14" ht="13.5" customHeight="1">
      <c r="A27" s="42"/>
      <c r="B27" s="83">
        <f>Calcu!C24</f>
        <v>16</v>
      </c>
      <c r="C27" s="82" t="str">
        <f>Calcu!E24</f>
        <v/>
      </c>
      <c r="D27" s="82" t="e">
        <f ca="1">TEXT(Calcu!F24,Calcu!$I$3)</f>
        <v>#N/A</v>
      </c>
      <c r="E27" s="82" t="e">
        <f ca="1">TEXT(Calcu!G24,Calcu!$I$3)</f>
        <v>#N/A</v>
      </c>
      <c r="F27" s="82" t="e">
        <f ca="1">TEXT(Calcu!H24,Calcu!$I$3)</f>
        <v>#N/A</v>
      </c>
      <c r="I27" s="42"/>
      <c r="J27" s="83">
        <f>Calcu_ADJ!C24</f>
        <v>16</v>
      </c>
      <c r="K27" s="82" t="str">
        <f>Calcu_ADJ!E24</f>
        <v/>
      </c>
      <c r="L27" s="82" t="e">
        <f ca="1">TEXT(Calcu_ADJ!F24,Calcu_ADJ!$I$3)</f>
        <v>#N/A</v>
      </c>
      <c r="M27" s="82" t="e">
        <f ca="1">TEXT(Calcu_ADJ!G24,Calcu_ADJ!$I$3)</f>
        <v>#N/A</v>
      </c>
      <c r="N27" s="82" t="e">
        <f ca="1">TEXT(Calcu_ADJ!H24,Calcu_ADJ!$I$3)</f>
        <v>#N/A</v>
      </c>
    </row>
    <row r="28" spans="1:14" ht="13.5" customHeight="1">
      <c r="A28" s="42"/>
      <c r="B28" s="83">
        <f>Calcu!C25</f>
        <v>17</v>
      </c>
      <c r="C28" s="82" t="str">
        <f>Calcu!E25</f>
        <v/>
      </c>
      <c r="D28" s="82" t="e">
        <f ca="1">TEXT(Calcu!F25,Calcu!$I$3)</f>
        <v>#N/A</v>
      </c>
      <c r="E28" s="82" t="e">
        <f ca="1">TEXT(Calcu!G25,Calcu!$I$3)</f>
        <v>#N/A</v>
      </c>
      <c r="F28" s="82" t="e">
        <f ca="1">TEXT(Calcu!H25,Calcu!$I$3)</f>
        <v>#N/A</v>
      </c>
      <c r="I28" s="42"/>
      <c r="J28" s="83">
        <f>Calcu_ADJ!C25</f>
        <v>17</v>
      </c>
      <c r="K28" s="82" t="str">
        <f>Calcu_ADJ!E25</f>
        <v/>
      </c>
      <c r="L28" s="82" t="e">
        <f ca="1">TEXT(Calcu_ADJ!F25,Calcu_ADJ!$I$3)</f>
        <v>#N/A</v>
      </c>
      <c r="M28" s="82" t="e">
        <f ca="1">TEXT(Calcu_ADJ!G25,Calcu_ADJ!$I$3)</f>
        <v>#N/A</v>
      </c>
      <c r="N28" s="82" t="e">
        <f ca="1">TEXT(Calcu_ADJ!H25,Calcu_ADJ!$I$3)</f>
        <v>#N/A</v>
      </c>
    </row>
    <row r="29" spans="1:14" ht="13.5" customHeight="1">
      <c r="A29" s="42"/>
      <c r="B29" s="83">
        <f>Calcu!C26</f>
        <v>18</v>
      </c>
      <c r="C29" s="82" t="str">
        <f>Calcu!E26</f>
        <v/>
      </c>
      <c r="D29" s="82" t="e">
        <f ca="1">TEXT(Calcu!F26,Calcu!$I$3)</f>
        <v>#N/A</v>
      </c>
      <c r="E29" s="82" t="e">
        <f ca="1">TEXT(Calcu!G26,Calcu!$I$3)</f>
        <v>#N/A</v>
      </c>
      <c r="F29" s="82" t="e">
        <f ca="1">TEXT(Calcu!H26,Calcu!$I$3)</f>
        <v>#N/A</v>
      </c>
      <c r="I29" s="42"/>
      <c r="J29" s="83">
        <f>Calcu_ADJ!C26</f>
        <v>18</v>
      </c>
      <c r="K29" s="82" t="str">
        <f>Calcu_ADJ!E26</f>
        <v/>
      </c>
      <c r="L29" s="82" t="e">
        <f ca="1">TEXT(Calcu_ADJ!F26,Calcu_ADJ!$I$3)</f>
        <v>#N/A</v>
      </c>
      <c r="M29" s="82" t="e">
        <f ca="1">TEXT(Calcu_ADJ!G26,Calcu_ADJ!$I$3)</f>
        <v>#N/A</v>
      </c>
      <c r="N29" s="82" t="e">
        <f ca="1">TEXT(Calcu_ADJ!H26,Calcu_ADJ!$I$3)</f>
        <v>#N/A</v>
      </c>
    </row>
    <row r="30" spans="1:14" ht="13.5" customHeight="1">
      <c r="A30" s="42"/>
      <c r="B30" s="83">
        <f>Calcu!C27</f>
        <v>19</v>
      </c>
      <c r="C30" s="82" t="str">
        <f>Calcu!E27</f>
        <v/>
      </c>
      <c r="D30" s="82" t="e">
        <f ca="1">TEXT(Calcu!F27,Calcu!$I$3)</f>
        <v>#N/A</v>
      </c>
      <c r="E30" s="82" t="e">
        <f ca="1">TEXT(Calcu!G27,Calcu!$I$3)</f>
        <v>#N/A</v>
      </c>
      <c r="F30" s="82" t="e">
        <f ca="1">TEXT(Calcu!H27,Calcu!$I$3)</f>
        <v>#N/A</v>
      </c>
      <c r="I30" s="42"/>
      <c r="J30" s="83">
        <f>Calcu_ADJ!C27</f>
        <v>19</v>
      </c>
      <c r="K30" s="82" t="str">
        <f>Calcu_ADJ!E27</f>
        <v/>
      </c>
      <c r="L30" s="82" t="e">
        <f ca="1">TEXT(Calcu_ADJ!F27,Calcu_ADJ!$I$3)</f>
        <v>#N/A</v>
      </c>
      <c r="M30" s="82" t="e">
        <f ca="1">TEXT(Calcu_ADJ!G27,Calcu_ADJ!$I$3)</f>
        <v>#N/A</v>
      </c>
      <c r="N30" s="82" t="e">
        <f ca="1">TEXT(Calcu_ADJ!H27,Calcu_ADJ!$I$3)</f>
        <v>#N/A</v>
      </c>
    </row>
    <row r="31" spans="1:14" ht="13.5" customHeight="1">
      <c r="A31" s="42"/>
      <c r="B31" s="83">
        <f>Calcu!C28</f>
        <v>20</v>
      </c>
      <c r="C31" s="82" t="str">
        <f>Calcu!E28</f>
        <v/>
      </c>
      <c r="D31" s="82" t="e">
        <f ca="1">TEXT(Calcu!F28,Calcu!$I$3)</f>
        <v>#N/A</v>
      </c>
      <c r="E31" s="82" t="e">
        <f ca="1">TEXT(Calcu!G28,Calcu!$I$3)</f>
        <v>#N/A</v>
      </c>
      <c r="F31" s="82" t="e">
        <f ca="1">TEXT(Calcu!H28,Calcu!$I$3)</f>
        <v>#N/A</v>
      </c>
      <c r="I31" s="42"/>
      <c r="J31" s="83">
        <f>Calcu_ADJ!C28</f>
        <v>20</v>
      </c>
      <c r="K31" s="82" t="str">
        <f>Calcu_ADJ!E28</f>
        <v/>
      </c>
      <c r="L31" s="82" t="e">
        <f ca="1">TEXT(Calcu_ADJ!F28,Calcu_ADJ!$I$3)</f>
        <v>#N/A</v>
      </c>
      <c r="M31" s="82" t="e">
        <f ca="1">TEXT(Calcu_ADJ!G28,Calcu_ADJ!$I$3)</f>
        <v>#N/A</v>
      </c>
      <c r="N31" s="82" t="e">
        <f ca="1">TEXT(Calcu_ADJ!H28,Calcu_ADJ!$I$3)</f>
        <v>#N/A</v>
      </c>
    </row>
    <row r="32" spans="1:14" ht="13.5" customHeight="1">
      <c r="A32" s="42"/>
      <c r="B32" s="83">
        <f>Calcu!C29</f>
        <v>21</v>
      </c>
      <c r="C32" s="82" t="str">
        <f>Calcu!E29</f>
        <v/>
      </c>
      <c r="D32" s="82" t="e">
        <f ca="1">TEXT(Calcu!F29,Calcu!$I$3)</f>
        <v>#N/A</v>
      </c>
      <c r="E32" s="82" t="e">
        <f ca="1">TEXT(Calcu!G29,Calcu!$I$3)</f>
        <v>#N/A</v>
      </c>
      <c r="F32" s="82" t="e">
        <f ca="1">TEXT(Calcu!H29,Calcu!$I$3)</f>
        <v>#N/A</v>
      </c>
      <c r="I32" s="42"/>
      <c r="J32" s="83">
        <f>Calcu_ADJ!C29</f>
        <v>21</v>
      </c>
      <c r="K32" s="82" t="str">
        <f>Calcu_ADJ!E29</f>
        <v/>
      </c>
      <c r="L32" s="82" t="e">
        <f ca="1">TEXT(Calcu_ADJ!F29,Calcu_ADJ!$I$3)</f>
        <v>#N/A</v>
      </c>
      <c r="M32" s="82" t="e">
        <f ca="1">TEXT(Calcu_ADJ!G29,Calcu_ADJ!$I$3)</f>
        <v>#N/A</v>
      </c>
      <c r="N32" s="82" t="e">
        <f ca="1">TEXT(Calcu_ADJ!H29,Calcu_ADJ!$I$3)</f>
        <v>#N/A</v>
      </c>
    </row>
    <row r="33" spans="1:14" ht="13.5" customHeight="1">
      <c r="A33" s="42"/>
      <c r="B33" s="83">
        <f>Calcu!C30</f>
        <v>22</v>
      </c>
      <c r="C33" s="82" t="str">
        <f>Calcu!E30</f>
        <v/>
      </c>
      <c r="D33" s="82" t="e">
        <f ca="1">TEXT(Calcu!F30,Calcu!$I$3)</f>
        <v>#N/A</v>
      </c>
      <c r="E33" s="82" t="e">
        <f ca="1">TEXT(Calcu!G30,Calcu!$I$3)</f>
        <v>#N/A</v>
      </c>
      <c r="F33" s="82" t="e">
        <f ca="1">TEXT(Calcu!H30,Calcu!$I$3)</f>
        <v>#N/A</v>
      </c>
      <c r="I33" s="42"/>
      <c r="J33" s="83">
        <f>Calcu_ADJ!C30</f>
        <v>22</v>
      </c>
      <c r="K33" s="82" t="str">
        <f>Calcu_ADJ!E30</f>
        <v/>
      </c>
      <c r="L33" s="82" t="e">
        <f ca="1">TEXT(Calcu_ADJ!F30,Calcu_ADJ!$I$3)</f>
        <v>#N/A</v>
      </c>
      <c r="M33" s="82" t="e">
        <f ca="1">TEXT(Calcu_ADJ!G30,Calcu_ADJ!$I$3)</f>
        <v>#N/A</v>
      </c>
      <c r="N33" s="82" t="e">
        <f ca="1">TEXT(Calcu_ADJ!H30,Calcu_ADJ!$I$3)</f>
        <v>#N/A</v>
      </c>
    </row>
    <row r="34" spans="1:14" ht="13.5" customHeight="1">
      <c r="A34" s="42"/>
      <c r="B34" s="83">
        <f>Calcu!C31</f>
        <v>23</v>
      </c>
      <c r="C34" s="82" t="str">
        <f>Calcu!E31</f>
        <v/>
      </c>
      <c r="D34" s="82" t="e">
        <f ca="1">TEXT(Calcu!F31,Calcu!$I$3)</f>
        <v>#N/A</v>
      </c>
      <c r="E34" s="82" t="e">
        <f ca="1">TEXT(Calcu!G31,Calcu!$I$3)</f>
        <v>#N/A</v>
      </c>
      <c r="F34" s="82" t="e">
        <f ca="1">TEXT(Calcu!H31,Calcu!$I$3)</f>
        <v>#N/A</v>
      </c>
      <c r="I34" s="42"/>
      <c r="J34" s="83">
        <f>Calcu_ADJ!C31</f>
        <v>23</v>
      </c>
      <c r="K34" s="82" t="str">
        <f>Calcu_ADJ!E31</f>
        <v/>
      </c>
      <c r="L34" s="82" t="e">
        <f ca="1">TEXT(Calcu_ADJ!F31,Calcu_ADJ!$I$3)</f>
        <v>#N/A</v>
      </c>
      <c r="M34" s="82" t="e">
        <f ca="1">TEXT(Calcu_ADJ!G31,Calcu_ADJ!$I$3)</f>
        <v>#N/A</v>
      </c>
      <c r="N34" s="82" t="e">
        <f ca="1">TEXT(Calcu_ADJ!H31,Calcu_ADJ!$I$3)</f>
        <v>#N/A</v>
      </c>
    </row>
    <row r="35" spans="1:14" ht="13.5" customHeight="1">
      <c r="A35" s="42"/>
      <c r="B35" s="83">
        <f>Calcu!C32</f>
        <v>24</v>
      </c>
      <c r="C35" s="82" t="str">
        <f>Calcu!E32</f>
        <v/>
      </c>
      <c r="D35" s="82" t="e">
        <f ca="1">TEXT(Calcu!F32,Calcu!$I$3)</f>
        <v>#N/A</v>
      </c>
      <c r="E35" s="82" t="e">
        <f ca="1">TEXT(Calcu!G32,Calcu!$I$3)</f>
        <v>#N/A</v>
      </c>
      <c r="F35" s="82" t="e">
        <f ca="1">TEXT(Calcu!H32,Calcu!$I$3)</f>
        <v>#N/A</v>
      </c>
      <c r="I35" s="42"/>
      <c r="J35" s="83">
        <f>Calcu_ADJ!C32</f>
        <v>24</v>
      </c>
      <c r="K35" s="82" t="str">
        <f>Calcu_ADJ!E32</f>
        <v/>
      </c>
      <c r="L35" s="82" t="e">
        <f ca="1">TEXT(Calcu_ADJ!F32,Calcu_ADJ!$I$3)</f>
        <v>#N/A</v>
      </c>
      <c r="M35" s="82" t="e">
        <f ca="1">TEXT(Calcu_ADJ!G32,Calcu_ADJ!$I$3)</f>
        <v>#N/A</v>
      </c>
      <c r="N35" s="82" t="e">
        <f ca="1">TEXT(Calcu_ADJ!H32,Calcu_ADJ!$I$3)</f>
        <v>#N/A</v>
      </c>
    </row>
    <row r="36" spans="1:14" ht="13.5" customHeight="1">
      <c r="A36" s="42"/>
      <c r="B36" s="83">
        <f>Calcu!C33</f>
        <v>25</v>
      </c>
      <c r="C36" s="82" t="str">
        <f>Calcu!E33</f>
        <v/>
      </c>
      <c r="D36" s="82" t="e">
        <f ca="1">TEXT(Calcu!F33,Calcu!$I$3)</f>
        <v>#N/A</v>
      </c>
      <c r="E36" s="82" t="e">
        <f ca="1">TEXT(Calcu!G33,Calcu!$I$3)</f>
        <v>#N/A</v>
      </c>
      <c r="F36" s="82" t="e">
        <f ca="1">TEXT(Calcu!H33,Calcu!$I$3)</f>
        <v>#N/A</v>
      </c>
      <c r="I36" s="42"/>
      <c r="J36" s="83">
        <f>Calcu_ADJ!C33</f>
        <v>25</v>
      </c>
      <c r="K36" s="82" t="str">
        <f>Calcu_ADJ!E33</f>
        <v/>
      </c>
      <c r="L36" s="82" t="e">
        <f ca="1">TEXT(Calcu_ADJ!F33,Calcu_ADJ!$I$3)</f>
        <v>#N/A</v>
      </c>
      <c r="M36" s="82" t="e">
        <f ca="1">TEXT(Calcu_ADJ!G33,Calcu_ADJ!$I$3)</f>
        <v>#N/A</v>
      </c>
      <c r="N36" s="82" t="e">
        <f ca="1">TEXT(Calcu_ADJ!H33,Calcu_ADJ!$I$3)</f>
        <v>#N/A</v>
      </c>
    </row>
    <row r="37" spans="1:14" ht="13.5" customHeight="1">
      <c r="A37" s="42"/>
      <c r="B37" s="83">
        <f>Calcu!C34</f>
        <v>26</v>
      </c>
      <c r="C37" s="82" t="str">
        <f>Calcu!E34</f>
        <v/>
      </c>
      <c r="D37" s="82" t="e">
        <f ca="1">TEXT(Calcu!F34,Calcu!$I$3)</f>
        <v>#N/A</v>
      </c>
      <c r="E37" s="82" t="e">
        <f ca="1">TEXT(Calcu!G34,Calcu!$I$3)</f>
        <v>#N/A</v>
      </c>
      <c r="F37" s="82" t="e">
        <f ca="1">TEXT(Calcu!H34,Calcu!$I$3)</f>
        <v>#N/A</v>
      </c>
      <c r="I37" s="42"/>
      <c r="J37" s="83">
        <f>Calcu_ADJ!C34</f>
        <v>26</v>
      </c>
      <c r="K37" s="82" t="str">
        <f>Calcu_ADJ!E34</f>
        <v/>
      </c>
      <c r="L37" s="82" t="e">
        <f ca="1">TEXT(Calcu_ADJ!F34,Calcu_ADJ!$I$3)</f>
        <v>#N/A</v>
      </c>
      <c r="M37" s="82" t="e">
        <f ca="1">TEXT(Calcu_ADJ!G34,Calcu_ADJ!$I$3)</f>
        <v>#N/A</v>
      </c>
      <c r="N37" s="82" t="e">
        <f ca="1">TEXT(Calcu_ADJ!H34,Calcu_ADJ!$I$3)</f>
        <v>#N/A</v>
      </c>
    </row>
    <row r="38" spans="1:14" ht="13.5" customHeight="1">
      <c r="A38" s="42"/>
      <c r="B38" s="83">
        <f>Calcu!C35</f>
        <v>27</v>
      </c>
      <c r="C38" s="82" t="str">
        <f>Calcu!E35</f>
        <v/>
      </c>
      <c r="D38" s="82" t="e">
        <f ca="1">TEXT(Calcu!F35,Calcu!$I$3)</f>
        <v>#N/A</v>
      </c>
      <c r="E38" s="82" t="e">
        <f ca="1">TEXT(Calcu!G35,Calcu!$I$3)</f>
        <v>#N/A</v>
      </c>
      <c r="F38" s="82" t="e">
        <f ca="1">TEXT(Calcu!H35,Calcu!$I$3)</f>
        <v>#N/A</v>
      </c>
      <c r="I38" s="42"/>
      <c r="J38" s="83">
        <f>Calcu_ADJ!C35</f>
        <v>27</v>
      </c>
      <c r="K38" s="82" t="str">
        <f>Calcu_ADJ!E35</f>
        <v/>
      </c>
      <c r="L38" s="82" t="e">
        <f ca="1">TEXT(Calcu_ADJ!F35,Calcu_ADJ!$I$3)</f>
        <v>#N/A</v>
      </c>
      <c r="M38" s="82" t="e">
        <f ca="1">TEXT(Calcu_ADJ!G35,Calcu_ADJ!$I$3)</f>
        <v>#N/A</v>
      </c>
      <c r="N38" s="82" t="e">
        <f ca="1">TEXT(Calcu_ADJ!H35,Calcu_ADJ!$I$3)</f>
        <v>#N/A</v>
      </c>
    </row>
    <row r="39" spans="1:14" ht="13.5" customHeight="1">
      <c r="A39" s="42"/>
      <c r="B39" s="83">
        <f>Calcu!C36</f>
        <v>28</v>
      </c>
      <c r="C39" s="82" t="str">
        <f>Calcu!E36</f>
        <v/>
      </c>
      <c r="D39" s="82" t="e">
        <f ca="1">TEXT(Calcu!F36,Calcu!$I$3)</f>
        <v>#N/A</v>
      </c>
      <c r="E39" s="82" t="e">
        <f ca="1">TEXT(Calcu!G36,Calcu!$I$3)</f>
        <v>#N/A</v>
      </c>
      <c r="F39" s="82" t="e">
        <f ca="1">TEXT(Calcu!H36,Calcu!$I$3)</f>
        <v>#N/A</v>
      </c>
      <c r="I39" s="42"/>
      <c r="J39" s="83">
        <f>Calcu_ADJ!C36</f>
        <v>28</v>
      </c>
      <c r="K39" s="82" t="str">
        <f>Calcu_ADJ!E36</f>
        <v/>
      </c>
      <c r="L39" s="82" t="e">
        <f ca="1">TEXT(Calcu_ADJ!F36,Calcu_ADJ!$I$3)</f>
        <v>#N/A</v>
      </c>
      <c r="M39" s="82" t="e">
        <f ca="1">TEXT(Calcu_ADJ!G36,Calcu_ADJ!$I$3)</f>
        <v>#N/A</v>
      </c>
      <c r="N39" s="82" t="e">
        <f ca="1">TEXT(Calcu_ADJ!H36,Calcu_ADJ!$I$3)</f>
        <v>#N/A</v>
      </c>
    </row>
    <row r="40" spans="1:14" ht="13.5" customHeight="1">
      <c r="A40" s="42"/>
      <c r="B40" s="83">
        <f>Calcu!C37</f>
        <v>29</v>
      </c>
      <c r="C40" s="82" t="str">
        <f>Calcu!E37</f>
        <v/>
      </c>
      <c r="D40" s="82" t="e">
        <f ca="1">TEXT(Calcu!F37,Calcu!$I$3)</f>
        <v>#N/A</v>
      </c>
      <c r="E40" s="82" t="e">
        <f ca="1">TEXT(Calcu!G37,Calcu!$I$3)</f>
        <v>#N/A</v>
      </c>
      <c r="F40" s="82" t="e">
        <f ca="1">TEXT(Calcu!H37,Calcu!$I$3)</f>
        <v>#N/A</v>
      </c>
      <c r="I40" s="42"/>
      <c r="J40" s="83">
        <f>Calcu_ADJ!C37</f>
        <v>29</v>
      </c>
      <c r="K40" s="82" t="str">
        <f>Calcu_ADJ!E37</f>
        <v/>
      </c>
      <c r="L40" s="82" t="e">
        <f ca="1">TEXT(Calcu_ADJ!F37,Calcu_ADJ!$I$3)</f>
        <v>#N/A</v>
      </c>
      <c r="M40" s="82" t="e">
        <f ca="1">TEXT(Calcu_ADJ!G37,Calcu_ADJ!$I$3)</f>
        <v>#N/A</v>
      </c>
      <c r="N40" s="82" t="e">
        <f ca="1">TEXT(Calcu_ADJ!H37,Calcu_ADJ!$I$3)</f>
        <v>#N/A</v>
      </c>
    </row>
    <row r="41" spans="1:14" ht="13.5" customHeight="1">
      <c r="A41" s="42"/>
      <c r="B41" s="83">
        <f>Calcu!C38</f>
        <v>30</v>
      </c>
      <c r="C41" s="82" t="str">
        <f>Calcu!E38</f>
        <v/>
      </c>
      <c r="D41" s="82" t="e">
        <f ca="1">TEXT(Calcu!F38,Calcu!$I$3)</f>
        <v>#N/A</v>
      </c>
      <c r="E41" s="82" t="e">
        <f ca="1">TEXT(Calcu!G38,Calcu!$I$3)</f>
        <v>#N/A</v>
      </c>
      <c r="F41" s="82" t="e">
        <f ca="1">TEXT(Calcu!H38,Calcu!$I$3)</f>
        <v>#N/A</v>
      </c>
      <c r="I41" s="42"/>
      <c r="J41" s="83">
        <f>Calcu_ADJ!C38</f>
        <v>30</v>
      </c>
      <c r="K41" s="82" t="str">
        <f>Calcu_ADJ!E38</f>
        <v/>
      </c>
      <c r="L41" s="82" t="e">
        <f ca="1">TEXT(Calcu_ADJ!F38,Calcu_ADJ!$I$3)</f>
        <v>#N/A</v>
      </c>
      <c r="M41" s="82" t="e">
        <f ca="1">TEXT(Calcu_ADJ!G38,Calcu_ADJ!$I$3)</f>
        <v>#N/A</v>
      </c>
      <c r="N41" s="82" t="e">
        <f ca="1">TEXT(Calcu_ADJ!H38,Calcu_ADJ!$I$3)</f>
        <v>#N/A</v>
      </c>
    </row>
    <row r="42" spans="1:14" ht="13.5" customHeight="1">
      <c r="I42" s="44"/>
      <c r="J42" s="45"/>
      <c r="K42" s="45"/>
      <c r="L42" s="40"/>
      <c r="M42" s="41"/>
      <c r="N42" s="41"/>
    </row>
    <row r="43" spans="1:14" ht="13.5" customHeight="1">
      <c r="A43" s="39" t="s">
        <v>195</v>
      </c>
      <c r="B43" s="40"/>
      <c r="C43" s="40"/>
      <c r="D43" s="80"/>
      <c r="E43" s="40"/>
      <c r="I43" s="39" t="s">
        <v>943</v>
      </c>
      <c r="J43" s="40"/>
      <c r="K43" s="40"/>
      <c r="L43" s="80"/>
      <c r="M43" s="40"/>
      <c r="N43" s="41"/>
    </row>
    <row r="44" spans="1:14" ht="13.5" customHeight="1">
      <c r="A44" s="39" t="s">
        <v>196</v>
      </c>
      <c r="B44" s="40"/>
      <c r="C44" s="40"/>
      <c r="D44" s="80"/>
      <c r="E44" s="40"/>
      <c r="I44" s="39" t="s">
        <v>196</v>
      </c>
      <c r="J44" s="40"/>
      <c r="K44" s="40"/>
      <c r="L44" s="80"/>
      <c r="M44" s="40"/>
      <c r="N44" s="41"/>
    </row>
    <row r="45" spans="1:14" ht="13.5" customHeight="1">
      <c r="A45" s="42"/>
      <c r="B45" s="551" t="s">
        <v>197</v>
      </c>
      <c r="C45" s="552" t="s">
        <v>55</v>
      </c>
      <c r="D45" s="551" t="e">
        <f>Calcu!$J$328&amp;" 지시값"</f>
        <v>#N/A</v>
      </c>
      <c r="E45" s="551"/>
      <c r="F45" s="551"/>
      <c r="I45" s="42"/>
      <c r="J45" s="551" t="s">
        <v>197</v>
      </c>
      <c r="K45" s="552" t="s">
        <v>55</v>
      </c>
      <c r="L45" s="551" t="e">
        <f>Calcu_ADJ!#REF!&amp;" 지시값"</f>
        <v>#REF!</v>
      </c>
      <c r="M45" s="551"/>
      <c r="N45" s="551"/>
    </row>
    <row r="46" spans="1:14" ht="13.5" customHeight="1">
      <c r="A46" s="42"/>
      <c r="B46" s="551"/>
      <c r="C46" s="553"/>
      <c r="D46" s="286" t="s">
        <v>200</v>
      </c>
      <c r="E46" s="286" t="s">
        <v>199</v>
      </c>
      <c r="F46" s="286" t="s">
        <v>0</v>
      </c>
      <c r="I46" s="42"/>
      <c r="J46" s="551"/>
      <c r="K46" s="553"/>
      <c r="L46" s="366" t="s">
        <v>200</v>
      </c>
      <c r="M46" s="366" t="s">
        <v>199</v>
      </c>
      <c r="N46" s="366" t="s">
        <v>0</v>
      </c>
    </row>
    <row r="47" spans="1:14" ht="13.5" customHeight="1">
      <c r="A47" s="42"/>
      <c r="B47" s="551"/>
      <c r="C47" s="287">
        <f>Calcu!E90</f>
        <v>0</v>
      </c>
      <c r="D47" s="287">
        <f>Calcu!F90</f>
        <v>0</v>
      </c>
      <c r="E47" s="287">
        <f>Calcu!G90</f>
        <v>0</v>
      </c>
      <c r="F47" s="287">
        <f>Calcu!H90</f>
        <v>0</v>
      </c>
      <c r="I47" s="42"/>
      <c r="J47" s="551"/>
      <c r="K47" s="367">
        <f>Calcu_ADJ!E90</f>
        <v>0</v>
      </c>
      <c r="L47" s="367">
        <f>Calcu_ADJ!F90</f>
        <v>0</v>
      </c>
      <c r="M47" s="367">
        <f>Calcu_ADJ!G90</f>
        <v>0</v>
      </c>
      <c r="N47" s="367">
        <f>Calcu_ADJ!H90</f>
        <v>0</v>
      </c>
    </row>
    <row r="48" spans="1:14" ht="13.5" customHeight="1">
      <c r="A48" s="42"/>
      <c r="B48" s="83">
        <f>Calcu!C91</f>
        <v>1</v>
      </c>
      <c r="C48" s="82" t="str">
        <f>Calcu!E91</f>
        <v/>
      </c>
      <c r="D48" s="82" t="e">
        <f ca="1">TEXT(Calcu!F91,Calcu!$I$85)</f>
        <v>#N/A</v>
      </c>
      <c r="E48" s="82" t="e">
        <f ca="1">TEXT(Calcu!G91,Calcu!$I$85)</f>
        <v>#N/A</v>
      </c>
      <c r="F48" s="82" t="e">
        <f ca="1">TEXT(Calcu!H91,Calcu!$I$85)</f>
        <v>#N/A</v>
      </c>
      <c r="I48" s="42"/>
      <c r="J48" s="83">
        <f>Calcu_ADJ!C91</f>
        <v>1</v>
      </c>
      <c r="K48" s="82" t="str">
        <f>Calcu_ADJ!E91</f>
        <v/>
      </c>
      <c r="L48" s="82" t="e">
        <f ca="1">TEXT(Calcu_ADJ!F91,Calcu_ADJ!$I$85)</f>
        <v>#N/A</v>
      </c>
      <c r="M48" s="82" t="e">
        <f ca="1">TEXT(Calcu_ADJ!G91,Calcu_ADJ!$I$85)</f>
        <v>#N/A</v>
      </c>
      <c r="N48" s="82" t="e">
        <f ca="1">TEXT(Calcu_ADJ!H91,Calcu_ADJ!$I$85)</f>
        <v>#N/A</v>
      </c>
    </row>
    <row r="49" spans="1:14" ht="13.5" customHeight="1">
      <c r="A49" s="42"/>
      <c r="B49" s="83">
        <f>Calcu!C92</f>
        <v>2</v>
      </c>
      <c r="C49" s="82" t="str">
        <f>Calcu!E92</f>
        <v/>
      </c>
      <c r="D49" s="82" t="e">
        <f ca="1">TEXT(Calcu!F92,Calcu!$I$85)</f>
        <v>#N/A</v>
      </c>
      <c r="E49" s="82" t="e">
        <f ca="1">TEXT(Calcu!G92,Calcu!$I$85)</f>
        <v>#N/A</v>
      </c>
      <c r="F49" s="82" t="e">
        <f ca="1">TEXT(Calcu!H92,Calcu!$I$85)</f>
        <v>#N/A</v>
      </c>
      <c r="I49" s="42"/>
      <c r="J49" s="83">
        <f>Calcu_ADJ!C92</f>
        <v>2</v>
      </c>
      <c r="K49" s="82" t="str">
        <f>Calcu_ADJ!E92</f>
        <v/>
      </c>
      <c r="L49" s="82" t="e">
        <f ca="1">TEXT(Calcu_ADJ!F92,Calcu_ADJ!$I$85)</f>
        <v>#N/A</v>
      </c>
      <c r="M49" s="82" t="e">
        <f ca="1">TEXT(Calcu_ADJ!G92,Calcu_ADJ!$I$85)</f>
        <v>#N/A</v>
      </c>
      <c r="N49" s="82" t="e">
        <f ca="1">TEXT(Calcu_ADJ!H92,Calcu_ADJ!$I$85)</f>
        <v>#N/A</v>
      </c>
    </row>
    <row r="50" spans="1:14" ht="13.5" customHeight="1">
      <c r="A50" s="42"/>
      <c r="B50" s="83">
        <f>Calcu!C93</f>
        <v>3</v>
      </c>
      <c r="C50" s="82" t="str">
        <f>Calcu!E93</f>
        <v/>
      </c>
      <c r="D50" s="82" t="e">
        <f ca="1">TEXT(Calcu!F93,Calcu!$I$85)</f>
        <v>#N/A</v>
      </c>
      <c r="E50" s="82" t="e">
        <f ca="1">TEXT(Calcu!G93,Calcu!$I$85)</f>
        <v>#N/A</v>
      </c>
      <c r="F50" s="82" t="e">
        <f ca="1">TEXT(Calcu!H93,Calcu!$I$85)</f>
        <v>#N/A</v>
      </c>
      <c r="I50" s="42"/>
      <c r="J50" s="83">
        <f>Calcu_ADJ!C93</f>
        <v>3</v>
      </c>
      <c r="K50" s="82" t="str">
        <f>Calcu_ADJ!E93</f>
        <v/>
      </c>
      <c r="L50" s="82" t="e">
        <f ca="1">TEXT(Calcu_ADJ!F93,Calcu_ADJ!$I$85)</f>
        <v>#N/A</v>
      </c>
      <c r="M50" s="82" t="e">
        <f ca="1">TEXT(Calcu_ADJ!G93,Calcu_ADJ!$I$85)</f>
        <v>#N/A</v>
      </c>
      <c r="N50" s="82" t="e">
        <f ca="1">TEXT(Calcu_ADJ!H93,Calcu_ADJ!$I$85)</f>
        <v>#N/A</v>
      </c>
    </row>
    <row r="51" spans="1:14" ht="13.5" customHeight="1">
      <c r="A51" s="42"/>
      <c r="B51" s="83">
        <f>Calcu!C94</f>
        <v>4</v>
      </c>
      <c r="C51" s="82" t="str">
        <f>Calcu!E94</f>
        <v/>
      </c>
      <c r="D51" s="82" t="e">
        <f ca="1">TEXT(Calcu!F94,Calcu!$I$85)</f>
        <v>#N/A</v>
      </c>
      <c r="E51" s="82" t="e">
        <f ca="1">TEXT(Calcu!G94,Calcu!$I$85)</f>
        <v>#N/A</v>
      </c>
      <c r="F51" s="82" t="e">
        <f ca="1">TEXT(Calcu!H94,Calcu!$I$85)</f>
        <v>#N/A</v>
      </c>
      <c r="I51" s="42"/>
      <c r="J51" s="83">
        <f>Calcu_ADJ!C94</f>
        <v>4</v>
      </c>
      <c r="K51" s="82" t="str">
        <f>Calcu_ADJ!E94</f>
        <v/>
      </c>
      <c r="L51" s="82" t="e">
        <f ca="1">TEXT(Calcu_ADJ!F94,Calcu_ADJ!$I$85)</f>
        <v>#N/A</v>
      </c>
      <c r="M51" s="82" t="e">
        <f ca="1">TEXT(Calcu_ADJ!G94,Calcu_ADJ!$I$85)</f>
        <v>#N/A</v>
      </c>
      <c r="N51" s="82" t="e">
        <f ca="1">TEXT(Calcu_ADJ!H94,Calcu_ADJ!$I$85)</f>
        <v>#N/A</v>
      </c>
    </row>
    <row r="52" spans="1:14" ht="13.5" customHeight="1">
      <c r="A52" s="42"/>
      <c r="B52" s="83">
        <f>Calcu!C95</f>
        <v>5</v>
      </c>
      <c r="C52" s="82" t="str">
        <f>Calcu!E95</f>
        <v/>
      </c>
      <c r="D52" s="82" t="e">
        <f ca="1">TEXT(Calcu!F95,Calcu!$I$85)</f>
        <v>#N/A</v>
      </c>
      <c r="E52" s="82" t="e">
        <f ca="1">TEXT(Calcu!G95,Calcu!$I$85)</f>
        <v>#N/A</v>
      </c>
      <c r="F52" s="82" t="e">
        <f ca="1">TEXT(Calcu!H95,Calcu!$I$85)</f>
        <v>#N/A</v>
      </c>
      <c r="I52" s="42"/>
      <c r="J52" s="83">
        <f>Calcu_ADJ!C95</f>
        <v>5</v>
      </c>
      <c r="K52" s="82" t="str">
        <f>Calcu_ADJ!E95</f>
        <v/>
      </c>
      <c r="L52" s="82" t="e">
        <f ca="1">TEXT(Calcu_ADJ!F95,Calcu_ADJ!$I$85)</f>
        <v>#N/A</v>
      </c>
      <c r="M52" s="82" t="e">
        <f ca="1">TEXT(Calcu_ADJ!G95,Calcu_ADJ!$I$85)</f>
        <v>#N/A</v>
      </c>
      <c r="N52" s="82" t="e">
        <f ca="1">TEXT(Calcu_ADJ!H95,Calcu_ADJ!$I$85)</f>
        <v>#N/A</v>
      </c>
    </row>
    <row r="53" spans="1:14" ht="13.5" customHeight="1">
      <c r="A53" s="42"/>
      <c r="B53" s="83">
        <f>Calcu!C96</f>
        <v>6</v>
      </c>
      <c r="C53" s="82" t="str">
        <f>Calcu!E96</f>
        <v/>
      </c>
      <c r="D53" s="82" t="e">
        <f ca="1">TEXT(Calcu!F96,Calcu!$I$85)</f>
        <v>#N/A</v>
      </c>
      <c r="E53" s="82" t="e">
        <f ca="1">TEXT(Calcu!G96,Calcu!$I$85)</f>
        <v>#N/A</v>
      </c>
      <c r="F53" s="82" t="e">
        <f ca="1">TEXT(Calcu!H96,Calcu!$I$85)</f>
        <v>#N/A</v>
      </c>
      <c r="I53" s="42"/>
      <c r="J53" s="83">
        <f>Calcu_ADJ!C96</f>
        <v>6</v>
      </c>
      <c r="K53" s="82" t="str">
        <f>Calcu_ADJ!E96</f>
        <v/>
      </c>
      <c r="L53" s="82" t="e">
        <f ca="1">TEXT(Calcu_ADJ!F96,Calcu_ADJ!$I$85)</f>
        <v>#N/A</v>
      </c>
      <c r="M53" s="82" t="e">
        <f ca="1">TEXT(Calcu_ADJ!G96,Calcu_ADJ!$I$85)</f>
        <v>#N/A</v>
      </c>
      <c r="N53" s="82" t="e">
        <f ca="1">TEXT(Calcu_ADJ!H96,Calcu_ADJ!$I$85)</f>
        <v>#N/A</v>
      </c>
    </row>
    <row r="54" spans="1:14" ht="13.5" customHeight="1">
      <c r="A54" s="42"/>
      <c r="B54" s="83">
        <f>Calcu!C97</f>
        <v>7</v>
      </c>
      <c r="C54" s="82" t="str">
        <f>Calcu!E97</f>
        <v/>
      </c>
      <c r="D54" s="82" t="e">
        <f ca="1">TEXT(Calcu!F97,Calcu!$I$85)</f>
        <v>#N/A</v>
      </c>
      <c r="E54" s="82" t="e">
        <f ca="1">TEXT(Calcu!G97,Calcu!$I$85)</f>
        <v>#N/A</v>
      </c>
      <c r="F54" s="82" t="e">
        <f ca="1">TEXT(Calcu!H97,Calcu!$I$85)</f>
        <v>#N/A</v>
      </c>
      <c r="I54" s="42"/>
      <c r="J54" s="83">
        <f>Calcu_ADJ!C97</f>
        <v>7</v>
      </c>
      <c r="K54" s="82" t="str">
        <f>Calcu_ADJ!E97</f>
        <v/>
      </c>
      <c r="L54" s="82" t="e">
        <f ca="1">TEXT(Calcu_ADJ!F97,Calcu_ADJ!$I$85)</f>
        <v>#N/A</v>
      </c>
      <c r="M54" s="82" t="e">
        <f ca="1">TEXT(Calcu_ADJ!G97,Calcu_ADJ!$I$85)</f>
        <v>#N/A</v>
      </c>
      <c r="N54" s="82" t="e">
        <f ca="1">TEXT(Calcu_ADJ!H97,Calcu_ADJ!$I$85)</f>
        <v>#N/A</v>
      </c>
    </row>
    <row r="55" spans="1:14" ht="13.5" customHeight="1">
      <c r="A55" s="42"/>
      <c r="B55" s="83">
        <f>Calcu!C98</f>
        <v>8</v>
      </c>
      <c r="C55" s="82" t="str">
        <f>Calcu!E98</f>
        <v/>
      </c>
      <c r="D55" s="82" t="e">
        <f ca="1">TEXT(Calcu!F98,Calcu!$I$85)</f>
        <v>#N/A</v>
      </c>
      <c r="E55" s="82" t="e">
        <f ca="1">TEXT(Calcu!G98,Calcu!$I$85)</f>
        <v>#N/A</v>
      </c>
      <c r="F55" s="82" t="e">
        <f ca="1">TEXT(Calcu!H98,Calcu!$I$85)</f>
        <v>#N/A</v>
      </c>
      <c r="I55" s="42"/>
      <c r="J55" s="83">
        <f>Calcu_ADJ!C98</f>
        <v>8</v>
      </c>
      <c r="K55" s="82" t="str">
        <f>Calcu_ADJ!E98</f>
        <v/>
      </c>
      <c r="L55" s="82" t="e">
        <f ca="1">TEXT(Calcu_ADJ!F98,Calcu_ADJ!$I$85)</f>
        <v>#N/A</v>
      </c>
      <c r="M55" s="82" t="e">
        <f ca="1">TEXT(Calcu_ADJ!G98,Calcu_ADJ!$I$85)</f>
        <v>#N/A</v>
      </c>
      <c r="N55" s="82" t="e">
        <f ca="1">TEXT(Calcu_ADJ!H98,Calcu_ADJ!$I$85)</f>
        <v>#N/A</v>
      </c>
    </row>
    <row r="56" spans="1:14" ht="13.5" customHeight="1">
      <c r="A56" s="42"/>
      <c r="B56" s="83">
        <f>Calcu!C99</f>
        <v>9</v>
      </c>
      <c r="C56" s="82" t="str">
        <f>Calcu!E99</f>
        <v/>
      </c>
      <c r="D56" s="82" t="e">
        <f ca="1">TEXT(Calcu!F99,Calcu!$I$85)</f>
        <v>#N/A</v>
      </c>
      <c r="E56" s="82" t="e">
        <f ca="1">TEXT(Calcu!G99,Calcu!$I$85)</f>
        <v>#N/A</v>
      </c>
      <c r="F56" s="82" t="e">
        <f ca="1">TEXT(Calcu!H99,Calcu!$I$85)</f>
        <v>#N/A</v>
      </c>
      <c r="I56" s="42"/>
      <c r="J56" s="83">
        <f>Calcu_ADJ!C99</f>
        <v>9</v>
      </c>
      <c r="K56" s="82" t="str">
        <f>Calcu_ADJ!E99</f>
        <v/>
      </c>
      <c r="L56" s="82" t="e">
        <f ca="1">TEXT(Calcu_ADJ!F99,Calcu_ADJ!$I$85)</f>
        <v>#N/A</v>
      </c>
      <c r="M56" s="82" t="e">
        <f ca="1">TEXT(Calcu_ADJ!G99,Calcu_ADJ!$I$85)</f>
        <v>#N/A</v>
      </c>
      <c r="N56" s="82" t="e">
        <f ca="1">TEXT(Calcu_ADJ!H99,Calcu_ADJ!$I$85)</f>
        <v>#N/A</v>
      </c>
    </row>
    <row r="57" spans="1:14" ht="13.5" customHeight="1">
      <c r="A57" s="42"/>
      <c r="B57" s="83">
        <f>Calcu!C100</f>
        <v>10</v>
      </c>
      <c r="C57" s="82" t="str">
        <f>Calcu!E100</f>
        <v/>
      </c>
      <c r="D57" s="82" t="e">
        <f ca="1">TEXT(Calcu!F100,Calcu!$I$85)</f>
        <v>#N/A</v>
      </c>
      <c r="E57" s="82" t="e">
        <f ca="1">TEXT(Calcu!G100,Calcu!$I$85)</f>
        <v>#N/A</v>
      </c>
      <c r="F57" s="82" t="e">
        <f ca="1">TEXT(Calcu!H100,Calcu!$I$85)</f>
        <v>#N/A</v>
      </c>
      <c r="I57" s="42"/>
      <c r="J57" s="83">
        <f>Calcu_ADJ!C100</f>
        <v>10</v>
      </c>
      <c r="K57" s="82" t="str">
        <f>Calcu_ADJ!E100</f>
        <v/>
      </c>
      <c r="L57" s="82" t="e">
        <f ca="1">TEXT(Calcu_ADJ!F100,Calcu_ADJ!$I$85)</f>
        <v>#N/A</v>
      </c>
      <c r="M57" s="82" t="e">
        <f ca="1">TEXT(Calcu_ADJ!G100,Calcu_ADJ!$I$85)</f>
        <v>#N/A</v>
      </c>
      <c r="N57" s="82" t="e">
        <f ca="1">TEXT(Calcu_ADJ!H100,Calcu_ADJ!$I$85)</f>
        <v>#N/A</v>
      </c>
    </row>
    <row r="58" spans="1:14" ht="13.5" customHeight="1">
      <c r="A58" s="42"/>
      <c r="B58" s="83">
        <f>Calcu!C101</f>
        <v>11</v>
      </c>
      <c r="C58" s="82" t="str">
        <f>Calcu!E101</f>
        <v/>
      </c>
      <c r="D58" s="82" t="e">
        <f ca="1">TEXT(Calcu!F101,Calcu!$I$85)</f>
        <v>#N/A</v>
      </c>
      <c r="E58" s="82" t="e">
        <f ca="1">TEXT(Calcu!G101,Calcu!$I$85)</f>
        <v>#N/A</v>
      </c>
      <c r="F58" s="82" t="e">
        <f ca="1">TEXT(Calcu!H101,Calcu!$I$85)</f>
        <v>#N/A</v>
      </c>
      <c r="I58" s="42"/>
      <c r="J58" s="83">
        <f>Calcu_ADJ!C101</f>
        <v>11</v>
      </c>
      <c r="K58" s="82" t="str">
        <f>Calcu_ADJ!E101</f>
        <v/>
      </c>
      <c r="L58" s="82" t="e">
        <f ca="1">TEXT(Calcu_ADJ!F101,Calcu_ADJ!$I$85)</f>
        <v>#N/A</v>
      </c>
      <c r="M58" s="82" t="e">
        <f ca="1">TEXT(Calcu_ADJ!G101,Calcu_ADJ!$I$85)</f>
        <v>#N/A</v>
      </c>
      <c r="N58" s="82" t="e">
        <f ca="1">TEXT(Calcu_ADJ!H101,Calcu_ADJ!$I$85)</f>
        <v>#N/A</v>
      </c>
    </row>
    <row r="59" spans="1:14" ht="13.5" customHeight="1">
      <c r="A59" s="42"/>
      <c r="B59" s="83">
        <f>Calcu!C102</f>
        <v>12</v>
      </c>
      <c r="C59" s="82" t="str">
        <f>Calcu!E102</f>
        <v/>
      </c>
      <c r="D59" s="82" t="e">
        <f ca="1">TEXT(Calcu!F102,Calcu!$I$85)</f>
        <v>#N/A</v>
      </c>
      <c r="E59" s="82" t="e">
        <f ca="1">TEXT(Calcu!G102,Calcu!$I$85)</f>
        <v>#N/A</v>
      </c>
      <c r="F59" s="82" t="e">
        <f ca="1">TEXT(Calcu!H102,Calcu!$I$85)</f>
        <v>#N/A</v>
      </c>
      <c r="I59" s="42"/>
      <c r="J59" s="83">
        <f>Calcu_ADJ!C102</f>
        <v>12</v>
      </c>
      <c r="K59" s="82" t="str">
        <f>Calcu_ADJ!E102</f>
        <v/>
      </c>
      <c r="L59" s="82" t="e">
        <f ca="1">TEXT(Calcu_ADJ!F102,Calcu_ADJ!$I$85)</f>
        <v>#N/A</v>
      </c>
      <c r="M59" s="82" t="e">
        <f ca="1">TEXT(Calcu_ADJ!G102,Calcu_ADJ!$I$85)</f>
        <v>#N/A</v>
      </c>
      <c r="N59" s="82" t="e">
        <f ca="1">TEXT(Calcu_ADJ!H102,Calcu_ADJ!$I$85)</f>
        <v>#N/A</v>
      </c>
    </row>
    <row r="60" spans="1:14" ht="13.5" customHeight="1">
      <c r="A60" s="42"/>
      <c r="B60" s="83">
        <f>Calcu!C103</f>
        <v>13</v>
      </c>
      <c r="C60" s="82" t="str">
        <f>Calcu!E103</f>
        <v/>
      </c>
      <c r="D60" s="82" t="e">
        <f ca="1">TEXT(Calcu!F103,Calcu!$I$85)</f>
        <v>#N/A</v>
      </c>
      <c r="E60" s="82" t="e">
        <f ca="1">TEXT(Calcu!G103,Calcu!$I$85)</f>
        <v>#N/A</v>
      </c>
      <c r="F60" s="82" t="e">
        <f ca="1">TEXT(Calcu!H103,Calcu!$I$85)</f>
        <v>#N/A</v>
      </c>
      <c r="I60" s="42"/>
      <c r="J60" s="83">
        <f>Calcu_ADJ!C103</f>
        <v>13</v>
      </c>
      <c r="K60" s="82" t="str">
        <f>Calcu_ADJ!E103</f>
        <v/>
      </c>
      <c r="L60" s="82" t="e">
        <f ca="1">TEXT(Calcu_ADJ!F103,Calcu_ADJ!$I$85)</f>
        <v>#N/A</v>
      </c>
      <c r="M60" s="82" t="e">
        <f ca="1">TEXT(Calcu_ADJ!G103,Calcu_ADJ!$I$85)</f>
        <v>#N/A</v>
      </c>
      <c r="N60" s="82" t="e">
        <f ca="1">TEXT(Calcu_ADJ!H103,Calcu_ADJ!$I$85)</f>
        <v>#N/A</v>
      </c>
    </row>
    <row r="61" spans="1:14" ht="13.5" customHeight="1">
      <c r="A61" s="42"/>
      <c r="B61" s="83">
        <f>Calcu!C104</f>
        <v>14</v>
      </c>
      <c r="C61" s="82" t="str">
        <f>Calcu!E104</f>
        <v/>
      </c>
      <c r="D61" s="82" t="e">
        <f ca="1">TEXT(Calcu!F104,Calcu!$I$85)</f>
        <v>#N/A</v>
      </c>
      <c r="E61" s="82" t="e">
        <f ca="1">TEXT(Calcu!G104,Calcu!$I$85)</f>
        <v>#N/A</v>
      </c>
      <c r="F61" s="82" t="e">
        <f ca="1">TEXT(Calcu!H104,Calcu!$I$85)</f>
        <v>#N/A</v>
      </c>
      <c r="I61" s="42"/>
      <c r="J61" s="83">
        <f>Calcu_ADJ!C104</f>
        <v>14</v>
      </c>
      <c r="K61" s="82" t="str">
        <f>Calcu_ADJ!E104</f>
        <v/>
      </c>
      <c r="L61" s="82" t="e">
        <f ca="1">TEXT(Calcu_ADJ!F104,Calcu_ADJ!$I$85)</f>
        <v>#N/A</v>
      </c>
      <c r="M61" s="82" t="e">
        <f ca="1">TEXT(Calcu_ADJ!G104,Calcu_ADJ!$I$85)</f>
        <v>#N/A</v>
      </c>
      <c r="N61" s="82" t="e">
        <f ca="1">TEXT(Calcu_ADJ!H104,Calcu_ADJ!$I$85)</f>
        <v>#N/A</v>
      </c>
    </row>
    <row r="62" spans="1:14" ht="13.5" customHeight="1">
      <c r="A62" s="42"/>
      <c r="B62" s="83">
        <f>Calcu!C105</f>
        <v>15</v>
      </c>
      <c r="C62" s="82" t="str">
        <f>Calcu!E105</f>
        <v/>
      </c>
      <c r="D62" s="82" t="e">
        <f ca="1">TEXT(Calcu!F105,Calcu!$I$85)</f>
        <v>#N/A</v>
      </c>
      <c r="E62" s="82" t="e">
        <f ca="1">TEXT(Calcu!G105,Calcu!$I$85)</f>
        <v>#N/A</v>
      </c>
      <c r="F62" s="82" t="e">
        <f ca="1">TEXT(Calcu!H105,Calcu!$I$85)</f>
        <v>#N/A</v>
      </c>
      <c r="I62" s="42"/>
      <c r="J62" s="83">
        <f>Calcu_ADJ!C105</f>
        <v>15</v>
      </c>
      <c r="K62" s="82" t="str">
        <f>Calcu_ADJ!E105</f>
        <v/>
      </c>
      <c r="L62" s="82" t="e">
        <f ca="1">TEXT(Calcu_ADJ!F105,Calcu_ADJ!$I$85)</f>
        <v>#N/A</v>
      </c>
      <c r="M62" s="82" t="e">
        <f ca="1">TEXT(Calcu_ADJ!G105,Calcu_ADJ!$I$85)</f>
        <v>#N/A</v>
      </c>
      <c r="N62" s="82" t="e">
        <f ca="1">TEXT(Calcu_ADJ!H105,Calcu_ADJ!$I$85)</f>
        <v>#N/A</v>
      </c>
    </row>
    <row r="63" spans="1:14" ht="13.5" customHeight="1">
      <c r="A63" s="42"/>
      <c r="B63" s="83">
        <f>Calcu!C106</f>
        <v>16</v>
      </c>
      <c r="C63" s="82" t="str">
        <f>Calcu!E106</f>
        <v/>
      </c>
      <c r="D63" s="82" t="e">
        <f ca="1">TEXT(Calcu!F106,Calcu!$I$85)</f>
        <v>#N/A</v>
      </c>
      <c r="E63" s="82" t="e">
        <f ca="1">TEXT(Calcu!G106,Calcu!$I$85)</f>
        <v>#N/A</v>
      </c>
      <c r="F63" s="82" t="e">
        <f ca="1">TEXT(Calcu!H106,Calcu!$I$85)</f>
        <v>#N/A</v>
      </c>
      <c r="I63" s="42"/>
      <c r="J63" s="83">
        <f>Calcu_ADJ!C106</f>
        <v>16</v>
      </c>
      <c r="K63" s="82" t="str">
        <f>Calcu_ADJ!E106</f>
        <v/>
      </c>
      <c r="L63" s="82" t="e">
        <f ca="1">TEXT(Calcu_ADJ!F106,Calcu_ADJ!$I$85)</f>
        <v>#N/A</v>
      </c>
      <c r="M63" s="82" t="e">
        <f ca="1">TEXT(Calcu_ADJ!G106,Calcu_ADJ!$I$85)</f>
        <v>#N/A</v>
      </c>
      <c r="N63" s="82" t="e">
        <f ca="1">TEXT(Calcu_ADJ!H106,Calcu_ADJ!$I$85)</f>
        <v>#N/A</v>
      </c>
    </row>
    <row r="64" spans="1:14" ht="13.5" customHeight="1">
      <c r="A64" s="42"/>
      <c r="B64" s="83">
        <f>Calcu!C107</f>
        <v>17</v>
      </c>
      <c r="C64" s="82" t="str">
        <f>Calcu!E107</f>
        <v/>
      </c>
      <c r="D64" s="82" t="e">
        <f ca="1">TEXT(Calcu!F107,Calcu!$I$85)</f>
        <v>#N/A</v>
      </c>
      <c r="E64" s="82" t="e">
        <f ca="1">TEXT(Calcu!G107,Calcu!$I$85)</f>
        <v>#N/A</v>
      </c>
      <c r="F64" s="82" t="e">
        <f ca="1">TEXT(Calcu!H107,Calcu!$I$85)</f>
        <v>#N/A</v>
      </c>
      <c r="I64" s="42"/>
      <c r="J64" s="83">
        <f>Calcu_ADJ!C107</f>
        <v>17</v>
      </c>
      <c r="K64" s="82" t="str">
        <f>Calcu_ADJ!E107</f>
        <v/>
      </c>
      <c r="L64" s="82" t="e">
        <f ca="1">TEXT(Calcu_ADJ!F107,Calcu_ADJ!$I$85)</f>
        <v>#N/A</v>
      </c>
      <c r="M64" s="82" t="e">
        <f ca="1">TEXT(Calcu_ADJ!G107,Calcu_ADJ!$I$85)</f>
        <v>#N/A</v>
      </c>
      <c r="N64" s="82" t="e">
        <f ca="1">TEXT(Calcu_ADJ!H107,Calcu_ADJ!$I$85)</f>
        <v>#N/A</v>
      </c>
    </row>
    <row r="65" spans="1:14" ht="13.5" customHeight="1">
      <c r="A65" s="42"/>
      <c r="B65" s="83">
        <f>Calcu!C108</f>
        <v>18</v>
      </c>
      <c r="C65" s="82" t="str">
        <f>Calcu!E108</f>
        <v/>
      </c>
      <c r="D65" s="82" t="e">
        <f ca="1">TEXT(Calcu!F108,Calcu!$I$85)</f>
        <v>#N/A</v>
      </c>
      <c r="E65" s="82" t="e">
        <f ca="1">TEXT(Calcu!G108,Calcu!$I$85)</f>
        <v>#N/A</v>
      </c>
      <c r="F65" s="82" t="e">
        <f ca="1">TEXT(Calcu!H108,Calcu!$I$85)</f>
        <v>#N/A</v>
      </c>
      <c r="I65" s="42"/>
      <c r="J65" s="83">
        <f>Calcu_ADJ!C108</f>
        <v>18</v>
      </c>
      <c r="K65" s="82" t="str">
        <f>Calcu_ADJ!E108</f>
        <v/>
      </c>
      <c r="L65" s="82" t="e">
        <f ca="1">TEXT(Calcu_ADJ!F108,Calcu_ADJ!$I$85)</f>
        <v>#N/A</v>
      </c>
      <c r="M65" s="82" t="e">
        <f ca="1">TEXT(Calcu_ADJ!G108,Calcu_ADJ!$I$85)</f>
        <v>#N/A</v>
      </c>
      <c r="N65" s="82" t="e">
        <f ca="1">TEXT(Calcu_ADJ!H108,Calcu_ADJ!$I$85)</f>
        <v>#N/A</v>
      </c>
    </row>
    <row r="66" spans="1:14" ht="13.5" customHeight="1">
      <c r="A66" s="42"/>
      <c r="B66" s="83">
        <f>Calcu!C109</f>
        <v>19</v>
      </c>
      <c r="C66" s="82" t="str">
        <f>Calcu!E109</f>
        <v/>
      </c>
      <c r="D66" s="82" t="e">
        <f ca="1">TEXT(Calcu!F109,Calcu!$I$85)</f>
        <v>#N/A</v>
      </c>
      <c r="E66" s="82" t="e">
        <f ca="1">TEXT(Calcu!G109,Calcu!$I$85)</f>
        <v>#N/A</v>
      </c>
      <c r="F66" s="82" t="e">
        <f ca="1">TEXT(Calcu!H109,Calcu!$I$85)</f>
        <v>#N/A</v>
      </c>
      <c r="I66" s="42"/>
      <c r="J66" s="83">
        <f>Calcu_ADJ!C109</f>
        <v>19</v>
      </c>
      <c r="K66" s="82" t="str">
        <f>Calcu_ADJ!E109</f>
        <v/>
      </c>
      <c r="L66" s="82" t="e">
        <f ca="1">TEXT(Calcu_ADJ!F109,Calcu_ADJ!$I$85)</f>
        <v>#N/A</v>
      </c>
      <c r="M66" s="82" t="e">
        <f ca="1">TEXT(Calcu_ADJ!G109,Calcu_ADJ!$I$85)</f>
        <v>#N/A</v>
      </c>
      <c r="N66" s="82" t="e">
        <f ca="1">TEXT(Calcu_ADJ!H109,Calcu_ADJ!$I$85)</f>
        <v>#N/A</v>
      </c>
    </row>
    <row r="67" spans="1:14" ht="13.5" customHeight="1">
      <c r="A67" s="42"/>
      <c r="B67" s="83">
        <f>Calcu!C110</f>
        <v>20</v>
      </c>
      <c r="C67" s="82" t="str">
        <f>Calcu!E110</f>
        <v/>
      </c>
      <c r="D67" s="82" t="e">
        <f ca="1">TEXT(Calcu!F110,Calcu!$I$85)</f>
        <v>#N/A</v>
      </c>
      <c r="E67" s="82" t="e">
        <f ca="1">TEXT(Calcu!G110,Calcu!$I$85)</f>
        <v>#N/A</v>
      </c>
      <c r="F67" s="82" t="e">
        <f ca="1">TEXT(Calcu!H110,Calcu!$I$85)</f>
        <v>#N/A</v>
      </c>
      <c r="I67" s="42"/>
      <c r="J67" s="83">
        <f>Calcu_ADJ!C110</f>
        <v>20</v>
      </c>
      <c r="K67" s="82" t="str">
        <f>Calcu_ADJ!E110</f>
        <v/>
      </c>
      <c r="L67" s="82" t="e">
        <f ca="1">TEXT(Calcu_ADJ!F110,Calcu_ADJ!$I$85)</f>
        <v>#N/A</v>
      </c>
      <c r="M67" s="82" t="e">
        <f ca="1">TEXT(Calcu_ADJ!G110,Calcu_ADJ!$I$85)</f>
        <v>#N/A</v>
      </c>
      <c r="N67" s="82" t="e">
        <f ca="1">TEXT(Calcu_ADJ!H110,Calcu_ADJ!$I$85)</f>
        <v>#N/A</v>
      </c>
    </row>
    <row r="68" spans="1:14" ht="13.5" customHeight="1">
      <c r="A68" s="42"/>
      <c r="B68" s="83">
        <f>Calcu!C111</f>
        <v>21</v>
      </c>
      <c r="C68" s="82" t="str">
        <f>Calcu!E111</f>
        <v/>
      </c>
      <c r="D68" s="82" t="e">
        <f ca="1">TEXT(Calcu!F111,Calcu!$I$85)</f>
        <v>#N/A</v>
      </c>
      <c r="E68" s="82" t="e">
        <f ca="1">TEXT(Calcu!G111,Calcu!$I$85)</f>
        <v>#N/A</v>
      </c>
      <c r="F68" s="82" t="e">
        <f ca="1">TEXT(Calcu!H111,Calcu!$I$85)</f>
        <v>#N/A</v>
      </c>
      <c r="I68" s="42"/>
      <c r="J68" s="83">
        <f>Calcu_ADJ!C111</f>
        <v>21</v>
      </c>
      <c r="K68" s="82" t="str">
        <f>Calcu_ADJ!E111</f>
        <v/>
      </c>
      <c r="L68" s="82" t="e">
        <f ca="1">TEXT(Calcu_ADJ!F111,Calcu_ADJ!$I$85)</f>
        <v>#N/A</v>
      </c>
      <c r="M68" s="82" t="e">
        <f ca="1">TEXT(Calcu_ADJ!G111,Calcu_ADJ!$I$85)</f>
        <v>#N/A</v>
      </c>
      <c r="N68" s="82" t="e">
        <f ca="1">TEXT(Calcu_ADJ!H111,Calcu_ADJ!$I$85)</f>
        <v>#N/A</v>
      </c>
    </row>
    <row r="69" spans="1:14" ht="13.5" customHeight="1">
      <c r="A69" s="42"/>
      <c r="B69" s="83">
        <f>Calcu!C112</f>
        <v>22</v>
      </c>
      <c r="C69" s="82" t="str">
        <f>Calcu!E112</f>
        <v/>
      </c>
      <c r="D69" s="82" t="e">
        <f ca="1">TEXT(Calcu!F112,Calcu!$I$85)</f>
        <v>#N/A</v>
      </c>
      <c r="E69" s="82" t="e">
        <f ca="1">TEXT(Calcu!G112,Calcu!$I$85)</f>
        <v>#N/A</v>
      </c>
      <c r="F69" s="82" t="e">
        <f ca="1">TEXT(Calcu!H112,Calcu!$I$85)</f>
        <v>#N/A</v>
      </c>
      <c r="I69" s="42"/>
      <c r="J69" s="83">
        <f>Calcu_ADJ!C112</f>
        <v>22</v>
      </c>
      <c r="K69" s="82" t="str">
        <f>Calcu_ADJ!E112</f>
        <v/>
      </c>
      <c r="L69" s="82" t="e">
        <f ca="1">TEXT(Calcu_ADJ!F112,Calcu_ADJ!$I$85)</f>
        <v>#N/A</v>
      </c>
      <c r="M69" s="82" t="e">
        <f ca="1">TEXT(Calcu_ADJ!G112,Calcu_ADJ!$I$85)</f>
        <v>#N/A</v>
      </c>
      <c r="N69" s="82" t="e">
        <f ca="1">TEXT(Calcu_ADJ!H112,Calcu_ADJ!$I$85)</f>
        <v>#N/A</v>
      </c>
    </row>
    <row r="70" spans="1:14" ht="13.5" customHeight="1">
      <c r="A70" s="42"/>
      <c r="B70" s="83">
        <f>Calcu!C113</f>
        <v>23</v>
      </c>
      <c r="C70" s="82" t="str">
        <f>Calcu!E113</f>
        <v/>
      </c>
      <c r="D70" s="82" t="e">
        <f ca="1">TEXT(Calcu!F113,Calcu!$I$85)</f>
        <v>#N/A</v>
      </c>
      <c r="E70" s="82" t="e">
        <f ca="1">TEXT(Calcu!G113,Calcu!$I$85)</f>
        <v>#N/A</v>
      </c>
      <c r="F70" s="82" t="e">
        <f ca="1">TEXT(Calcu!H113,Calcu!$I$85)</f>
        <v>#N/A</v>
      </c>
      <c r="I70" s="42"/>
      <c r="J70" s="83">
        <f>Calcu_ADJ!C113</f>
        <v>23</v>
      </c>
      <c r="K70" s="82" t="str">
        <f>Calcu_ADJ!E113</f>
        <v/>
      </c>
      <c r="L70" s="82" t="e">
        <f ca="1">TEXT(Calcu_ADJ!F113,Calcu_ADJ!$I$85)</f>
        <v>#N/A</v>
      </c>
      <c r="M70" s="82" t="e">
        <f ca="1">TEXT(Calcu_ADJ!G113,Calcu_ADJ!$I$85)</f>
        <v>#N/A</v>
      </c>
      <c r="N70" s="82" t="e">
        <f ca="1">TEXT(Calcu_ADJ!H113,Calcu_ADJ!$I$85)</f>
        <v>#N/A</v>
      </c>
    </row>
    <row r="71" spans="1:14" ht="13.5" customHeight="1">
      <c r="A71" s="42"/>
      <c r="B71" s="83">
        <f>Calcu!C114</f>
        <v>24</v>
      </c>
      <c r="C71" s="82" t="str">
        <f>Calcu!E114</f>
        <v/>
      </c>
      <c r="D71" s="82" t="e">
        <f ca="1">TEXT(Calcu!F114,Calcu!$I$85)</f>
        <v>#N/A</v>
      </c>
      <c r="E71" s="82" t="e">
        <f ca="1">TEXT(Calcu!G114,Calcu!$I$85)</f>
        <v>#N/A</v>
      </c>
      <c r="F71" s="82" t="e">
        <f ca="1">TEXT(Calcu!H114,Calcu!$I$85)</f>
        <v>#N/A</v>
      </c>
      <c r="I71" s="42"/>
      <c r="J71" s="83">
        <f>Calcu_ADJ!C114</f>
        <v>24</v>
      </c>
      <c r="K71" s="82" t="str">
        <f>Calcu_ADJ!E114</f>
        <v/>
      </c>
      <c r="L71" s="82" t="e">
        <f ca="1">TEXT(Calcu_ADJ!F114,Calcu_ADJ!$I$85)</f>
        <v>#N/A</v>
      </c>
      <c r="M71" s="82" t="e">
        <f ca="1">TEXT(Calcu_ADJ!G114,Calcu_ADJ!$I$85)</f>
        <v>#N/A</v>
      </c>
      <c r="N71" s="82" t="e">
        <f ca="1">TEXT(Calcu_ADJ!H114,Calcu_ADJ!$I$85)</f>
        <v>#N/A</v>
      </c>
    </row>
    <row r="72" spans="1:14" ht="13.5" customHeight="1">
      <c r="A72" s="42"/>
      <c r="B72" s="83">
        <f>Calcu!C115</f>
        <v>25</v>
      </c>
      <c r="C72" s="82" t="str">
        <f>Calcu!E115</f>
        <v/>
      </c>
      <c r="D72" s="82" t="e">
        <f ca="1">TEXT(Calcu!F115,Calcu!$I$85)</f>
        <v>#N/A</v>
      </c>
      <c r="E72" s="82" t="e">
        <f ca="1">TEXT(Calcu!G115,Calcu!$I$85)</f>
        <v>#N/A</v>
      </c>
      <c r="F72" s="82" t="e">
        <f ca="1">TEXT(Calcu!H115,Calcu!$I$85)</f>
        <v>#N/A</v>
      </c>
      <c r="I72" s="42"/>
      <c r="J72" s="83">
        <f>Calcu_ADJ!C115</f>
        <v>25</v>
      </c>
      <c r="K72" s="82" t="str">
        <f>Calcu_ADJ!E115</f>
        <v/>
      </c>
      <c r="L72" s="82" t="e">
        <f ca="1">TEXT(Calcu_ADJ!F115,Calcu_ADJ!$I$85)</f>
        <v>#N/A</v>
      </c>
      <c r="M72" s="82" t="e">
        <f ca="1">TEXT(Calcu_ADJ!G115,Calcu_ADJ!$I$85)</f>
        <v>#N/A</v>
      </c>
      <c r="N72" s="82" t="e">
        <f ca="1">TEXT(Calcu_ADJ!H115,Calcu_ADJ!$I$85)</f>
        <v>#N/A</v>
      </c>
    </row>
    <row r="73" spans="1:14" ht="13.5" customHeight="1">
      <c r="A73" s="42"/>
      <c r="B73" s="83">
        <f>Calcu!C116</f>
        <v>26</v>
      </c>
      <c r="C73" s="82" t="str">
        <f>Calcu!E116</f>
        <v/>
      </c>
      <c r="D73" s="82" t="e">
        <f ca="1">TEXT(Calcu!F116,Calcu!$I$85)</f>
        <v>#N/A</v>
      </c>
      <c r="E73" s="82" t="e">
        <f ca="1">TEXT(Calcu!G116,Calcu!$I$85)</f>
        <v>#N/A</v>
      </c>
      <c r="F73" s="82" t="e">
        <f ca="1">TEXT(Calcu!H116,Calcu!$I$85)</f>
        <v>#N/A</v>
      </c>
      <c r="I73" s="42"/>
      <c r="J73" s="83">
        <f>Calcu_ADJ!C116</f>
        <v>26</v>
      </c>
      <c r="K73" s="82" t="str">
        <f>Calcu_ADJ!E116</f>
        <v/>
      </c>
      <c r="L73" s="82" t="e">
        <f ca="1">TEXT(Calcu_ADJ!F116,Calcu_ADJ!$I$85)</f>
        <v>#N/A</v>
      </c>
      <c r="M73" s="82" t="e">
        <f ca="1">TEXT(Calcu_ADJ!G116,Calcu_ADJ!$I$85)</f>
        <v>#N/A</v>
      </c>
      <c r="N73" s="82" t="e">
        <f ca="1">TEXT(Calcu_ADJ!H116,Calcu_ADJ!$I$85)</f>
        <v>#N/A</v>
      </c>
    </row>
    <row r="74" spans="1:14" ht="13.5" customHeight="1">
      <c r="A74" s="42"/>
      <c r="B74" s="83">
        <f>Calcu!C117</f>
        <v>27</v>
      </c>
      <c r="C74" s="82" t="str">
        <f>Calcu!E117</f>
        <v/>
      </c>
      <c r="D74" s="82" t="e">
        <f ca="1">TEXT(Calcu!F117,Calcu!$I$85)</f>
        <v>#N/A</v>
      </c>
      <c r="E74" s="82" t="e">
        <f ca="1">TEXT(Calcu!G117,Calcu!$I$85)</f>
        <v>#N/A</v>
      </c>
      <c r="F74" s="82" t="e">
        <f ca="1">TEXT(Calcu!H117,Calcu!$I$85)</f>
        <v>#N/A</v>
      </c>
      <c r="I74" s="42"/>
      <c r="J74" s="83">
        <f>Calcu_ADJ!C117</f>
        <v>27</v>
      </c>
      <c r="K74" s="82" t="str">
        <f>Calcu_ADJ!E117</f>
        <v/>
      </c>
      <c r="L74" s="82" t="e">
        <f ca="1">TEXT(Calcu_ADJ!F117,Calcu_ADJ!$I$85)</f>
        <v>#N/A</v>
      </c>
      <c r="M74" s="82" t="e">
        <f ca="1">TEXT(Calcu_ADJ!G117,Calcu_ADJ!$I$85)</f>
        <v>#N/A</v>
      </c>
      <c r="N74" s="82" t="e">
        <f ca="1">TEXT(Calcu_ADJ!H117,Calcu_ADJ!$I$85)</f>
        <v>#N/A</v>
      </c>
    </row>
    <row r="75" spans="1:14" ht="13.5" customHeight="1">
      <c r="A75" s="42"/>
      <c r="B75" s="83">
        <f>Calcu!C118</f>
        <v>28</v>
      </c>
      <c r="C75" s="82" t="str">
        <f>Calcu!E118</f>
        <v/>
      </c>
      <c r="D75" s="82" t="e">
        <f ca="1">TEXT(Calcu!F118,Calcu!$I$85)</f>
        <v>#N/A</v>
      </c>
      <c r="E75" s="82" t="e">
        <f ca="1">TEXT(Calcu!G118,Calcu!$I$85)</f>
        <v>#N/A</v>
      </c>
      <c r="F75" s="82" t="e">
        <f ca="1">TEXT(Calcu!H118,Calcu!$I$85)</f>
        <v>#N/A</v>
      </c>
      <c r="I75" s="42"/>
      <c r="J75" s="83">
        <f>Calcu_ADJ!C118</f>
        <v>28</v>
      </c>
      <c r="K75" s="82" t="str">
        <f>Calcu_ADJ!E118</f>
        <v/>
      </c>
      <c r="L75" s="82" t="e">
        <f ca="1">TEXT(Calcu_ADJ!F118,Calcu_ADJ!$I$85)</f>
        <v>#N/A</v>
      </c>
      <c r="M75" s="82" t="e">
        <f ca="1">TEXT(Calcu_ADJ!G118,Calcu_ADJ!$I$85)</f>
        <v>#N/A</v>
      </c>
      <c r="N75" s="82" t="e">
        <f ca="1">TEXT(Calcu_ADJ!H118,Calcu_ADJ!$I$85)</f>
        <v>#N/A</v>
      </c>
    </row>
    <row r="76" spans="1:14" ht="13.5" customHeight="1">
      <c r="A76" s="42"/>
      <c r="B76" s="83">
        <f>Calcu!C119</f>
        <v>29</v>
      </c>
      <c r="C76" s="82" t="str">
        <f>Calcu!E119</f>
        <v/>
      </c>
      <c r="D76" s="82" t="e">
        <f ca="1">TEXT(Calcu!F119,Calcu!$I$85)</f>
        <v>#N/A</v>
      </c>
      <c r="E76" s="82" t="e">
        <f ca="1">TEXT(Calcu!G119,Calcu!$I$85)</f>
        <v>#N/A</v>
      </c>
      <c r="F76" s="82" t="e">
        <f ca="1">TEXT(Calcu!H119,Calcu!$I$85)</f>
        <v>#N/A</v>
      </c>
      <c r="I76" s="42"/>
      <c r="J76" s="83">
        <f>Calcu_ADJ!C119</f>
        <v>29</v>
      </c>
      <c r="K76" s="82" t="str">
        <f>Calcu_ADJ!E119</f>
        <v/>
      </c>
      <c r="L76" s="82" t="e">
        <f ca="1">TEXT(Calcu_ADJ!F119,Calcu_ADJ!$I$85)</f>
        <v>#N/A</v>
      </c>
      <c r="M76" s="82" t="e">
        <f ca="1">TEXT(Calcu_ADJ!G119,Calcu_ADJ!$I$85)</f>
        <v>#N/A</v>
      </c>
      <c r="N76" s="82" t="e">
        <f ca="1">TEXT(Calcu_ADJ!H119,Calcu_ADJ!$I$85)</f>
        <v>#N/A</v>
      </c>
    </row>
    <row r="77" spans="1:14" ht="13.5" customHeight="1">
      <c r="A77" s="42"/>
      <c r="B77" s="83">
        <f>Calcu!C120</f>
        <v>30</v>
      </c>
      <c r="C77" s="82" t="str">
        <f>Calcu!E120</f>
        <v/>
      </c>
      <c r="D77" s="82" t="e">
        <f ca="1">TEXT(Calcu!F120,Calcu!$I$85)</f>
        <v>#N/A</v>
      </c>
      <c r="E77" s="82" t="e">
        <f ca="1">TEXT(Calcu!G120,Calcu!$I$85)</f>
        <v>#N/A</v>
      </c>
      <c r="F77" s="82" t="e">
        <f ca="1">TEXT(Calcu!H120,Calcu!$I$85)</f>
        <v>#N/A</v>
      </c>
      <c r="I77" s="42"/>
      <c r="J77" s="83">
        <f>Calcu_ADJ!C120</f>
        <v>30</v>
      </c>
      <c r="K77" s="82" t="str">
        <f>Calcu_ADJ!E120</f>
        <v/>
      </c>
      <c r="L77" s="82" t="e">
        <f ca="1">TEXT(Calcu_ADJ!F120,Calcu_ADJ!$I$85)</f>
        <v>#N/A</v>
      </c>
      <c r="M77" s="82" t="e">
        <f ca="1">TEXT(Calcu_ADJ!G120,Calcu_ADJ!$I$85)</f>
        <v>#N/A</v>
      </c>
      <c r="N77" s="82" t="e">
        <f ca="1">TEXT(Calcu_ADJ!H120,Calcu_ADJ!$I$85)</f>
        <v>#N/A</v>
      </c>
    </row>
    <row r="78" spans="1:14" ht="13.5" customHeight="1">
      <c r="A78" s="39"/>
      <c r="B78" s="40"/>
      <c r="C78" s="40"/>
      <c r="D78" s="80"/>
      <c r="E78" s="40"/>
      <c r="I78" s="39"/>
      <c r="J78" s="40"/>
      <c r="K78" s="40"/>
      <c r="L78" s="80"/>
      <c r="M78" s="40"/>
      <c r="N78" s="41"/>
    </row>
    <row r="79" spans="1:14" ht="13.5" customHeight="1">
      <c r="A79" s="39" t="s">
        <v>201</v>
      </c>
      <c r="B79" s="40"/>
      <c r="C79" s="40"/>
      <c r="D79" s="80"/>
      <c r="E79" s="40"/>
      <c r="I79" s="39" t="s">
        <v>944</v>
      </c>
      <c r="J79" s="40"/>
      <c r="K79" s="40"/>
      <c r="L79" s="80"/>
      <c r="M79" s="40"/>
      <c r="N79" s="41"/>
    </row>
    <row r="80" spans="1:14" ht="13.5" customHeight="1">
      <c r="A80" s="39" t="s">
        <v>203</v>
      </c>
      <c r="B80" s="40"/>
      <c r="C80" s="40"/>
      <c r="D80" s="80"/>
      <c r="E80" s="40"/>
      <c r="I80" s="39" t="s">
        <v>203</v>
      </c>
      <c r="J80" s="40"/>
      <c r="K80" s="40"/>
      <c r="L80" s="80"/>
      <c r="M80" s="40"/>
      <c r="N80" s="41"/>
    </row>
    <row r="81" spans="1:14" ht="13.5" customHeight="1">
      <c r="A81" s="42"/>
      <c r="B81" s="551" t="s">
        <v>204</v>
      </c>
      <c r="C81" s="552" t="s">
        <v>187</v>
      </c>
      <c r="D81" s="551" t="e">
        <f>Calcu!$J$328&amp;" 지시값"</f>
        <v>#N/A</v>
      </c>
      <c r="E81" s="551"/>
      <c r="F81" s="551"/>
      <c r="I81" s="42"/>
      <c r="J81" s="551" t="s">
        <v>204</v>
      </c>
      <c r="K81" s="552" t="s">
        <v>187</v>
      </c>
      <c r="L81" s="551" t="e">
        <f>Calcu_ADJ!#REF!&amp;" 지시값"</f>
        <v>#REF!</v>
      </c>
      <c r="M81" s="551"/>
      <c r="N81" s="551"/>
    </row>
    <row r="82" spans="1:14" ht="13.5" customHeight="1">
      <c r="A82" s="42"/>
      <c r="B82" s="551"/>
      <c r="C82" s="553"/>
      <c r="D82" s="286" t="s">
        <v>205</v>
      </c>
      <c r="E82" s="286" t="s">
        <v>206</v>
      </c>
      <c r="F82" s="286" t="s">
        <v>0</v>
      </c>
      <c r="I82" s="42"/>
      <c r="J82" s="551"/>
      <c r="K82" s="553"/>
      <c r="L82" s="366" t="s">
        <v>205</v>
      </c>
      <c r="M82" s="366" t="s">
        <v>206</v>
      </c>
      <c r="N82" s="366" t="s">
        <v>0</v>
      </c>
    </row>
    <row r="83" spans="1:14" ht="13.5" customHeight="1">
      <c r="A83" s="42"/>
      <c r="B83" s="551"/>
      <c r="C83" s="287">
        <f>Calcu!E172</f>
        <v>0</v>
      </c>
      <c r="D83" s="287">
        <f>Calcu!F172</f>
        <v>0</v>
      </c>
      <c r="E83" s="287">
        <f>Calcu!G172</f>
        <v>0</v>
      </c>
      <c r="F83" s="287">
        <f>Calcu!H172</f>
        <v>0</v>
      </c>
      <c r="I83" s="42"/>
      <c r="J83" s="551"/>
      <c r="K83" s="367">
        <f>Calcu_ADJ!E172</f>
        <v>0</v>
      </c>
      <c r="L83" s="367">
        <f>Calcu_ADJ!F172</f>
        <v>0</v>
      </c>
      <c r="M83" s="367">
        <f>Calcu_ADJ!G172</f>
        <v>0</v>
      </c>
      <c r="N83" s="367">
        <f>Calcu_ADJ!H172</f>
        <v>0</v>
      </c>
    </row>
    <row r="84" spans="1:14" ht="13.5" customHeight="1">
      <c r="A84" s="42"/>
      <c r="B84" s="83">
        <f>Calcu!C173</f>
        <v>1</v>
      </c>
      <c r="C84" s="82" t="str">
        <f>Calcu!E173</f>
        <v/>
      </c>
      <c r="D84" s="82" t="e">
        <f ca="1">TEXT(Calcu!F173,Calcu!$I$167)</f>
        <v>#N/A</v>
      </c>
      <c r="E84" s="82" t="e">
        <f ca="1">TEXT(Calcu!G173,Calcu!$I$167)</f>
        <v>#N/A</v>
      </c>
      <c r="F84" s="82" t="e">
        <f ca="1">TEXT(Calcu!H173,Calcu!$I$167)</f>
        <v>#N/A</v>
      </c>
      <c r="I84" s="42"/>
      <c r="J84" s="83">
        <f>Calcu_ADJ!C173</f>
        <v>1</v>
      </c>
      <c r="K84" s="82" t="str">
        <f>Calcu_ADJ!E173</f>
        <v/>
      </c>
      <c r="L84" s="82" t="e">
        <f ca="1">TEXT(Calcu_ADJ!F173,Calcu_ADJ!$I$167)</f>
        <v>#N/A</v>
      </c>
      <c r="M84" s="82" t="e">
        <f ca="1">TEXT(Calcu_ADJ!G173,Calcu_ADJ!$I$167)</f>
        <v>#N/A</v>
      </c>
      <c r="N84" s="82" t="e">
        <f ca="1">TEXT(Calcu_ADJ!H173,Calcu_ADJ!$I$167)</f>
        <v>#N/A</v>
      </c>
    </row>
    <row r="85" spans="1:14" ht="13.5" customHeight="1">
      <c r="A85" s="42"/>
      <c r="B85" s="83">
        <f>Calcu!C174</f>
        <v>2</v>
      </c>
      <c r="C85" s="82" t="str">
        <f>Calcu!E174</f>
        <v/>
      </c>
      <c r="D85" s="82" t="e">
        <f ca="1">TEXT(Calcu!F174,Calcu!$I$167)</f>
        <v>#N/A</v>
      </c>
      <c r="E85" s="82" t="e">
        <f ca="1">TEXT(Calcu!G174,Calcu!$I$167)</f>
        <v>#N/A</v>
      </c>
      <c r="F85" s="82" t="e">
        <f ca="1">TEXT(Calcu!H174,Calcu!$I$167)</f>
        <v>#N/A</v>
      </c>
      <c r="I85" s="42"/>
      <c r="J85" s="83">
        <f>Calcu_ADJ!C174</f>
        <v>2</v>
      </c>
      <c r="K85" s="82" t="str">
        <f>Calcu_ADJ!E174</f>
        <v/>
      </c>
      <c r="L85" s="82" t="e">
        <f ca="1">TEXT(Calcu_ADJ!F174,Calcu_ADJ!$I$167)</f>
        <v>#N/A</v>
      </c>
      <c r="M85" s="82" t="e">
        <f ca="1">TEXT(Calcu_ADJ!G174,Calcu_ADJ!$I$167)</f>
        <v>#N/A</v>
      </c>
      <c r="N85" s="82" t="e">
        <f ca="1">TEXT(Calcu_ADJ!H174,Calcu_ADJ!$I$167)</f>
        <v>#N/A</v>
      </c>
    </row>
    <row r="86" spans="1:14" ht="13.5" customHeight="1">
      <c r="A86" s="42"/>
      <c r="B86" s="83">
        <f>Calcu!C175</f>
        <v>3</v>
      </c>
      <c r="C86" s="82" t="str">
        <f>Calcu!E175</f>
        <v/>
      </c>
      <c r="D86" s="82" t="e">
        <f ca="1">TEXT(Calcu!F175,Calcu!$I$167)</f>
        <v>#N/A</v>
      </c>
      <c r="E86" s="82" t="e">
        <f ca="1">TEXT(Calcu!G175,Calcu!$I$167)</f>
        <v>#N/A</v>
      </c>
      <c r="F86" s="82" t="e">
        <f ca="1">TEXT(Calcu!H175,Calcu!$I$167)</f>
        <v>#N/A</v>
      </c>
      <c r="I86" s="42"/>
      <c r="J86" s="83">
        <f>Calcu_ADJ!C175</f>
        <v>3</v>
      </c>
      <c r="K86" s="82" t="str">
        <f>Calcu_ADJ!E175</f>
        <v/>
      </c>
      <c r="L86" s="82" t="e">
        <f ca="1">TEXT(Calcu_ADJ!F175,Calcu_ADJ!$I$167)</f>
        <v>#N/A</v>
      </c>
      <c r="M86" s="82" t="e">
        <f ca="1">TEXT(Calcu_ADJ!G175,Calcu_ADJ!$I$167)</f>
        <v>#N/A</v>
      </c>
      <c r="N86" s="82" t="e">
        <f ca="1">TEXT(Calcu_ADJ!H175,Calcu_ADJ!$I$167)</f>
        <v>#N/A</v>
      </c>
    </row>
    <row r="87" spans="1:14" ht="13.5" customHeight="1">
      <c r="A87" s="42"/>
      <c r="B87" s="83">
        <f>Calcu!C176</f>
        <v>4</v>
      </c>
      <c r="C87" s="82" t="str">
        <f>Calcu!E176</f>
        <v/>
      </c>
      <c r="D87" s="82" t="e">
        <f ca="1">TEXT(Calcu!F176,Calcu!$I$167)</f>
        <v>#N/A</v>
      </c>
      <c r="E87" s="82" t="e">
        <f ca="1">TEXT(Calcu!G176,Calcu!$I$167)</f>
        <v>#N/A</v>
      </c>
      <c r="F87" s="82" t="e">
        <f ca="1">TEXT(Calcu!H176,Calcu!$I$167)</f>
        <v>#N/A</v>
      </c>
      <c r="I87" s="42"/>
      <c r="J87" s="83">
        <f>Calcu_ADJ!C176</f>
        <v>4</v>
      </c>
      <c r="K87" s="82" t="str">
        <f>Calcu_ADJ!E176</f>
        <v/>
      </c>
      <c r="L87" s="82" t="e">
        <f ca="1">TEXT(Calcu_ADJ!F176,Calcu_ADJ!$I$167)</f>
        <v>#N/A</v>
      </c>
      <c r="M87" s="82" t="e">
        <f ca="1">TEXT(Calcu_ADJ!G176,Calcu_ADJ!$I$167)</f>
        <v>#N/A</v>
      </c>
      <c r="N87" s="82" t="e">
        <f ca="1">TEXT(Calcu_ADJ!H176,Calcu_ADJ!$I$167)</f>
        <v>#N/A</v>
      </c>
    </row>
    <row r="88" spans="1:14" ht="13.5" customHeight="1">
      <c r="A88" s="42"/>
      <c r="B88" s="83">
        <f>Calcu!C177</f>
        <v>5</v>
      </c>
      <c r="C88" s="82" t="str">
        <f>Calcu!E177</f>
        <v/>
      </c>
      <c r="D88" s="82" t="e">
        <f ca="1">TEXT(Calcu!F177,Calcu!$I$167)</f>
        <v>#N/A</v>
      </c>
      <c r="E88" s="82" t="e">
        <f ca="1">TEXT(Calcu!G177,Calcu!$I$167)</f>
        <v>#N/A</v>
      </c>
      <c r="F88" s="82" t="e">
        <f ca="1">TEXT(Calcu!H177,Calcu!$I$167)</f>
        <v>#N/A</v>
      </c>
      <c r="I88" s="42"/>
      <c r="J88" s="83">
        <f>Calcu_ADJ!C177</f>
        <v>5</v>
      </c>
      <c r="K88" s="82" t="str">
        <f>Calcu_ADJ!E177</f>
        <v/>
      </c>
      <c r="L88" s="82" t="e">
        <f ca="1">TEXT(Calcu_ADJ!F177,Calcu_ADJ!$I$167)</f>
        <v>#N/A</v>
      </c>
      <c r="M88" s="82" t="e">
        <f ca="1">TEXT(Calcu_ADJ!G177,Calcu_ADJ!$I$167)</f>
        <v>#N/A</v>
      </c>
      <c r="N88" s="82" t="e">
        <f ca="1">TEXT(Calcu_ADJ!H177,Calcu_ADJ!$I$167)</f>
        <v>#N/A</v>
      </c>
    </row>
    <row r="89" spans="1:14" ht="13.5" customHeight="1">
      <c r="A89" s="42"/>
      <c r="B89" s="83">
        <f>Calcu!C178</f>
        <v>6</v>
      </c>
      <c r="C89" s="82" t="str">
        <f>Calcu!E178</f>
        <v/>
      </c>
      <c r="D89" s="82" t="e">
        <f ca="1">TEXT(Calcu!F178,Calcu!$I$167)</f>
        <v>#N/A</v>
      </c>
      <c r="E89" s="82" t="e">
        <f ca="1">TEXT(Calcu!G178,Calcu!$I$167)</f>
        <v>#N/A</v>
      </c>
      <c r="F89" s="82" t="e">
        <f ca="1">TEXT(Calcu!H178,Calcu!$I$167)</f>
        <v>#N/A</v>
      </c>
      <c r="I89" s="42"/>
      <c r="J89" s="83">
        <f>Calcu_ADJ!C178</f>
        <v>6</v>
      </c>
      <c r="K89" s="82" t="str">
        <f>Calcu_ADJ!E178</f>
        <v/>
      </c>
      <c r="L89" s="82" t="e">
        <f ca="1">TEXT(Calcu_ADJ!F178,Calcu_ADJ!$I$167)</f>
        <v>#N/A</v>
      </c>
      <c r="M89" s="82" t="e">
        <f ca="1">TEXT(Calcu_ADJ!G178,Calcu_ADJ!$I$167)</f>
        <v>#N/A</v>
      </c>
      <c r="N89" s="82" t="e">
        <f ca="1">TEXT(Calcu_ADJ!H178,Calcu_ADJ!$I$167)</f>
        <v>#N/A</v>
      </c>
    </row>
    <row r="90" spans="1:14" ht="13.5" customHeight="1">
      <c r="A90" s="42"/>
      <c r="B90" s="83">
        <f>Calcu!C179</f>
        <v>7</v>
      </c>
      <c r="C90" s="82" t="str">
        <f>Calcu!E179</f>
        <v/>
      </c>
      <c r="D90" s="82" t="e">
        <f ca="1">TEXT(Calcu!F179,Calcu!$I$167)</f>
        <v>#N/A</v>
      </c>
      <c r="E90" s="82" t="e">
        <f ca="1">TEXT(Calcu!G179,Calcu!$I$167)</f>
        <v>#N/A</v>
      </c>
      <c r="F90" s="82" t="e">
        <f ca="1">TEXT(Calcu!H179,Calcu!$I$167)</f>
        <v>#N/A</v>
      </c>
      <c r="I90" s="42"/>
      <c r="J90" s="83">
        <f>Calcu_ADJ!C179</f>
        <v>7</v>
      </c>
      <c r="K90" s="82" t="str">
        <f>Calcu_ADJ!E179</f>
        <v/>
      </c>
      <c r="L90" s="82" t="e">
        <f ca="1">TEXT(Calcu_ADJ!F179,Calcu_ADJ!$I$167)</f>
        <v>#N/A</v>
      </c>
      <c r="M90" s="82" t="e">
        <f ca="1">TEXT(Calcu_ADJ!G179,Calcu_ADJ!$I$167)</f>
        <v>#N/A</v>
      </c>
      <c r="N90" s="82" t="e">
        <f ca="1">TEXT(Calcu_ADJ!H179,Calcu_ADJ!$I$167)</f>
        <v>#N/A</v>
      </c>
    </row>
    <row r="91" spans="1:14" ht="13.5" customHeight="1">
      <c r="A91" s="42"/>
      <c r="B91" s="83">
        <f>Calcu!C180</f>
        <v>8</v>
      </c>
      <c r="C91" s="82" t="str">
        <f>Calcu!E180</f>
        <v/>
      </c>
      <c r="D91" s="82" t="e">
        <f ca="1">TEXT(Calcu!F180,Calcu!$I$167)</f>
        <v>#N/A</v>
      </c>
      <c r="E91" s="82" t="e">
        <f ca="1">TEXT(Calcu!G180,Calcu!$I$167)</f>
        <v>#N/A</v>
      </c>
      <c r="F91" s="82" t="e">
        <f ca="1">TEXT(Calcu!H180,Calcu!$I$167)</f>
        <v>#N/A</v>
      </c>
      <c r="I91" s="42"/>
      <c r="J91" s="83">
        <f>Calcu_ADJ!C180</f>
        <v>8</v>
      </c>
      <c r="K91" s="82" t="str">
        <f>Calcu_ADJ!E180</f>
        <v/>
      </c>
      <c r="L91" s="82" t="e">
        <f ca="1">TEXT(Calcu_ADJ!F180,Calcu_ADJ!$I$167)</f>
        <v>#N/A</v>
      </c>
      <c r="M91" s="82" t="e">
        <f ca="1">TEXT(Calcu_ADJ!G180,Calcu_ADJ!$I$167)</f>
        <v>#N/A</v>
      </c>
      <c r="N91" s="82" t="e">
        <f ca="1">TEXT(Calcu_ADJ!H180,Calcu_ADJ!$I$167)</f>
        <v>#N/A</v>
      </c>
    </row>
    <row r="92" spans="1:14" ht="13.5" customHeight="1">
      <c r="A92" s="42"/>
      <c r="B92" s="83">
        <f>Calcu!C181</f>
        <v>9</v>
      </c>
      <c r="C92" s="82" t="str">
        <f>Calcu!E181</f>
        <v/>
      </c>
      <c r="D92" s="82" t="e">
        <f ca="1">TEXT(Calcu!F181,Calcu!$I$167)</f>
        <v>#N/A</v>
      </c>
      <c r="E92" s="82" t="e">
        <f ca="1">TEXT(Calcu!G181,Calcu!$I$167)</f>
        <v>#N/A</v>
      </c>
      <c r="F92" s="82" t="e">
        <f ca="1">TEXT(Calcu!H181,Calcu!$I$167)</f>
        <v>#N/A</v>
      </c>
      <c r="I92" s="42"/>
      <c r="J92" s="83">
        <f>Calcu_ADJ!C181</f>
        <v>9</v>
      </c>
      <c r="K92" s="82" t="str">
        <f>Calcu_ADJ!E181</f>
        <v/>
      </c>
      <c r="L92" s="82" t="e">
        <f ca="1">TEXT(Calcu_ADJ!F181,Calcu_ADJ!$I$167)</f>
        <v>#N/A</v>
      </c>
      <c r="M92" s="82" t="e">
        <f ca="1">TEXT(Calcu_ADJ!G181,Calcu_ADJ!$I$167)</f>
        <v>#N/A</v>
      </c>
      <c r="N92" s="82" t="e">
        <f ca="1">TEXT(Calcu_ADJ!H181,Calcu_ADJ!$I$167)</f>
        <v>#N/A</v>
      </c>
    </row>
    <row r="93" spans="1:14" ht="13.5" customHeight="1">
      <c r="A93" s="42"/>
      <c r="B93" s="83">
        <f>Calcu!C182</f>
        <v>10</v>
      </c>
      <c r="C93" s="82" t="str">
        <f>Calcu!E182</f>
        <v/>
      </c>
      <c r="D93" s="82" t="e">
        <f ca="1">TEXT(Calcu!F182,Calcu!$I$167)</f>
        <v>#N/A</v>
      </c>
      <c r="E93" s="82" t="e">
        <f ca="1">TEXT(Calcu!G182,Calcu!$I$167)</f>
        <v>#N/A</v>
      </c>
      <c r="F93" s="82" t="e">
        <f ca="1">TEXT(Calcu!H182,Calcu!$I$167)</f>
        <v>#N/A</v>
      </c>
      <c r="I93" s="42"/>
      <c r="J93" s="83">
        <f>Calcu_ADJ!C182</f>
        <v>10</v>
      </c>
      <c r="K93" s="82" t="str">
        <f>Calcu_ADJ!E182</f>
        <v/>
      </c>
      <c r="L93" s="82" t="e">
        <f ca="1">TEXT(Calcu_ADJ!F182,Calcu_ADJ!$I$167)</f>
        <v>#N/A</v>
      </c>
      <c r="M93" s="82" t="e">
        <f ca="1">TEXT(Calcu_ADJ!G182,Calcu_ADJ!$I$167)</f>
        <v>#N/A</v>
      </c>
      <c r="N93" s="82" t="e">
        <f ca="1">TEXT(Calcu_ADJ!H182,Calcu_ADJ!$I$167)</f>
        <v>#N/A</v>
      </c>
    </row>
    <row r="94" spans="1:14" ht="13.5" customHeight="1">
      <c r="A94" s="42"/>
      <c r="B94" s="83">
        <f>Calcu!C183</f>
        <v>11</v>
      </c>
      <c r="C94" s="82" t="str">
        <f>Calcu!E183</f>
        <v/>
      </c>
      <c r="D94" s="82" t="e">
        <f ca="1">TEXT(Calcu!F183,Calcu!$I$167)</f>
        <v>#N/A</v>
      </c>
      <c r="E94" s="82" t="e">
        <f ca="1">TEXT(Calcu!G183,Calcu!$I$167)</f>
        <v>#N/A</v>
      </c>
      <c r="F94" s="82" t="e">
        <f ca="1">TEXT(Calcu!H183,Calcu!$I$167)</f>
        <v>#N/A</v>
      </c>
      <c r="I94" s="42"/>
      <c r="J94" s="83">
        <f>Calcu_ADJ!C183</f>
        <v>11</v>
      </c>
      <c r="K94" s="82" t="str">
        <f>Calcu_ADJ!E183</f>
        <v/>
      </c>
      <c r="L94" s="82" t="e">
        <f ca="1">TEXT(Calcu_ADJ!F183,Calcu_ADJ!$I$167)</f>
        <v>#N/A</v>
      </c>
      <c r="M94" s="82" t="e">
        <f ca="1">TEXT(Calcu_ADJ!G183,Calcu_ADJ!$I$167)</f>
        <v>#N/A</v>
      </c>
      <c r="N94" s="82" t="e">
        <f ca="1">TEXT(Calcu_ADJ!H183,Calcu_ADJ!$I$167)</f>
        <v>#N/A</v>
      </c>
    </row>
    <row r="95" spans="1:14" ht="13.5" customHeight="1">
      <c r="A95" s="42"/>
      <c r="B95" s="83">
        <f>Calcu!C184</f>
        <v>12</v>
      </c>
      <c r="C95" s="82" t="str">
        <f>Calcu!E184</f>
        <v/>
      </c>
      <c r="D95" s="82" t="e">
        <f ca="1">TEXT(Calcu!F184,Calcu!$I$167)</f>
        <v>#N/A</v>
      </c>
      <c r="E95" s="82" t="e">
        <f ca="1">TEXT(Calcu!G184,Calcu!$I$167)</f>
        <v>#N/A</v>
      </c>
      <c r="F95" s="82" t="e">
        <f ca="1">TEXT(Calcu!H184,Calcu!$I$167)</f>
        <v>#N/A</v>
      </c>
      <c r="I95" s="42"/>
      <c r="J95" s="83">
        <f>Calcu_ADJ!C184</f>
        <v>12</v>
      </c>
      <c r="K95" s="82" t="str">
        <f>Calcu_ADJ!E184</f>
        <v/>
      </c>
      <c r="L95" s="82" t="e">
        <f ca="1">TEXT(Calcu_ADJ!F184,Calcu_ADJ!$I$167)</f>
        <v>#N/A</v>
      </c>
      <c r="M95" s="82" t="e">
        <f ca="1">TEXT(Calcu_ADJ!G184,Calcu_ADJ!$I$167)</f>
        <v>#N/A</v>
      </c>
      <c r="N95" s="82" t="e">
        <f ca="1">TEXT(Calcu_ADJ!H184,Calcu_ADJ!$I$167)</f>
        <v>#N/A</v>
      </c>
    </row>
    <row r="96" spans="1:14" ht="13.5" customHeight="1">
      <c r="A96" s="42"/>
      <c r="B96" s="83">
        <f>Calcu!C185</f>
        <v>13</v>
      </c>
      <c r="C96" s="82" t="str">
        <f>Calcu!E185</f>
        <v/>
      </c>
      <c r="D96" s="82" t="e">
        <f ca="1">TEXT(Calcu!F185,Calcu!$I$167)</f>
        <v>#N/A</v>
      </c>
      <c r="E96" s="82" t="e">
        <f ca="1">TEXT(Calcu!G185,Calcu!$I$167)</f>
        <v>#N/A</v>
      </c>
      <c r="F96" s="82" t="e">
        <f ca="1">TEXT(Calcu!H185,Calcu!$I$167)</f>
        <v>#N/A</v>
      </c>
      <c r="I96" s="42"/>
      <c r="J96" s="83">
        <f>Calcu_ADJ!C185</f>
        <v>13</v>
      </c>
      <c r="K96" s="82" t="str">
        <f>Calcu_ADJ!E185</f>
        <v/>
      </c>
      <c r="L96" s="82" t="e">
        <f ca="1">TEXT(Calcu_ADJ!F185,Calcu_ADJ!$I$167)</f>
        <v>#N/A</v>
      </c>
      <c r="M96" s="82" t="e">
        <f ca="1">TEXT(Calcu_ADJ!G185,Calcu_ADJ!$I$167)</f>
        <v>#N/A</v>
      </c>
      <c r="N96" s="82" t="e">
        <f ca="1">TEXT(Calcu_ADJ!H185,Calcu_ADJ!$I$167)</f>
        <v>#N/A</v>
      </c>
    </row>
    <row r="97" spans="1:14" ht="13.5" customHeight="1">
      <c r="A97" s="42"/>
      <c r="B97" s="83">
        <f>Calcu!C186</f>
        <v>14</v>
      </c>
      <c r="C97" s="82" t="str">
        <f>Calcu!E186</f>
        <v/>
      </c>
      <c r="D97" s="82" t="e">
        <f ca="1">TEXT(Calcu!F186,Calcu!$I$167)</f>
        <v>#N/A</v>
      </c>
      <c r="E97" s="82" t="e">
        <f ca="1">TEXT(Calcu!G186,Calcu!$I$167)</f>
        <v>#N/A</v>
      </c>
      <c r="F97" s="82" t="e">
        <f ca="1">TEXT(Calcu!H186,Calcu!$I$167)</f>
        <v>#N/A</v>
      </c>
      <c r="I97" s="42"/>
      <c r="J97" s="83">
        <f>Calcu_ADJ!C186</f>
        <v>14</v>
      </c>
      <c r="K97" s="82" t="str">
        <f>Calcu_ADJ!E186</f>
        <v/>
      </c>
      <c r="L97" s="82" t="e">
        <f ca="1">TEXT(Calcu_ADJ!F186,Calcu_ADJ!$I$167)</f>
        <v>#N/A</v>
      </c>
      <c r="M97" s="82" t="e">
        <f ca="1">TEXT(Calcu_ADJ!G186,Calcu_ADJ!$I$167)</f>
        <v>#N/A</v>
      </c>
      <c r="N97" s="82" t="e">
        <f ca="1">TEXT(Calcu_ADJ!H186,Calcu_ADJ!$I$167)</f>
        <v>#N/A</v>
      </c>
    </row>
    <row r="98" spans="1:14" ht="13.5" customHeight="1">
      <c r="A98" s="42"/>
      <c r="B98" s="83">
        <f>Calcu!C187</f>
        <v>15</v>
      </c>
      <c r="C98" s="82" t="str">
        <f>Calcu!E187</f>
        <v/>
      </c>
      <c r="D98" s="82" t="e">
        <f ca="1">TEXT(Calcu!F187,Calcu!$I$167)</f>
        <v>#N/A</v>
      </c>
      <c r="E98" s="82" t="e">
        <f ca="1">TEXT(Calcu!G187,Calcu!$I$167)</f>
        <v>#N/A</v>
      </c>
      <c r="F98" s="82" t="e">
        <f ca="1">TEXT(Calcu!H187,Calcu!$I$167)</f>
        <v>#N/A</v>
      </c>
      <c r="I98" s="42"/>
      <c r="J98" s="83">
        <f>Calcu_ADJ!C187</f>
        <v>15</v>
      </c>
      <c r="K98" s="82" t="str">
        <f>Calcu_ADJ!E187</f>
        <v/>
      </c>
      <c r="L98" s="82" t="e">
        <f ca="1">TEXT(Calcu_ADJ!F187,Calcu_ADJ!$I$167)</f>
        <v>#N/A</v>
      </c>
      <c r="M98" s="82" t="e">
        <f ca="1">TEXT(Calcu_ADJ!G187,Calcu_ADJ!$I$167)</f>
        <v>#N/A</v>
      </c>
      <c r="N98" s="82" t="e">
        <f ca="1">TEXT(Calcu_ADJ!H187,Calcu_ADJ!$I$167)</f>
        <v>#N/A</v>
      </c>
    </row>
    <row r="99" spans="1:14" ht="13.5" customHeight="1">
      <c r="A99" s="42"/>
      <c r="B99" s="83">
        <f>Calcu!C188</f>
        <v>16</v>
      </c>
      <c r="C99" s="82" t="str">
        <f>Calcu!E188</f>
        <v/>
      </c>
      <c r="D99" s="82" t="e">
        <f ca="1">TEXT(Calcu!F188,Calcu!$I$167)</f>
        <v>#N/A</v>
      </c>
      <c r="E99" s="82" t="e">
        <f ca="1">TEXT(Calcu!G188,Calcu!$I$167)</f>
        <v>#N/A</v>
      </c>
      <c r="F99" s="82" t="e">
        <f ca="1">TEXT(Calcu!H188,Calcu!$I$167)</f>
        <v>#N/A</v>
      </c>
      <c r="I99" s="42"/>
      <c r="J99" s="83">
        <f>Calcu_ADJ!C188</f>
        <v>16</v>
      </c>
      <c r="K99" s="82" t="str">
        <f>Calcu_ADJ!E188</f>
        <v/>
      </c>
      <c r="L99" s="82" t="e">
        <f ca="1">TEXT(Calcu_ADJ!F188,Calcu_ADJ!$I$167)</f>
        <v>#N/A</v>
      </c>
      <c r="M99" s="82" t="e">
        <f ca="1">TEXT(Calcu_ADJ!G188,Calcu_ADJ!$I$167)</f>
        <v>#N/A</v>
      </c>
      <c r="N99" s="82" t="e">
        <f ca="1">TEXT(Calcu_ADJ!H188,Calcu_ADJ!$I$167)</f>
        <v>#N/A</v>
      </c>
    </row>
    <row r="100" spans="1:14" ht="13.5" customHeight="1">
      <c r="A100" s="42"/>
      <c r="B100" s="83">
        <f>Calcu!C189</f>
        <v>17</v>
      </c>
      <c r="C100" s="82" t="str">
        <f>Calcu!E189</f>
        <v/>
      </c>
      <c r="D100" s="82" t="e">
        <f ca="1">TEXT(Calcu!F189,Calcu!$I$167)</f>
        <v>#N/A</v>
      </c>
      <c r="E100" s="82" t="e">
        <f ca="1">TEXT(Calcu!G189,Calcu!$I$167)</f>
        <v>#N/A</v>
      </c>
      <c r="F100" s="82" t="e">
        <f ca="1">TEXT(Calcu!H189,Calcu!$I$167)</f>
        <v>#N/A</v>
      </c>
      <c r="I100" s="42"/>
      <c r="J100" s="83">
        <f>Calcu_ADJ!C189</f>
        <v>17</v>
      </c>
      <c r="K100" s="82" t="str">
        <f>Calcu_ADJ!E189</f>
        <v/>
      </c>
      <c r="L100" s="82" t="e">
        <f ca="1">TEXT(Calcu_ADJ!F189,Calcu_ADJ!$I$167)</f>
        <v>#N/A</v>
      </c>
      <c r="M100" s="82" t="e">
        <f ca="1">TEXT(Calcu_ADJ!G189,Calcu_ADJ!$I$167)</f>
        <v>#N/A</v>
      </c>
      <c r="N100" s="82" t="e">
        <f ca="1">TEXT(Calcu_ADJ!H189,Calcu_ADJ!$I$167)</f>
        <v>#N/A</v>
      </c>
    </row>
    <row r="101" spans="1:14" ht="13.5" customHeight="1">
      <c r="A101" s="42"/>
      <c r="B101" s="83">
        <f>Calcu!C190</f>
        <v>18</v>
      </c>
      <c r="C101" s="82" t="str">
        <f>Calcu!E190</f>
        <v/>
      </c>
      <c r="D101" s="82" t="e">
        <f ca="1">TEXT(Calcu!F190,Calcu!$I$167)</f>
        <v>#N/A</v>
      </c>
      <c r="E101" s="82" t="e">
        <f ca="1">TEXT(Calcu!G190,Calcu!$I$167)</f>
        <v>#N/A</v>
      </c>
      <c r="F101" s="82" t="e">
        <f ca="1">TEXT(Calcu!H190,Calcu!$I$167)</f>
        <v>#N/A</v>
      </c>
      <c r="I101" s="42"/>
      <c r="J101" s="83">
        <f>Calcu_ADJ!C190</f>
        <v>18</v>
      </c>
      <c r="K101" s="82" t="str">
        <f>Calcu_ADJ!E190</f>
        <v/>
      </c>
      <c r="L101" s="82" t="e">
        <f ca="1">TEXT(Calcu_ADJ!F190,Calcu_ADJ!$I$167)</f>
        <v>#N/A</v>
      </c>
      <c r="M101" s="82" t="e">
        <f ca="1">TEXT(Calcu_ADJ!G190,Calcu_ADJ!$I$167)</f>
        <v>#N/A</v>
      </c>
      <c r="N101" s="82" t="e">
        <f ca="1">TEXT(Calcu_ADJ!H190,Calcu_ADJ!$I$167)</f>
        <v>#N/A</v>
      </c>
    </row>
    <row r="102" spans="1:14" ht="13.5" customHeight="1">
      <c r="A102" s="42"/>
      <c r="B102" s="83">
        <f>Calcu!C191</f>
        <v>19</v>
      </c>
      <c r="C102" s="82" t="str">
        <f>Calcu!E191</f>
        <v/>
      </c>
      <c r="D102" s="82" t="e">
        <f ca="1">TEXT(Calcu!F191,Calcu!$I$167)</f>
        <v>#N/A</v>
      </c>
      <c r="E102" s="82" t="e">
        <f ca="1">TEXT(Calcu!G191,Calcu!$I$167)</f>
        <v>#N/A</v>
      </c>
      <c r="F102" s="82" t="e">
        <f ca="1">TEXT(Calcu!H191,Calcu!$I$167)</f>
        <v>#N/A</v>
      </c>
      <c r="I102" s="42"/>
      <c r="J102" s="83">
        <f>Calcu_ADJ!C191</f>
        <v>19</v>
      </c>
      <c r="K102" s="82" t="str">
        <f>Calcu_ADJ!E191</f>
        <v/>
      </c>
      <c r="L102" s="82" t="e">
        <f ca="1">TEXT(Calcu_ADJ!F191,Calcu_ADJ!$I$167)</f>
        <v>#N/A</v>
      </c>
      <c r="M102" s="82" t="e">
        <f ca="1">TEXT(Calcu_ADJ!G191,Calcu_ADJ!$I$167)</f>
        <v>#N/A</v>
      </c>
      <c r="N102" s="82" t="e">
        <f ca="1">TEXT(Calcu_ADJ!H191,Calcu_ADJ!$I$167)</f>
        <v>#N/A</v>
      </c>
    </row>
    <row r="103" spans="1:14" ht="13.5" customHeight="1">
      <c r="A103" s="42"/>
      <c r="B103" s="83">
        <f>Calcu!C192</f>
        <v>20</v>
      </c>
      <c r="C103" s="82" t="str">
        <f>Calcu!E192</f>
        <v/>
      </c>
      <c r="D103" s="82" t="e">
        <f ca="1">TEXT(Calcu!F192,Calcu!$I$167)</f>
        <v>#N/A</v>
      </c>
      <c r="E103" s="82" t="e">
        <f ca="1">TEXT(Calcu!G192,Calcu!$I$167)</f>
        <v>#N/A</v>
      </c>
      <c r="F103" s="82" t="e">
        <f ca="1">TEXT(Calcu!H192,Calcu!$I$167)</f>
        <v>#N/A</v>
      </c>
      <c r="I103" s="42"/>
      <c r="J103" s="83">
        <f>Calcu_ADJ!C192</f>
        <v>20</v>
      </c>
      <c r="K103" s="82" t="str">
        <f>Calcu_ADJ!E192</f>
        <v/>
      </c>
      <c r="L103" s="82" t="e">
        <f ca="1">TEXT(Calcu_ADJ!F192,Calcu_ADJ!$I$167)</f>
        <v>#N/A</v>
      </c>
      <c r="M103" s="82" t="e">
        <f ca="1">TEXT(Calcu_ADJ!G192,Calcu_ADJ!$I$167)</f>
        <v>#N/A</v>
      </c>
      <c r="N103" s="82" t="e">
        <f ca="1">TEXT(Calcu_ADJ!H192,Calcu_ADJ!$I$167)</f>
        <v>#N/A</v>
      </c>
    </row>
    <row r="104" spans="1:14" ht="13.5" customHeight="1">
      <c r="A104" s="42"/>
      <c r="B104" s="83">
        <f>Calcu!C193</f>
        <v>21</v>
      </c>
      <c r="C104" s="82" t="str">
        <f>Calcu!E193</f>
        <v/>
      </c>
      <c r="D104" s="82" t="e">
        <f ca="1">TEXT(Calcu!F193,Calcu!$I$167)</f>
        <v>#N/A</v>
      </c>
      <c r="E104" s="82" t="e">
        <f ca="1">TEXT(Calcu!G193,Calcu!$I$167)</f>
        <v>#N/A</v>
      </c>
      <c r="F104" s="82" t="e">
        <f ca="1">TEXT(Calcu!H193,Calcu!$I$167)</f>
        <v>#N/A</v>
      </c>
      <c r="I104" s="42"/>
      <c r="J104" s="83">
        <f>Calcu_ADJ!C193</f>
        <v>21</v>
      </c>
      <c r="K104" s="82" t="str">
        <f>Calcu_ADJ!E193</f>
        <v/>
      </c>
      <c r="L104" s="82" t="e">
        <f ca="1">TEXT(Calcu_ADJ!F193,Calcu_ADJ!$I$167)</f>
        <v>#N/A</v>
      </c>
      <c r="M104" s="82" t="e">
        <f ca="1">TEXT(Calcu_ADJ!G193,Calcu_ADJ!$I$167)</f>
        <v>#N/A</v>
      </c>
      <c r="N104" s="82" t="e">
        <f ca="1">TEXT(Calcu_ADJ!H193,Calcu_ADJ!$I$167)</f>
        <v>#N/A</v>
      </c>
    </row>
    <row r="105" spans="1:14" ht="13.5" customHeight="1">
      <c r="A105" s="42"/>
      <c r="B105" s="83">
        <f>Calcu!C194</f>
        <v>22</v>
      </c>
      <c r="C105" s="82" t="str">
        <f>Calcu!E194</f>
        <v/>
      </c>
      <c r="D105" s="82" t="e">
        <f ca="1">TEXT(Calcu!F194,Calcu!$I$167)</f>
        <v>#N/A</v>
      </c>
      <c r="E105" s="82" t="e">
        <f ca="1">TEXT(Calcu!G194,Calcu!$I$167)</f>
        <v>#N/A</v>
      </c>
      <c r="F105" s="82" t="e">
        <f ca="1">TEXT(Calcu!H194,Calcu!$I$167)</f>
        <v>#N/A</v>
      </c>
      <c r="I105" s="42"/>
      <c r="J105" s="83">
        <f>Calcu_ADJ!C194</f>
        <v>22</v>
      </c>
      <c r="K105" s="82" t="str">
        <f>Calcu_ADJ!E194</f>
        <v/>
      </c>
      <c r="L105" s="82" t="e">
        <f ca="1">TEXT(Calcu_ADJ!F194,Calcu_ADJ!$I$167)</f>
        <v>#N/A</v>
      </c>
      <c r="M105" s="82" t="e">
        <f ca="1">TEXT(Calcu_ADJ!G194,Calcu_ADJ!$I$167)</f>
        <v>#N/A</v>
      </c>
      <c r="N105" s="82" t="e">
        <f ca="1">TEXT(Calcu_ADJ!H194,Calcu_ADJ!$I$167)</f>
        <v>#N/A</v>
      </c>
    </row>
    <row r="106" spans="1:14" ht="13.5" customHeight="1">
      <c r="A106" s="42"/>
      <c r="B106" s="83">
        <f>Calcu!C195</f>
        <v>23</v>
      </c>
      <c r="C106" s="82" t="str">
        <f>Calcu!E195</f>
        <v/>
      </c>
      <c r="D106" s="82" t="e">
        <f ca="1">TEXT(Calcu!F195,Calcu!$I$167)</f>
        <v>#N/A</v>
      </c>
      <c r="E106" s="82" t="e">
        <f ca="1">TEXT(Calcu!G195,Calcu!$I$167)</f>
        <v>#N/A</v>
      </c>
      <c r="F106" s="82" t="e">
        <f ca="1">TEXT(Calcu!H195,Calcu!$I$167)</f>
        <v>#N/A</v>
      </c>
      <c r="I106" s="42"/>
      <c r="J106" s="83">
        <f>Calcu_ADJ!C195</f>
        <v>23</v>
      </c>
      <c r="K106" s="82" t="str">
        <f>Calcu_ADJ!E195</f>
        <v/>
      </c>
      <c r="L106" s="82" t="e">
        <f ca="1">TEXT(Calcu_ADJ!F195,Calcu_ADJ!$I$167)</f>
        <v>#N/A</v>
      </c>
      <c r="M106" s="82" t="e">
        <f ca="1">TEXT(Calcu_ADJ!G195,Calcu_ADJ!$I$167)</f>
        <v>#N/A</v>
      </c>
      <c r="N106" s="82" t="e">
        <f ca="1">TEXT(Calcu_ADJ!H195,Calcu_ADJ!$I$167)</f>
        <v>#N/A</v>
      </c>
    </row>
    <row r="107" spans="1:14" ht="13.5" customHeight="1">
      <c r="A107" s="42"/>
      <c r="B107" s="83">
        <f>Calcu!C196</f>
        <v>24</v>
      </c>
      <c r="C107" s="82" t="str">
        <f>Calcu!E196</f>
        <v/>
      </c>
      <c r="D107" s="82" t="e">
        <f ca="1">TEXT(Calcu!F196,Calcu!$I$167)</f>
        <v>#N/A</v>
      </c>
      <c r="E107" s="82" t="e">
        <f ca="1">TEXT(Calcu!G196,Calcu!$I$167)</f>
        <v>#N/A</v>
      </c>
      <c r="F107" s="82" t="e">
        <f ca="1">TEXT(Calcu!H196,Calcu!$I$167)</f>
        <v>#N/A</v>
      </c>
      <c r="I107" s="42"/>
      <c r="J107" s="83">
        <f>Calcu_ADJ!C196</f>
        <v>24</v>
      </c>
      <c r="K107" s="82" t="str">
        <f>Calcu_ADJ!E196</f>
        <v/>
      </c>
      <c r="L107" s="82" t="e">
        <f ca="1">TEXT(Calcu_ADJ!F196,Calcu_ADJ!$I$167)</f>
        <v>#N/A</v>
      </c>
      <c r="M107" s="82" t="e">
        <f ca="1">TEXT(Calcu_ADJ!G196,Calcu_ADJ!$I$167)</f>
        <v>#N/A</v>
      </c>
      <c r="N107" s="82" t="e">
        <f ca="1">TEXT(Calcu_ADJ!H196,Calcu_ADJ!$I$167)</f>
        <v>#N/A</v>
      </c>
    </row>
    <row r="108" spans="1:14" ht="13.5" customHeight="1">
      <c r="A108" s="42"/>
      <c r="B108" s="83">
        <f>Calcu!C197</f>
        <v>25</v>
      </c>
      <c r="C108" s="82" t="str">
        <f>Calcu!E197</f>
        <v/>
      </c>
      <c r="D108" s="82" t="e">
        <f ca="1">TEXT(Calcu!F197,Calcu!$I$167)</f>
        <v>#N/A</v>
      </c>
      <c r="E108" s="82" t="e">
        <f ca="1">TEXT(Calcu!G197,Calcu!$I$167)</f>
        <v>#N/A</v>
      </c>
      <c r="F108" s="82" t="e">
        <f ca="1">TEXT(Calcu!H197,Calcu!$I$167)</f>
        <v>#N/A</v>
      </c>
      <c r="I108" s="42"/>
      <c r="J108" s="83">
        <f>Calcu_ADJ!C197</f>
        <v>25</v>
      </c>
      <c r="K108" s="82" t="str">
        <f>Calcu_ADJ!E197</f>
        <v/>
      </c>
      <c r="L108" s="82" t="e">
        <f ca="1">TEXT(Calcu_ADJ!F197,Calcu_ADJ!$I$167)</f>
        <v>#N/A</v>
      </c>
      <c r="M108" s="82" t="e">
        <f ca="1">TEXT(Calcu_ADJ!G197,Calcu_ADJ!$I$167)</f>
        <v>#N/A</v>
      </c>
      <c r="N108" s="82" t="e">
        <f ca="1">TEXT(Calcu_ADJ!H197,Calcu_ADJ!$I$167)</f>
        <v>#N/A</v>
      </c>
    </row>
    <row r="109" spans="1:14" ht="13.5" customHeight="1">
      <c r="A109" s="42"/>
      <c r="B109" s="83">
        <f>Calcu!C198</f>
        <v>26</v>
      </c>
      <c r="C109" s="82" t="str">
        <f>Calcu!E198</f>
        <v/>
      </c>
      <c r="D109" s="82" t="e">
        <f ca="1">TEXT(Calcu!F198,Calcu!$I$167)</f>
        <v>#N/A</v>
      </c>
      <c r="E109" s="82" t="e">
        <f ca="1">TEXT(Calcu!G198,Calcu!$I$167)</f>
        <v>#N/A</v>
      </c>
      <c r="F109" s="82" t="e">
        <f ca="1">TEXT(Calcu!H198,Calcu!$I$167)</f>
        <v>#N/A</v>
      </c>
      <c r="I109" s="42"/>
      <c r="J109" s="83">
        <f>Calcu_ADJ!C198</f>
        <v>26</v>
      </c>
      <c r="K109" s="82" t="str">
        <f>Calcu_ADJ!E198</f>
        <v/>
      </c>
      <c r="L109" s="82" t="e">
        <f ca="1">TEXT(Calcu_ADJ!F198,Calcu_ADJ!$I$167)</f>
        <v>#N/A</v>
      </c>
      <c r="M109" s="82" t="e">
        <f ca="1">TEXT(Calcu_ADJ!G198,Calcu_ADJ!$I$167)</f>
        <v>#N/A</v>
      </c>
      <c r="N109" s="82" t="e">
        <f ca="1">TEXT(Calcu_ADJ!H198,Calcu_ADJ!$I$167)</f>
        <v>#N/A</v>
      </c>
    </row>
    <row r="110" spans="1:14" ht="13.5" customHeight="1">
      <c r="A110" s="42"/>
      <c r="B110" s="83">
        <f>Calcu!C199</f>
        <v>27</v>
      </c>
      <c r="C110" s="82" t="str">
        <f>Calcu!E199</f>
        <v/>
      </c>
      <c r="D110" s="82" t="e">
        <f ca="1">TEXT(Calcu!F199,Calcu!$I$167)</f>
        <v>#N/A</v>
      </c>
      <c r="E110" s="82" t="e">
        <f ca="1">TEXT(Calcu!G199,Calcu!$I$167)</f>
        <v>#N/A</v>
      </c>
      <c r="F110" s="82" t="e">
        <f ca="1">TEXT(Calcu!H199,Calcu!$I$167)</f>
        <v>#N/A</v>
      </c>
      <c r="I110" s="42"/>
      <c r="J110" s="83">
        <f>Calcu_ADJ!C199</f>
        <v>27</v>
      </c>
      <c r="K110" s="82" t="str">
        <f>Calcu_ADJ!E199</f>
        <v/>
      </c>
      <c r="L110" s="82" t="e">
        <f ca="1">TEXT(Calcu_ADJ!F199,Calcu_ADJ!$I$167)</f>
        <v>#N/A</v>
      </c>
      <c r="M110" s="82" t="e">
        <f ca="1">TEXT(Calcu_ADJ!G199,Calcu_ADJ!$I$167)</f>
        <v>#N/A</v>
      </c>
      <c r="N110" s="82" t="e">
        <f ca="1">TEXT(Calcu_ADJ!H199,Calcu_ADJ!$I$167)</f>
        <v>#N/A</v>
      </c>
    </row>
    <row r="111" spans="1:14" ht="13.5" customHeight="1">
      <c r="A111" s="42"/>
      <c r="B111" s="83">
        <f>Calcu!C200</f>
        <v>28</v>
      </c>
      <c r="C111" s="82" t="str">
        <f>Calcu!E200</f>
        <v/>
      </c>
      <c r="D111" s="82" t="e">
        <f ca="1">TEXT(Calcu!F200,Calcu!$I$167)</f>
        <v>#N/A</v>
      </c>
      <c r="E111" s="82" t="e">
        <f ca="1">TEXT(Calcu!G200,Calcu!$I$167)</f>
        <v>#N/A</v>
      </c>
      <c r="F111" s="82" t="e">
        <f ca="1">TEXT(Calcu!H200,Calcu!$I$167)</f>
        <v>#N/A</v>
      </c>
      <c r="I111" s="42"/>
      <c r="J111" s="83">
        <f>Calcu_ADJ!C200</f>
        <v>28</v>
      </c>
      <c r="K111" s="82" t="str">
        <f>Calcu_ADJ!E200</f>
        <v/>
      </c>
      <c r="L111" s="82" t="e">
        <f ca="1">TEXT(Calcu_ADJ!F200,Calcu_ADJ!$I$167)</f>
        <v>#N/A</v>
      </c>
      <c r="M111" s="82" t="e">
        <f ca="1">TEXT(Calcu_ADJ!G200,Calcu_ADJ!$I$167)</f>
        <v>#N/A</v>
      </c>
      <c r="N111" s="82" t="e">
        <f ca="1">TEXT(Calcu_ADJ!H200,Calcu_ADJ!$I$167)</f>
        <v>#N/A</v>
      </c>
    </row>
    <row r="112" spans="1:14" ht="13.5" customHeight="1">
      <c r="A112" s="42"/>
      <c r="B112" s="83">
        <f>Calcu!C201</f>
        <v>29</v>
      </c>
      <c r="C112" s="82" t="str">
        <f>Calcu!E201</f>
        <v/>
      </c>
      <c r="D112" s="82" t="e">
        <f ca="1">TEXT(Calcu!F201,Calcu!$I$167)</f>
        <v>#N/A</v>
      </c>
      <c r="E112" s="82" t="e">
        <f ca="1">TEXT(Calcu!G201,Calcu!$I$167)</f>
        <v>#N/A</v>
      </c>
      <c r="F112" s="82" t="e">
        <f ca="1">TEXT(Calcu!H201,Calcu!$I$167)</f>
        <v>#N/A</v>
      </c>
      <c r="I112" s="42"/>
      <c r="J112" s="83">
        <f>Calcu_ADJ!C201</f>
        <v>29</v>
      </c>
      <c r="K112" s="82" t="str">
        <f>Calcu_ADJ!E201</f>
        <v/>
      </c>
      <c r="L112" s="82" t="e">
        <f ca="1">TEXT(Calcu_ADJ!F201,Calcu_ADJ!$I$167)</f>
        <v>#N/A</v>
      </c>
      <c r="M112" s="82" t="e">
        <f ca="1">TEXT(Calcu_ADJ!G201,Calcu_ADJ!$I$167)</f>
        <v>#N/A</v>
      </c>
      <c r="N112" s="82" t="e">
        <f ca="1">TEXT(Calcu_ADJ!H201,Calcu_ADJ!$I$167)</f>
        <v>#N/A</v>
      </c>
    </row>
    <row r="113" spans="1:14" ht="13.5" customHeight="1">
      <c r="A113" s="42"/>
      <c r="B113" s="83">
        <f>Calcu!C202</f>
        <v>30</v>
      </c>
      <c r="C113" s="82" t="str">
        <f>Calcu!E202</f>
        <v/>
      </c>
      <c r="D113" s="82" t="e">
        <f ca="1">TEXT(Calcu!F202,Calcu!$I$167)</f>
        <v>#N/A</v>
      </c>
      <c r="E113" s="82" t="e">
        <f ca="1">TEXT(Calcu!G202,Calcu!$I$167)</f>
        <v>#N/A</v>
      </c>
      <c r="F113" s="82" t="e">
        <f ca="1">TEXT(Calcu!H202,Calcu!$I$167)</f>
        <v>#N/A</v>
      </c>
      <c r="I113" s="42"/>
      <c r="J113" s="83">
        <f>Calcu_ADJ!C202</f>
        <v>30</v>
      </c>
      <c r="K113" s="82" t="str">
        <f>Calcu_ADJ!E202</f>
        <v/>
      </c>
      <c r="L113" s="82" t="e">
        <f ca="1">TEXT(Calcu_ADJ!F202,Calcu_ADJ!$I$167)</f>
        <v>#N/A</v>
      </c>
      <c r="M113" s="82" t="e">
        <f ca="1">TEXT(Calcu_ADJ!G202,Calcu_ADJ!$I$167)</f>
        <v>#N/A</v>
      </c>
      <c r="N113" s="82" t="e">
        <f ca="1">TEXT(Calcu_ADJ!H202,Calcu_ADJ!$I$167)</f>
        <v>#N/A</v>
      </c>
    </row>
    <row r="114" spans="1:14" ht="13.5" customHeight="1">
      <c r="I114" s="44"/>
      <c r="J114" s="45"/>
      <c r="K114" s="45"/>
      <c r="L114" s="40"/>
      <c r="M114" s="41"/>
      <c r="N114" s="41"/>
    </row>
    <row r="115" spans="1:14" ht="13.5" customHeight="1">
      <c r="A115" s="39" t="s">
        <v>202</v>
      </c>
      <c r="B115" s="40"/>
      <c r="C115" s="40"/>
      <c r="D115" s="80"/>
      <c r="E115" s="40"/>
      <c r="I115" s="39" t="s">
        <v>945</v>
      </c>
      <c r="J115" s="40"/>
      <c r="K115" s="40"/>
      <c r="L115" s="80"/>
      <c r="M115" s="40"/>
      <c r="N115" s="41"/>
    </row>
    <row r="116" spans="1:14" ht="13.5" customHeight="1">
      <c r="A116" s="39" t="s">
        <v>203</v>
      </c>
      <c r="B116" s="40"/>
      <c r="C116" s="40"/>
      <c r="D116" s="80"/>
      <c r="E116" s="40"/>
      <c r="I116" s="39" t="s">
        <v>203</v>
      </c>
      <c r="J116" s="40"/>
      <c r="K116" s="40"/>
      <c r="L116" s="80"/>
      <c r="M116" s="40"/>
      <c r="N116" s="41"/>
    </row>
    <row r="117" spans="1:14" ht="13.5" customHeight="1">
      <c r="A117" s="42"/>
      <c r="B117" s="551" t="s">
        <v>204</v>
      </c>
      <c r="C117" s="552" t="s">
        <v>187</v>
      </c>
      <c r="D117" s="551" t="e">
        <f>Calcu!$J$328&amp;" 지시값"</f>
        <v>#N/A</v>
      </c>
      <c r="E117" s="551"/>
      <c r="F117" s="551"/>
      <c r="I117" s="42"/>
      <c r="J117" s="551" t="s">
        <v>204</v>
      </c>
      <c r="K117" s="552" t="s">
        <v>187</v>
      </c>
      <c r="L117" s="551" t="e">
        <f>Calcu_ADJ!#REF!&amp;" 지시값"</f>
        <v>#REF!</v>
      </c>
      <c r="M117" s="551"/>
      <c r="N117" s="551"/>
    </row>
    <row r="118" spans="1:14" ht="13.5" customHeight="1">
      <c r="A118" s="42"/>
      <c r="B118" s="551"/>
      <c r="C118" s="553"/>
      <c r="D118" s="286" t="s">
        <v>207</v>
      </c>
      <c r="E118" s="286" t="s">
        <v>208</v>
      </c>
      <c r="F118" s="286" t="s">
        <v>0</v>
      </c>
      <c r="I118" s="42"/>
      <c r="J118" s="551"/>
      <c r="K118" s="553"/>
      <c r="L118" s="366" t="s">
        <v>207</v>
      </c>
      <c r="M118" s="366" t="s">
        <v>208</v>
      </c>
      <c r="N118" s="366" t="s">
        <v>0</v>
      </c>
    </row>
    <row r="119" spans="1:14" ht="13.5" customHeight="1">
      <c r="A119" s="42"/>
      <c r="B119" s="551"/>
      <c r="C119" s="287">
        <f>Calcu!E254</f>
        <v>0</v>
      </c>
      <c r="D119" s="287">
        <f>Calcu!F254</f>
        <v>0</v>
      </c>
      <c r="E119" s="287">
        <f>Calcu!G254</f>
        <v>0</v>
      </c>
      <c r="F119" s="287">
        <f>Calcu!H254</f>
        <v>0</v>
      </c>
      <c r="I119" s="42"/>
      <c r="J119" s="551"/>
      <c r="K119" s="367">
        <f>Calcu_ADJ!E254</f>
        <v>0</v>
      </c>
      <c r="L119" s="367">
        <f>Calcu_ADJ!F254</f>
        <v>0</v>
      </c>
      <c r="M119" s="367">
        <f>Calcu_ADJ!G254</f>
        <v>0</v>
      </c>
      <c r="N119" s="367">
        <f>Calcu_ADJ!H254</f>
        <v>0</v>
      </c>
    </row>
    <row r="120" spans="1:14" ht="13.5" customHeight="1">
      <c r="A120" s="42"/>
      <c r="B120" s="83">
        <f>Calcu!C255</f>
        <v>1</v>
      </c>
      <c r="C120" s="82" t="str">
        <f>Calcu!E255</f>
        <v/>
      </c>
      <c r="D120" s="82" t="str">
        <f ca="1">TEXT(Calcu!F255,Calcu!$H$249)</f>
        <v/>
      </c>
      <c r="E120" s="82" t="str">
        <f ca="1">TEXT(Calcu!G255,Calcu!$H$249)</f>
        <v/>
      </c>
      <c r="F120" s="82" t="str">
        <f ca="1">TEXT(Calcu!H255,Calcu!$H$249)</f>
        <v/>
      </c>
      <c r="I120" s="42"/>
      <c r="J120" s="83">
        <f>Calcu_ADJ!C255</f>
        <v>1</v>
      </c>
      <c r="K120" s="82" t="str">
        <f>Calcu_ADJ!E255</f>
        <v/>
      </c>
      <c r="L120" s="82" t="str">
        <f ca="1">TEXT(Calcu_ADJ!F255,Calcu_ADJ!$H$249)</f>
        <v/>
      </c>
      <c r="M120" s="82" t="str">
        <f ca="1">TEXT(Calcu_ADJ!G255,Calcu_ADJ!$H$249)</f>
        <v/>
      </c>
      <c r="N120" s="82" t="str">
        <f ca="1">TEXT(Calcu_ADJ!H255,Calcu_ADJ!$H$249)</f>
        <v/>
      </c>
    </row>
    <row r="121" spans="1:14" ht="13.5" customHeight="1">
      <c r="A121" s="42"/>
      <c r="B121" s="83">
        <f>Calcu!C256</f>
        <v>2</v>
      </c>
      <c r="C121" s="82" t="str">
        <f>Calcu!E256</f>
        <v/>
      </c>
      <c r="D121" s="82" t="str">
        <f ca="1">TEXT(Calcu!F256,Calcu!$H$249)</f>
        <v/>
      </c>
      <c r="E121" s="82" t="str">
        <f ca="1">TEXT(Calcu!G256,Calcu!$H$249)</f>
        <v/>
      </c>
      <c r="F121" s="82" t="str">
        <f ca="1">TEXT(Calcu!H256,Calcu!$H$249)</f>
        <v/>
      </c>
      <c r="I121" s="42"/>
      <c r="J121" s="83">
        <f>Calcu_ADJ!C256</f>
        <v>2</v>
      </c>
      <c r="K121" s="82" t="str">
        <f>Calcu_ADJ!E256</f>
        <v/>
      </c>
      <c r="L121" s="82" t="str">
        <f ca="1">TEXT(Calcu_ADJ!F256,Calcu_ADJ!$H$249)</f>
        <v/>
      </c>
      <c r="M121" s="82" t="str">
        <f ca="1">TEXT(Calcu_ADJ!G256,Calcu_ADJ!$H$249)</f>
        <v/>
      </c>
      <c r="N121" s="82" t="str">
        <f ca="1">TEXT(Calcu_ADJ!H256,Calcu_ADJ!$H$249)</f>
        <v/>
      </c>
    </row>
    <row r="122" spans="1:14" ht="13.5" customHeight="1">
      <c r="A122" s="42"/>
      <c r="B122" s="83">
        <f>Calcu!C257</f>
        <v>3</v>
      </c>
      <c r="C122" s="82" t="str">
        <f>Calcu!E257</f>
        <v/>
      </c>
      <c r="D122" s="82" t="str">
        <f ca="1">TEXT(Calcu!F257,Calcu!$H$249)</f>
        <v/>
      </c>
      <c r="E122" s="82" t="str">
        <f ca="1">TEXT(Calcu!G257,Calcu!$H$249)</f>
        <v/>
      </c>
      <c r="F122" s="82" t="str">
        <f ca="1">TEXT(Calcu!H257,Calcu!$H$249)</f>
        <v/>
      </c>
      <c r="I122" s="42"/>
      <c r="J122" s="83">
        <f>Calcu_ADJ!C257</f>
        <v>3</v>
      </c>
      <c r="K122" s="82" t="str">
        <f>Calcu_ADJ!E257</f>
        <v/>
      </c>
      <c r="L122" s="82" t="str">
        <f ca="1">TEXT(Calcu_ADJ!F257,Calcu_ADJ!$H$249)</f>
        <v/>
      </c>
      <c r="M122" s="82" t="str">
        <f ca="1">TEXT(Calcu_ADJ!G257,Calcu_ADJ!$H$249)</f>
        <v/>
      </c>
      <c r="N122" s="82" t="str">
        <f ca="1">TEXT(Calcu_ADJ!H257,Calcu_ADJ!$H$249)</f>
        <v/>
      </c>
    </row>
    <row r="123" spans="1:14" ht="13.5" customHeight="1">
      <c r="A123" s="42"/>
      <c r="B123" s="83">
        <f>Calcu!C258</f>
        <v>4</v>
      </c>
      <c r="C123" s="82" t="str">
        <f>Calcu!E258</f>
        <v/>
      </c>
      <c r="D123" s="82" t="str">
        <f ca="1">TEXT(Calcu!F258,Calcu!$H$249)</f>
        <v/>
      </c>
      <c r="E123" s="82" t="str">
        <f ca="1">TEXT(Calcu!G258,Calcu!$H$249)</f>
        <v/>
      </c>
      <c r="F123" s="82" t="str">
        <f ca="1">TEXT(Calcu!H258,Calcu!$H$249)</f>
        <v/>
      </c>
      <c r="I123" s="42"/>
      <c r="J123" s="83">
        <f>Calcu_ADJ!C258</f>
        <v>4</v>
      </c>
      <c r="K123" s="82" t="str">
        <f>Calcu_ADJ!E258</f>
        <v/>
      </c>
      <c r="L123" s="82" t="str">
        <f ca="1">TEXT(Calcu_ADJ!F258,Calcu_ADJ!$H$249)</f>
        <v/>
      </c>
      <c r="M123" s="82" t="str">
        <f ca="1">TEXT(Calcu_ADJ!G258,Calcu_ADJ!$H$249)</f>
        <v/>
      </c>
      <c r="N123" s="82" t="str">
        <f ca="1">TEXT(Calcu_ADJ!H258,Calcu_ADJ!$H$249)</f>
        <v/>
      </c>
    </row>
    <row r="124" spans="1:14" ht="13.5" customHeight="1">
      <c r="A124" s="42"/>
      <c r="B124" s="83">
        <f>Calcu!C259</f>
        <v>5</v>
      </c>
      <c r="C124" s="82" t="str">
        <f>Calcu!E259</f>
        <v/>
      </c>
      <c r="D124" s="82" t="str">
        <f ca="1">TEXT(Calcu!F259,Calcu!$H$249)</f>
        <v/>
      </c>
      <c r="E124" s="82" t="str">
        <f ca="1">TEXT(Calcu!G259,Calcu!$H$249)</f>
        <v/>
      </c>
      <c r="F124" s="82" t="str">
        <f ca="1">TEXT(Calcu!H259,Calcu!$H$249)</f>
        <v/>
      </c>
      <c r="I124" s="42"/>
      <c r="J124" s="83">
        <f>Calcu_ADJ!C259</f>
        <v>5</v>
      </c>
      <c r="K124" s="82" t="str">
        <f>Calcu_ADJ!E259</f>
        <v/>
      </c>
      <c r="L124" s="82" t="str">
        <f ca="1">TEXT(Calcu_ADJ!F259,Calcu_ADJ!$H$249)</f>
        <v/>
      </c>
      <c r="M124" s="82" t="str">
        <f ca="1">TEXT(Calcu_ADJ!G259,Calcu_ADJ!$H$249)</f>
        <v/>
      </c>
      <c r="N124" s="82" t="str">
        <f ca="1">TEXT(Calcu_ADJ!H259,Calcu_ADJ!$H$249)</f>
        <v/>
      </c>
    </row>
    <row r="125" spans="1:14" ht="13.5" customHeight="1">
      <c r="A125" s="42"/>
      <c r="B125" s="83">
        <f>Calcu!C260</f>
        <v>6</v>
      </c>
      <c r="C125" s="82" t="str">
        <f>Calcu!E260</f>
        <v/>
      </c>
      <c r="D125" s="82" t="str">
        <f ca="1">TEXT(Calcu!F260,Calcu!$H$249)</f>
        <v/>
      </c>
      <c r="E125" s="82" t="str">
        <f ca="1">TEXT(Calcu!G260,Calcu!$H$249)</f>
        <v/>
      </c>
      <c r="F125" s="82" t="str">
        <f ca="1">TEXT(Calcu!H260,Calcu!$H$249)</f>
        <v/>
      </c>
      <c r="I125" s="42"/>
      <c r="J125" s="83">
        <f>Calcu_ADJ!C260</f>
        <v>6</v>
      </c>
      <c r="K125" s="82" t="str">
        <f>Calcu_ADJ!E260</f>
        <v/>
      </c>
      <c r="L125" s="82" t="str">
        <f ca="1">TEXT(Calcu_ADJ!F260,Calcu_ADJ!$H$249)</f>
        <v/>
      </c>
      <c r="M125" s="82" t="str">
        <f ca="1">TEXT(Calcu_ADJ!G260,Calcu_ADJ!$H$249)</f>
        <v/>
      </c>
      <c r="N125" s="82" t="str">
        <f ca="1">TEXT(Calcu_ADJ!H260,Calcu_ADJ!$H$249)</f>
        <v/>
      </c>
    </row>
    <row r="126" spans="1:14" ht="13.5" customHeight="1">
      <c r="A126" s="42"/>
      <c r="B126" s="83">
        <f>Calcu!C261</f>
        <v>7</v>
      </c>
      <c r="C126" s="82" t="str">
        <f>Calcu!E261</f>
        <v/>
      </c>
      <c r="D126" s="82" t="str">
        <f ca="1">TEXT(Calcu!F261,Calcu!$H$249)</f>
        <v/>
      </c>
      <c r="E126" s="82" t="str">
        <f ca="1">TEXT(Calcu!G261,Calcu!$H$249)</f>
        <v/>
      </c>
      <c r="F126" s="82" t="str">
        <f ca="1">TEXT(Calcu!H261,Calcu!$H$249)</f>
        <v/>
      </c>
      <c r="I126" s="42"/>
      <c r="J126" s="83">
        <f>Calcu_ADJ!C261</f>
        <v>7</v>
      </c>
      <c r="K126" s="82" t="str">
        <f>Calcu_ADJ!E261</f>
        <v/>
      </c>
      <c r="L126" s="82" t="str">
        <f ca="1">TEXT(Calcu_ADJ!F261,Calcu_ADJ!$H$249)</f>
        <v/>
      </c>
      <c r="M126" s="82" t="str">
        <f ca="1">TEXT(Calcu_ADJ!G261,Calcu_ADJ!$H$249)</f>
        <v/>
      </c>
      <c r="N126" s="82" t="str">
        <f ca="1">TEXT(Calcu_ADJ!H261,Calcu_ADJ!$H$249)</f>
        <v/>
      </c>
    </row>
    <row r="127" spans="1:14" ht="13.5" customHeight="1">
      <c r="A127" s="42"/>
      <c r="B127" s="83">
        <f>Calcu!C262</f>
        <v>8</v>
      </c>
      <c r="C127" s="82" t="str">
        <f>Calcu!E262</f>
        <v/>
      </c>
      <c r="D127" s="82" t="str">
        <f ca="1">TEXT(Calcu!F262,Calcu!$H$249)</f>
        <v/>
      </c>
      <c r="E127" s="82" t="str">
        <f ca="1">TEXT(Calcu!G262,Calcu!$H$249)</f>
        <v/>
      </c>
      <c r="F127" s="82" t="str">
        <f ca="1">TEXT(Calcu!H262,Calcu!$H$249)</f>
        <v/>
      </c>
      <c r="I127" s="42"/>
      <c r="J127" s="83">
        <f>Calcu_ADJ!C262</f>
        <v>8</v>
      </c>
      <c r="K127" s="82" t="str">
        <f>Calcu_ADJ!E262</f>
        <v/>
      </c>
      <c r="L127" s="82" t="str">
        <f ca="1">TEXT(Calcu_ADJ!F262,Calcu_ADJ!$H$249)</f>
        <v/>
      </c>
      <c r="M127" s="82" t="str">
        <f ca="1">TEXT(Calcu_ADJ!G262,Calcu_ADJ!$H$249)</f>
        <v/>
      </c>
      <c r="N127" s="82" t="str">
        <f ca="1">TEXT(Calcu_ADJ!H262,Calcu_ADJ!$H$249)</f>
        <v/>
      </c>
    </row>
    <row r="128" spans="1:14" ht="13.5" customHeight="1">
      <c r="A128" s="42"/>
      <c r="B128" s="83">
        <f>Calcu!C263</f>
        <v>9</v>
      </c>
      <c r="C128" s="82" t="str">
        <f>Calcu!E263</f>
        <v/>
      </c>
      <c r="D128" s="82" t="str">
        <f ca="1">TEXT(Calcu!F263,Calcu!$H$249)</f>
        <v/>
      </c>
      <c r="E128" s="82" t="str">
        <f ca="1">TEXT(Calcu!G263,Calcu!$H$249)</f>
        <v/>
      </c>
      <c r="F128" s="82" t="str">
        <f ca="1">TEXT(Calcu!H263,Calcu!$H$249)</f>
        <v/>
      </c>
      <c r="I128" s="42"/>
      <c r="J128" s="83">
        <f>Calcu_ADJ!C263</f>
        <v>9</v>
      </c>
      <c r="K128" s="82" t="str">
        <f>Calcu_ADJ!E263</f>
        <v/>
      </c>
      <c r="L128" s="82" t="str">
        <f ca="1">TEXT(Calcu_ADJ!F263,Calcu_ADJ!$H$249)</f>
        <v/>
      </c>
      <c r="M128" s="82" t="str">
        <f ca="1">TEXT(Calcu_ADJ!G263,Calcu_ADJ!$H$249)</f>
        <v/>
      </c>
      <c r="N128" s="82" t="str">
        <f ca="1">TEXT(Calcu_ADJ!H263,Calcu_ADJ!$H$249)</f>
        <v/>
      </c>
    </row>
    <row r="129" spans="1:14" ht="13.5" customHeight="1">
      <c r="A129" s="42"/>
      <c r="B129" s="83">
        <f>Calcu!C264</f>
        <v>10</v>
      </c>
      <c r="C129" s="82" t="str">
        <f>Calcu!E264</f>
        <v/>
      </c>
      <c r="D129" s="82" t="str">
        <f ca="1">TEXT(Calcu!F264,Calcu!$H$249)</f>
        <v/>
      </c>
      <c r="E129" s="82" t="str">
        <f ca="1">TEXT(Calcu!G264,Calcu!$H$249)</f>
        <v/>
      </c>
      <c r="F129" s="82" t="str">
        <f ca="1">TEXT(Calcu!H264,Calcu!$H$249)</f>
        <v/>
      </c>
      <c r="I129" s="42"/>
      <c r="J129" s="83">
        <f>Calcu_ADJ!C264</f>
        <v>10</v>
      </c>
      <c r="K129" s="82" t="str">
        <f>Calcu_ADJ!E264</f>
        <v/>
      </c>
      <c r="L129" s="82" t="str">
        <f ca="1">TEXT(Calcu_ADJ!F264,Calcu_ADJ!$H$249)</f>
        <v/>
      </c>
      <c r="M129" s="82" t="str">
        <f ca="1">TEXT(Calcu_ADJ!G264,Calcu_ADJ!$H$249)</f>
        <v/>
      </c>
      <c r="N129" s="82" t="str">
        <f ca="1">TEXT(Calcu_ADJ!H264,Calcu_ADJ!$H$249)</f>
        <v/>
      </c>
    </row>
    <row r="130" spans="1:14" ht="13.5" customHeight="1">
      <c r="A130" s="42"/>
      <c r="B130" s="83">
        <f>Calcu!C265</f>
        <v>11</v>
      </c>
      <c r="C130" s="82" t="str">
        <f>Calcu!E265</f>
        <v/>
      </c>
      <c r="D130" s="82" t="str">
        <f ca="1">TEXT(Calcu!F265,Calcu!$H$249)</f>
        <v/>
      </c>
      <c r="E130" s="82" t="str">
        <f ca="1">TEXT(Calcu!G265,Calcu!$H$249)</f>
        <v/>
      </c>
      <c r="F130" s="82" t="str">
        <f ca="1">TEXT(Calcu!H265,Calcu!$H$249)</f>
        <v/>
      </c>
      <c r="I130" s="42"/>
      <c r="J130" s="83">
        <f>Calcu_ADJ!C265</f>
        <v>11</v>
      </c>
      <c r="K130" s="82" t="str">
        <f>Calcu_ADJ!E265</f>
        <v/>
      </c>
      <c r="L130" s="82" t="str">
        <f ca="1">TEXT(Calcu_ADJ!F265,Calcu_ADJ!$H$249)</f>
        <v/>
      </c>
      <c r="M130" s="82" t="str">
        <f ca="1">TEXT(Calcu_ADJ!G265,Calcu_ADJ!$H$249)</f>
        <v/>
      </c>
      <c r="N130" s="82" t="str">
        <f ca="1">TEXT(Calcu_ADJ!H265,Calcu_ADJ!$H$249)</f>
        <v/>
      </c>
    </row>
    <row r="131" spans="1:14" ht="13.5" customHeight="1">
      <c r="A131" s="42"/>
      <c r="B131" s="83">
        <f>Calcu!C266</f>
        <v>12</v>
      </c>
      <c r="C131" s="82" t="str">
        <f>Calcu!E266</f>
        <v/>
      </c>
      <c r="D131" s="82" t="str">
        <f ca="1">TEXT(Calcu!F266,Calcu!$H$249)</f>
        <v/>
      </c>
      <c r="E131" s="82" t="str">
        <f ca="1">TEXT(Calcu!G266,Calcu!$H$249)</f>
        <v/>
      </c>
      <c r="F131" s="82" t="str">
        <f ca="1">TEXT(Calcu!H266,Calcu!$H$249)</f>
        <v/>
      </c>
      <c r="I131" s="42"/>
      <c r="J131" s="83">
        <f>Calcu_ADJ!C266</f>
        <v>12</v>
      </c>
      <c r="K131" s="82" t="str">
        <f>Calcu_ADJ!E266</f>
        <v/>
      </c>
      <c r="L131" s="82" t="str">
        <f ca="1">TEXT(Calcu_ADJ!F266,Calcu_ADJ!$H$249)</f>
        <v/>
      </c>
      <c r="M131" s="82" t="str">
        <f ca="1">TEXT(Calcu_ADJ!G266,Calcu_ADJ!$H$249)</f>
        <v/>
      </c>
      <c r="N131" s="82" t="str">
        <f ca="1">TEXT(Calcu_ADJ!H266,Calcu_ADJ!$H$249)</f>
        <v/>
      </c>
    </row>
    <row r="132" spans="1:14" ht="13.5" customHeight="1">
      <c r="A132" s="42"/>
      <c r="B132" s="83">
        <f>Calcu!C267</f>
        <v>13</v>
      </c>
      <c r="C132" s="82" t="str">
        <f>Calcu!E267</f>
        <v/>
      </c>
      <c r="D132" s="82" t="str">
        <f ca="1">TEXT(Calcu!F267,Calcu!$H$249)</f>
        <v/>
      </c>
      <c r="E132" s="82" t="str">
        <f ca="1">TEXT(Calcu!G267,Calcu!$H$249)</f>
        <v/>
      </c>
      <c r="F132" s="82" t="str">
        <f ca="1">TEXT(Calcu!H267,Calcu!$H$249)</f>
        <v/>
      </c>
      <c r="I132" s="42"/>
      <c r="J132" s="83">
        <f>Calcu_ADJ!C267</f>
        <v>13</v>
      </c>
      <c r="K132" s="82" t="str">
        <f>Calcu_ADJ!E267</f>
        <v/>
      </c>
      <c r="L132" s="82" t="str">
        <f ca="1">TEXT(Calcu_ADJ!F267,Calcu_ADJ!$H$249)</f>
        <v/>
      </c>
      <c r="M132" s="82" t="str">
        <f ca="1">TEXT(Calcu_ADJ!G267,Calcu_ADJ!$H$249)</f>
        <v/>
      </c>
      <c r="N132" s="82" t="str">
        <f ca="1">TEXT(Calcu_ADJ!H267,Calcu_ADJ!$H$249)</f>
        <v/>
      </c>
    </row>
    <row r="133" spans="1:14" ht="13.5" customHeight="1">
      <c r="A133" s="42"/>
      <c r="B133" s="83">
        <f>Calcu!C268</f>
        <v>14</v>
      </c>
      <c r="C133" s="82" t="str">
        <f>Calcu!E268</f>
        <v/>
      </c>
      <c r="D133" s="82" t="str">
        <f ca="1">TEXT(Calcu!F268,Calcu!$H$249)</f>
        <v/>
      </c>
      <c r="E133" s="82" t="str">
        <f ca="1">TEXT(Calcu!G268,Calcu!$H$249)</f>
        <v/>
      </c>
      <c r="F133" s="82" t="str">
        <f ca="1">TEXT(Calcu!H268,Calcu!$H$249)</f>
        <v/>
      </c>
      <c r="I133" s="42"/>
      <c r="J133" s="83">
        <f>Calcu_ADJ!C268</f>
        <v>14</v>
      </c>
      <c r="K133" s="82" t="str">
        <f>Calcu_ADJ!E268</f>
        <v/>
      </c>
      <c r="L133" s="82" t="str">
        <f ca="1">TEXT(Calcu_ADJ!F268,Calcu_ADJ!$H$249)</f>
        <v/>
      </c>
      <c r="M133" s="82" t="str">
        <f ca="1">TEXT(Calcu_ADJ!G268,Calcu_ADJ!$H$249)</f>
        <v/>
      </c>
      <c r="N133" s="82" t="str">
        <f ca="1">TEXT(Calcu_ADJ!H268,Calcu_ADJ!$H$249)</f>
        <v/>
      </c>
    </row>
    <row r="134" spans="1:14" ht="13.5" customHeight="1">
      <c r="A134" s="42"/>
      <c r="B134" s="83">
        <f>Calcu!C269</f>
        <v>15</v>
      </c>
      <c r="C134" s="82" t="str">
        <f>Calcu!E269</f>
        <v/>
      </c>
      <c r="D134" s="82" t="str">
        <f ca="1">TEXT(Calcu!F269,Calcu!$H$249)</f>
        <v/>
      </c>
      <c r="E134" s="82" t="str">
        <f ca="1">TEXT(Calcu!G269,Calcu!$H$249)</f>
        <v/>
      </c>
      <c r="F134" s="82" t="str">
        <f ca="1">TEXT(Calcu!H269,Calcu!$H$249)</f>
        <v/>
      </c>
      <c r="I134" s="42"/>
      <c r="J134" s="83">
        <f>Calcu_ADJ!C269</f>
        <v>15</v>
      </c>
      <c r="K134" s="82" t="str">
        <f>Calcu_ADJ!E269</f>
        <v/>
      </c>
      <c r="L134" s="82" t="str">
        <f ca="1">TEXT(Calcu_ADJ!F269,Calcu_ADJ!$H$249)</f>
        <v/>
      </c>
      <c r="M134" s="82" t="str">
        <f ca="1">TEXT(Calcu_ADJ!G269,Calcu_ADJ!$H$249)</f>
        <v/>
      </c>
      <c r="N134" s="82" t="str">
        <f ca="1">TEXT(Calcu_ADJ!H269,Calcu_ADJ!$H$249)</f>
        <v/>
      </c>
    </row>
    <row r="135" spans="1:14" ht="13.5" customHeight="1">
      <c r="A135" s="42"/>
      <c r="B135" s="83">
        <f>Calcu!C270</f>
        <v>16</v>
      </c>
      <c r="C135" s="82" t="str">
        <f>Calcu!E270</f>
        <v/>
      </c>
      <c r="D135" s="82" t="str">
        <f ca="1">TEXT(Calcu!F270,Calcu!$H$249)</f>
        <v/>
      </c>
      <c r="E135" s="82" t="str">
        <f ca="1">TEXT(Calcu!G270,Calcu!$H$249)</f>
        <v/>
      </c>
      <c r="F135" s="82" t="str">
        <f ca="1">TEXT(Calcu!H270,Calcu!$H$249)</f>
        <v/>
      </c>
      <c r="I135" s="42"/>
      <c r="J135" s="83">
        <f>Calcu_ADJ!C270</f>
        <v>16</v>
      </c>
      <c r="K135" s="82" t="str">
        <f>Calcu_ADJ!E270</f>
        <v/>
      </c>
      <c r="L135" s="82" t="str">
        <f ca="1">TEXT(Calcu_ADJ!F270,Calcu_ADJ!$H$249)</f>
        <v/>
      </c>
      <c r="M135" s="82" t="str">
        <f ca="1">TEXT(Calcu_ADJ!G270,Calcu_ADJ!$H$249)</f>
        <v/>
      </c>
      <c r="N135" s="82" t="str">
        <f ca="1">TEXT(Calcu_ADJ!H270,Calcu_ADJ!$H$249)</f>
        <v/>
      </c>
    </row>
    <row r="136" spans="1:14" ht="13.5" customHeight="1">
      <c r="A136" s="42"/>
      <c r="B136" s="83">
        <f>Calcu!C271</f>
        <v>17</v>
      </c>
      <c r="C136" s="82" t="str">
        <f>Calcu!E271</f>
        <v/>
      </c>
      <c r="D136" s="82" t="str">
        <f ca="1">TEXT(Calcu!F271,Calcu!$H$249)</f>
        <v/>
      </c>
      <c r="E136" s="82" t="str">
        <f ca="1">TEXT(Calcu!G271,Calcu!$H$249)</f>
        <v/>
      </c>
      <c r="F136" s="82" t="str">
        <f ca="1">TEXT(Calcu!H271,Calcu!$H$249)</f>
        <v/>
      </c>
      <c r="I136" s="42"/>
      <c r="J136" s="83">
        <f>Calcu_ADJ!C271</f>
        <v>17</v>
      </c>
      <c r="K136" s="82" t="str">
        <f>Calcu_ADJ!E271</f>
        <v/>
      </c>
      <c r="L136" s="82" t="str">
        <f ca="1">TEXT(Calcu_ADJ!F271,Calcu_ADJ!$H$249)</f>
        <v/>
      </c>
      <c r="M136" s="82" t="str">
        <f ca="1">TEXT(Calcu_ADJ!G271,Calcu_ADJ!$H$249)</f>
        <v/>
      </c>
      <c r="N136" s="82" t="str">
        <f ca="1">TEXT(Calcu_ADJ!H271,Calcu_ADJ!$H$249)</f>
        <v/>
      </c>
    </row>
    <row r="137" spans="1:14" ht="13.5" customHeight="1">
      <c r="A137" s="42"/>
      <c r="B137" s="83">
        <f>Calcu!C272</f>
        <v>18</v>
      </c>
      <c r="C137" s="82" t="str">
        <f>Calcu!E272</f>
        <v/>
      </c>
      <c r="D137" s="82" t="str">
        <f ca="1">TEXT(Calcu!F272,Calcu!$H$249)</f>
        <v/>
      </c>
      <c r="E137" s="82" t="str">
        <f ca="1">TEXT(Calcu!G272,Calcu!$H$249)</f>
        <v/>
      </c>
      <c r="F137" s="82" t="str">
        <f ca="1">TEXT(Calcu!H272,Calcu!$H$249)</f>
        <v/>
      </c>
      <c r="I137" s="42"/>
      <c r="J137" s="83">
        <f>Calcu_ADJ!C272</f>
        <v>18</v>
      </c>
      <c r="K137" s="82" t="str">
        <f>Calcu_ADJ!E272</f>
        <v/>
      </c>
      <c r="L137" s="82" t="str">
        <f ca="1">TEXT(Calcu_ADJ!F272,Calcu_ADJ!$H$249)</f>
        <v/>
      </c>
      <c r="M137" s="82" t="str">
        <f ca="1">TEXT(Calcu_ADJ!G272,Calcu_ADJ!$H$249)</f>
        <v/>
      </c>
      <c r="N137" s="82" t="str">
        <f ca="1">TEXT(Calcu_ADJ!H272,Calcu_ADJ!$H$249)</f>
        <v/>
      </c>
    </row>
    <row r="138" spans="1:14" ht="13.5" customHeight="1">
      <c r="A138" s="42"/>
      <c r="B138" s="83">
        <f>Calcu!C273</f>
        <v>19</v>
      </c>
      <c r="C138" s="82" t="str">
        <f>Calcu!E273</f>
        <v/>
      </c>
      <c r="D138" s="82" t="str">
        <f ca="1">TEXT(Calcu!F273,Calcu!$H$249)</f>
        <v/>
      </c>
      <c r="E138" s="82" t="str">
        <f ca="1">TEXT(Calcu!G273,Calcu!$H$249)</f>
        <v/>
      </c>
      <c r="F138" s="82" t="str">
        <f ca="1">TEXT(Calcu!H273,Calcu!$H$249)</f>
        <v/>
      </c>
      <c r="I138" s="42"/>
      <c r="J138" s="83">
        <f>Calcu_ADJ!C273</f>
        <v>19</v>
      </c>
      <c r="K138" s="82" t="str">
        <f>Calcu_ADJ!E273</f>
        <v/>
      </c>
      <c r="L138" s="82" t="str">
        <f ca="1">TEXT(Calcu_ADJ!F273,Calcu_ADJ!$H$249)</f>
        <v/>
      </c>
      <c r="M138" s="82" t="str">
        <f ca="1">TEXT(Calcu_ADJ!G273,Calcu_ADJ!$H$249)</f>
        <v/>
      </c>
      <c r="N138" s="82" t="str">
        <f ca="1">TEXT(Calcu_ADJ!H273,Calcu_ADJ!$H$249)</f>
        <v/>
      </c>
    </row>
    <row r="139" spans="1:14" ht="13.5" customHeight="1">
      <c r="A139" s="42"/>
      <c r="B139" s="83">
        <f>Calcu!C274</f>
        <v>20</v>
      </c>
      <c r="C139" s="82" t="str">
        <f>Calcu!E274</f>
        <v/>
      </c>
      <c r="D139" s="82" t="str">
        <f ca="1">TEXT(Calcu!F274,Calcu!$H$249)</f>
        <v/>
      </c>
      <c r="E139" s="82" t="str">
        <f ca="1">TEXT(Calcu!G274,Calcu!$H$249)</f>
        <v/>
      </c>
      <c r="F139" s="82" t="str">
        <f ca="1">TEXT(Calcu!H274,Calcu!$H$249)</f>
        <v/>
      </c>
      <c r="I139" s="42"/>
      <c r="J139" s="83">
        <f>Calcu_ADJ!C274</f>
        <v>20</v>
      </c>
      <c r="K139" s="82" t="str">
        <f>Calcu_ADJ!E274</f>
        <v/>
      </c>
      <c r="L139" s="82" t="str">
        <f ca="1">TEXT(Calcu_ADJ!F274,Calcu_ADJ!$H$249)</f>
        <v/>
      </c>
      <c r="M139" s="82" t="str">
        <f ca="1">TEXT(Calcu_ADJ!G274,Calcu_ADJ!$H$249)</f>
        <v/>
      </c>
      <c r="N139" s="82" t="str">
        <f ca="1">TEXT(Calcu_ADJ!H274,Calcu_ADJ!$H$249)</f>
        <v/>
      </c>
    </row>
    <row r="140" spans="1:14" ht="13.5" customHeight="1">
      <c r="A140" s="42"/>
      <c r="B140" s="83">
        <f>Calcu!C275</f>
        <v>21</v>
      </c>
      <c r="C140" s="82" t="str">
        <f>Calcu!E275</f>
        <v/>
      </c>
      <c r="D140" s="82" t="str">
        <f ca="1">TEXT(Calcu!F275,Calcu!$H$249)</f>
        <v/>
      </c>
      <c r="E140" s="82" t="str">
        <f ca="1">TEXT(Calcu!G275,Calcu!$H$249)</f>
        <v/>
      </c>
      <c r="F140" s="82" t="str">
        <f ca="1">TEXT(Calcu!H275,Calcu!$H$249)</f>
        <v/>
      </c>
      <c r="I140" s="42"/>
      <c r="J140" s="83">
        <f>Calcu_ADJ!C275</f>
        <v>21</v>
      </c>
      <c r="K140" s="82" t="str">
        <f>Calcu_ADJ!E275</f>
        <v/>
      </c>
      <c r="L140" s="82" t="str">
        <f ca="1">TEXT(Calcu_ADJ!F275,Calcu_ADJ!$H$249)</f>
        <v/>
      </c>
      <c r="M140" s="82" t="str">
        <f ca="1">TEXT(Calcu_ADJ!G275,Calcu_ADJ!$H$249)</f>
        <v/>
      </c>
      <c r="N140" s="82" t="str">
        <f ca="1">TEXT(Calcu_ADJ!H275,Calcu_ADJ!$H$249)</f>
        <v/>
      </c>
    </row>
    <row r="141" spans="1:14" ht="13.5" customHeight="1">
      <c r="A141" s="42"/>
      <c r="B141" s="83">
        <f>Calcu!C276</f>
        <v>22</v>
      </c>
      <c r="C141" s="82" t="str">
        <f>Calcu!E276</f>
        <v/>
      </c>
      <c r="D141" s="82" t="str">
        <f ca="1">TEXT(Calcu!F276,Calcu!$H$249)</f>
        <v/>
      </c>
      <c r="E141" s="82" t="str">
        <f ca="1">TEXT(Calcu!G276,Calcu!$H$249)</f>
        <v/>
      </c>
      <c r="F141" s="82" t="str">
        <f ca="1">TEXT(Calcu!H276,Calcu!$H$249)</f>
        <v/>
      </c>
      <c r="I141" s="42"/>
      <c r="J141" s="83">
        <f>Calcu_ADJ!C276</f>
        <v>22</v>
      </c>
      <c r="K141" s="82" t="str">
        <f>Calcu_ADJ!E276</f>
        <v/>
      </c>
      <c r="L141" s="82" t="str">
        <f ca="1">TEXT(Calcu_ADJ!F276,Calcu_ADJ!$H$249)</f>
        <v/>
      </c>
      <c r="M141" s="82" t="str">
        <f ca="1">TEXT(Calcu_ADJ!G276,Calcu_ADJ!$H$249)</f>
        <v/>
      </c>
      <c r="N141" s="82" t="str">
        <f ca="1">TEXT(Calcu_ADJ!H276,Calcu_ADJ!$H$249)</f>
        <v/>
      </c>
    </row>
    <row r="142" spans="1:14" ht="13.5" customHeight="1">
      <c r="A142" s="42"/>
      <c r="B142" s="83">
        <f>Calcu!C277</f>
        <v>23</v>
      </c>
      <c r="C142" s="82" t="str">
        <f>Calcu!E277</f>
        <v/>
      </c>
      <c r="D142" s="82" t="str">
        <f ca="1">TEXT(Calcu!F277,Calcu!$H$249)</f>
        <v/>
      </c>
      <c r="E142" s="82" t="str">
        <f ca="1">TEXT(Calcu!G277,Calcu!$H$249)</f>
        <v/>
      </c>
      <c r="F142" s="82" t="str">
        <f ca="1">TEXT(Calcu!H277,Calcu!$H$249)</f>
        <v/>
      </c>
      <c r="I142" s="42"/>
      <c r="J142" s="83">
        <f>Calcu_ADJ!C277</f>
        <v>23</v>
      </c>
      <c r="K142" s="82" t="str">
        <f>Calcu_ADJ!E277</f>
        <v/>
      </c>
      <c r="L142" s="82" t="str">
        <f ca="1">TEXT(Calcu_ADJ!F277,Calcu_ADJ!$H$249)</f>
        <v/>
      </c>
      <c r="M142" s="82" t="str">
        <f ca="1">TEXT(Calcu_ADJ!G277,Calcu_ADJ!$H$249)</f>
        <v/>
      </c>
      <c r="N142" s="82" t="str">
        <f ca="1">TEXT(Calcu_ADJ!H277,Calcu_ADJ!$H$249)</f>
        <v/>
      </c>
    </row>
    <row r="143" spans="1:14" ht="13.5" customHeight="1">
      <c r="A143" s="42"/>
      <c r="B143" s="83">
        <f>Calcu!C278</f>
        <v>24</v>
      </c>
      <c r="C143" s="82" t="str">
        <f>Calcu!E278</f>
        <v/>
      </c>
      <c r="D143" s="82" t="str">
        <f ca="1">TEXT(Calcu!F278,Calcu!$H$249)</f>
        <v/>
      </c>
      <c r="E143" s="82" t="str">
        <f ca="1">TEXT(Calcu!G278,Calcu!$H$249)</f>
        <v/>
      </c>
      <c r="F143" s="82" t="str">
        <f ca="1">TEXT(Calcu!H278,Calcu!$H$249)</f>
        <v/>
      </c>
      <c r="I143" s="42"/>
      <c r="J143" s="83">
        <f>Calcu_ADJ!C278</f>
        <v>24</v>
      </c>
      <c r="K143" s="82" t="str">
        <f>Calcu_ADJ!E278</f>
        <v/>
      </c>
      <c r="L143" s="82" t="str">
        <f ca="1">TEXT(Calcu_ADJ!F278,Calcu_ADJ!$H$249)</f>
        <v/>
      </c>
      <c r="M143" s="82" t="str">
        <f ca="1">TEXT(Calcu_ADJ!G278,Calcu_ADJ!$H$249)</f>
        <v/>
      </c>
      <c r="N143" s="82" t="str">
        <f ca="1">TEXT(Calcu_ADJ!H278,Calcu_ADJ!$H$249)</f>
        <v/>
      </c>
    </row>
    <row r="144" spans="1:14" ht="13.5" customHeight="1">
      <c r="A144" s="42"/>
      <c r="B144" s="83">
        <f>Calcu!C279</f>
        <v>25</v>
      </c>
      <c r="C144" s="82" t="str">
        <f>Calcu!E279</f>
        <v/>
      </c>
      <c r="D144" s="82" t="str">
        <f ca="1">TEXT(Calcu!F279,Calcu!$H$249)</f>
        <v/>
      </c>
      <c r="E144" s="82" t="str">
        <f ca="1">TEXT(Calcu!G279,Calcu!$H$249)</f>
        <v/>
      </c>
      <c r="F144" s="82" t="str">
        <f ca="1">TEXT(Calcu!H279,Calcu!$H$249)</f>
        <v/>
      </c>
      <c r="I144" s="42"/>
      <c r="J144" s="83">
        <f>Calcu_ADJ!C279</f>
        <v>25</v>
      </c>
      <c r="K144" s="82" t="str">
        <f>Calcu_ADJ!E279</f>
        <v/>
      </c>
      <c r="L144" s="82" t="str">
        <f ca="1">TEXT(Calcu_ADJ!F279,Calcu_ADJ!$H$249)</f>
        <v/>
      </c>
      <c r="M144" s="82" t="str">
        <f ca="1">TEXT(Calcu_ADJ!G279,Calcu_ADJ!$H$249)</f>
        <v/>
      </c>
      <c r="N144" s="82" t="str">
        <f ca="1">TEXT(Calcu_ADJ!H279,Calcu_ADJ!$H$249)</f>
        <v/>
      </c>
    </row>
    <row r="145" spans="1:14" ht="13.5" customHeight="1">
      <c r="A145" s="42"/>
      <c r="B145" s="83">
        <f>Calcu!C280</f>
        <v>26</v>
      </c>
      <c r="C145" s="82" t="str">
        <f>Calcu!E280</f>
        <v/>
      </c>
      <c r="D145" s="82" t="str">
        <f ca="1">TEXT(Calcu!F280,Calcu!$H$249)</f>
        <v/>
      </c>
      <c r="E145" s="82" t="str">
        <f ca="1">TEXT(Calcu!G280,Calcu!$H$249)</f>
        <v/>
      </c>
      <c r="F145" s="82" t="str">
        <f ca="1">TEXT(Calcu!H280,Calcu!$H$249)</f>
        <v/>
      </c>
      <c r="I145" s="42"/>
      <c r="J145" s="83">
        <f>Calcu_ADJ!C280</f>
        <v>26</v>
      </c>
      <c r="K145" s="82" t="str">
        <f>Calcu_ADJ!E280</f>
        <v/>
      </c>
      <c r="L145" s="82" t="str">
        <f ca="1">TEXT(Calcu_ADJ!F280,Calcu_ADJ!$H$249)</f>
        <v/>
      </c>
      <c r="M145" s="82" t="str">
        <f ca="1">TEXT(Calcu_ADJ!G280,Calcu_ADJ!$H$249)</f>
        <v/>
      </c>
      <c r="N145" s="82" t="str">
        <f ca="1">TEXT(Calcu_ADJ!H280,Calcu_ADJ!$H$249)</f>
        <v/>
      </c>
    </row>
    <row r="146" spans="1:14" ht="13.5" customHeight="1">
      <c r="A146" s="42"/>
      <c r="B146" s="83">
        <f>Calcu!C281</f>
        <v>27</v>
      </c>
      <c r="C146" s="82" t="str">
        <f>Calcu!E281</f>
        <v/>
      </c>
      <c r="D146" s="82" t="str">
        <f ca="1">TEXT(Calcu!F281,Calcu!$H$249)</f>
        <v/>
      </c>
      <c r="E146" s="82" t="str">
        <f ca="1">TEXT(Calcu!G281,Calcu!$H$249)</f>
        <v/>
      </c>
      <c r="F146" s="82" t="str">
        <f ca="1">TEXT(Calcu!H281,Calcu!$H$249)</f>
        <v/>
      </c>
      <c r="I146" s="42"/>
      <c r="J146" s="83">
        <f>Calcu_ADJ!C281</f>
        <v>27</v>
      </c>
      <c r="K146" s="82" t="str">
        <f>Calcu_ADJ!E281</f>
        <v/>
      </c>
      <c r="L146" s="82" t="str">
        <f ca="1">TEXT(Calcu_ADJ!F281,Calcu_ADJ!$H$249)</f>
        <v/>
      </c>
      <c r="M146" s="82" t="str">
        <f ca="1">TEXT(Calcu_ADJ!G281,Calcu_ADJ!$H$249)</f>
        <v/>
      </c>
      <c r="N146" s="82" t="str">
        <f ca="1">TEXT(Calcu_ADJ!H281,Calcu_ADJ!$H$249)</f>
        <v/>
      </c>
    </row>
    <row r="147" spans="1:14" ht="13.5" customHeight="1">
      <c r="A147" s="42"/>
      <c r="B147" s="83">
        <f>Calcu!C282</f>
        <v>28</v>
      </c>
      <c r="C147" s="82" t="str">
        <f>Calcu!E282</f>
        <v/>
      </c>
      <c r="D147" s="82" t="str">
        <f ca="1">TEXT(Calcu!F282,Calcu!$H$249)</f>
        <v/>
      </c>
      <c r="E147" s="82" t="str">
        <f ca="1">TEXT(Calcu!G282,Calcu!$H$249)</f>
        <v/>
      </c>
      <c r="F147" s="82" t="str">
        <f ca="1">TEXT(Calcu!H282,Calcu!$H$249)</f>
        <v/>
      </c>
      <c r="I147" s="42"/>
      <c r="J147" s="83">
        <f>Calcu_ADJ!C282</f>
        <v>28</v>
      </c>
      <c r="K147" s="82" t="str">
        <f>Calcu_ADJ!E282</f>
        <v/>
      </c>
      <c r="L147" s="82" t="str">
        <f ca="1">TEXT(Calcu_ADJ!F282,Calcu_ADJ!$H$249)</f>
        <v/>
      </c>
      <c r="M147" s="82" t="str">
        <f ca="1">TEXT(Calcu_ADJ!G282,Calcu_ADJ!$H$249)</f>
        <v/>
      </c>
      <c r="N147" s="82" t="str">
        <f ca="1">TEXT(Calcu_ADJ!H282,Calcu_ADJ!$H$249)</f>
        <v/>
      </c>
    </row>
    <row r="148" spans="1:14" ht="13.5" customHeight="1">
      <c r="A148" s="42"/>
      <c r="B148" s="83">
        <f>Calcu!C283</f>
        <v>29</v>
      </c>
      <c r="C148" s="82" t="str">
        <f>Calcu!E283</f>
        <v/>
      </c>
      <c r="D148" s="82" t="str">
        <f ca="1">TEXT(Calcu!F283,Calcu!$H$249)</f>
        <v/>
      </c>
      <c r="E148" s="82" t="str">
        <f ca="1">TEXT(Calcu!G283,Calcu!$H$249)</f>
        <v/>
      </c>
      <c r="F148" s="82" t="str">
        <f ca="1">TEXT(Calcu!H283,Calcu!$H$249)</f>
        <v/>
      </c>
      <c r="I148" s="42"/>
      <c r="J148" s="83">
        <f>Calcu_ADJ!C283</f>
        <v>29</v>
      </c>
      <c r="K148" s="82" t="str">
        <f>Calcu_ADJ!E283</f>
        <v/>
      </c>
      <c r="L148" s="82" t="str">
        <f ca="1">TEXT(Calcu_ADJ!F283,Calcu_ADJ!$H$249)</f>
        <v/>
      </c>
      <c r="M148" s="82" t="str">
        <f ca="1">TEXT(Calcu_ADJ!G283,Calcu_ADJ!$H$249)</f>
        <v/>
      </c>
      <c r="N148" s="82" t="str">
        <f ca="1">TEXT(Calcu_ADJ!H283,Calcu_ADJ!$H$249)</f>
        <v/>
      </c>
    </row>
    <row r="149" spans="1:14" ht="13.5" customHeight="1">
      <c r="A149" s="42"/>
      <c r="B149" s="83">
        <f>Calcu!C284</f>
        <v>30</v>
      </c>
      <c r="C149" s="82" t="str">
        <f>Calcu!E284</f>
        <v/>
      </c>
      <c r="D149" s="82" t="str">
        <f ca="1">TEXT(Calcu!F284,Calcu!$H$249)</f>
        <v/>
      </c>
      <c r="E149" s="82" t="str">
        <f ca="1">TEXT(Calcu!G284,Calcu!$H$249)</f>
        <v/>
      </c>
      <c r="F149" s="82" t="str">
        <f ca="1">TEXT(Calcu!H284,Calcu!$H$249)</f>
        <v/>
      </c>
      <c r="I149" s="42"/>
      <c r="J149" s="83">
        <f>Calcu_ADJ!C284</f>
        <v>30</v>
      </c>
      <c r="K149" s="82" t="str">
        <f>Calcu_ADJ!E284</f>
        <v/>
      </c>
      <c r="L149" s="82" t="str">
        <f ca="1">TEXT(Calcu_ADJ!F284,Calcu_ADJ!$H$249)</f>
        <v/>
      </c>
      <c r="M149" s="82" t="str">
        <f ca="1">TEXT(Calcu_ADJ!G284,Calcu_ADJ!$H$249)</f>
        <v/>
      </c>
      <c r="N149" s="82" t="str">
        <f ca="1">TEXT(Calcu_ADJ!H284,Calcu_ADJ!$H$249)</f>
        <v/>
      </c>
    </row>
  </sheetData>
  <sortState ref="V5:W14">
    <sortCondition descending="1" ref="V5"/>
  </sortState>
  <mergeCells count="26">
    <mergeCell ref="E3:F3"/>
    <mergeCell ref="B45:B47"/>
    <mergeCell ref="C45:C46"/>
    <mergeCell ref="D45:F45"/>
    <mergeCell ref="D117:F117"/>
    <mergeCell ref="B117:B119"/>
    <mergeCell ref="C117:C118"/>
    <mergeCell ref="B81:B83"/>
    <mergeCell ref="C81:C82"/>
    <mergeCell ref="D81:F81"/>
    <mergeCell ref="E4:F4"/>
    <mergeCell ref="B9:B11"/>
    <mergeCell ref="C9:C10"/>
    <mergeCell ref="D9:F9"/>
    <mergeCell ref="J117:J119"/>
    <mergeCell ref="K117:K118"/>
    <mergeCell ref="L117:N117"/>
    <mergeCell ref="J9:J11"/>
    <mergeCell ref="K9:K10"/>
    <mergeCell ref="L9:N9"/>
    <mergeCell ref="J45:J47"/>
    <mergeCell ref="K45:K46"/>
    <mergeCell ref="L45:N45"/>
    <mergeCell ref="J81:J83"/>
    <mergeCell ref="K81:K82"/>
    <mergeCell ref="L81:N81"/>
  </mergeCells>
  <phoneticPr fontId="5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N841"/>
  <sheetViews>
    <sheetView showGridLines="0" zoomScaleNormal="100" zoomScaleSheetLayoutView="100" workbookViewId="0"/>
  </sheetViews>
  <sheetFormatPr defaultColWidth="1.77734375" defaultRowHeight="18" customHeight="1"/>
  <cols>
    <col min="1" max="8" width="1.77734375" style="142"/>
    <col min="9" max="12" width="1.77734375" style="142" customWidth="1"/>
    <col min="13" max="13" width="1.77734375" style="142"/>
    <col min="14" max="14" width="1.77734375" style="142" customWidth="1"/>
    <col min="15" max="15" width="1.77734375" style="142"/>
    <col min="16" max="16" width="1.77734375" style="142" customWidth="1"/>
    <col min="17" max="17" width="1.77734375" style="142"/>
    <col min="18" max="18" width="1.77734375" style="142" customWidth="1"/>
    <col min="19" max="21" width="1.77734375" style="142"/>
    <col min="22" max="22" width="1.77734375" style="142" customWidth="1"/>
    <col min="23" max="23" width="1.77734375" style="142"/>
    <col min="24" max="24" width="1.77734375" style="142" customWidth="1"/>
    <col min="25" max="25" width="1.77734375" style="142"/>
    <col min="26" max="26" width="1.77734375" style="142" customWidth="1"/>
    <col min="27" max="29" width="1.77734375" style="142"/>
    <col min="30" max="30" width="1.77734375" style="142" customWidth="1"/>
    <col min="31" max="35" width="1.77734375" style="142"/>
    <col min="36" max="36" width="1.77734375" style="142" customWidth="1"/>
    <col min="37" max="16384" width="1.77734375" style="142"/>
  </cols>
  <sheetData>
    <row r="1" spans="1:55" ht="31.5">
      <c r="A1" s="189" t="s">
        <v>218</v>
      </c>
    </row>
    <row r="2" spans="1:55" s="146" customFormat="1" ht="18.75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</row>
    <row r="3" spans="1:55" s="146" customFormat="1" ht="18.75" customHeight="1">
      <c r="A3" s="297" t="s">
        <v>219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</row>
    <row r="4" spans="1:55" ht="18.75" customHeight="1">
      <c r="A4" s="187" t="s">
        <v>91</v>
      </c>
    </row>
    <row r="5" spans="1:55" ht="18.75" customHeight="1">
      <c r="B5" s="594" t="s">
        <v>92</v>
      </c>
      <c r="C5" s="594"/>
      <c r="D5" s="594"/>
      <c r="E5" s="594"/>
      <c r="F5" s="594"/>
      <c r="G5" s="594"/>
      <c r="H5" s="594" t="s">
        <v>54</v>
      </c>
      <c r="I5" s="594"/>
      <c r="J5" s="594"/>
      <c r="K5" s="594"/>
      <c r="L5" s="594"/>
      <c r="M5" s="594"/>
      <c r="N5" s="591" t="s">
        <v>93</v>
      </c>
      <c r="O5" s="591"/>
      <c r="P5" s="591"/>
      <c r="Q5" s="591"/>
      <c r="R5" s="591"/>
      <c r="S5" s="591"/>
      <c r="T5" s="591" t="s">
        <v>94</v>
      </c>
      <c r="U5" s="591"/>
      <c r="V5" s="591"/>
      <c r="W5" s="591"/>
      <c r="X5" s="591"/>
      <c r="Y5" s="591"/>
      <c r="Z5" s="591" t="s">
        <v>90</v>
      </c>
      <c r="AA5" s="591"/>
      <c r="AB5" s="591"/>
      <c r="AC5" s="591"/>
      <c r="AD5" s="591"/>
      <c r="AE5" s="591"/>
      <c r="AF5" s="595" t="s">
        <v>136</v>
      </c>
      <c r="AG5" s="596"/>
      <c r="AH5" s="596"/>
      <c r="AI5" s="596"/>
      <c r="AJ5" s="596"/>
      <c r="AK5" s="596"/>
      <c r="AL5" s="596"/>
      <c r="AM5" s="596"/>
      <c r="AN5" s="596"/>
      <c r="AO5" s="596"/>
      <c r="AP5" s="596"/>
      <c r="AQ5" s="597"/>
      <c r="AR5" s="590" t="s">
        <v>220</v>
      </c>
      <c r="AS5" s="590"/>
      <c r="AT5" s="590"/>
      <c r="AU5" s="590"/>
      <c r="AV5" s="590"/>
      <c r="AW5" s="590"/>
      <c r="AX5" s="591" t="s">
        <v>221</v>
      </c>
      <c r="AY5" s="591"/>
      <c r="AZ5" s="591"/>
      <c r="BA5" s="591"/>
      <c r="BB5" s="591"/>
      <c r="BC5" s="591"/>
    </row>
    <row r="6" spans="1:55" ht="18.75" customHeight="1">
      <c r="B6" s="592">
        <f>MAX(Calcu!D9:D38)</f>
        <v>0</v>
      </c>
      <c r="C6" s="592"/>
      <c r="D6" s="592"/>
      <c r="E6" s="592"/>
      <c r="F6" s="592"/>
      <c r="G6" s="592"/>
      <c r="H6" s="592" t="e">
        <f ca="1">Calcu!E3*Calcu!C3</f>
        <v>#N/A</v>
      </c>
      <c r="I6" s="592"/>
      <c r="J6" s="592"/>
      <c r="K6" s="592"/>
      <c r="L6" s="592"/>
      <c r="M6" s="592"/>
      <c r="N6" s="568">
        <f>Calcu!D8</f>
        <v>0</v>
      </c>
      <c r="O6" s="568"/>
      <c r="P6" s="568"/>
      <c r="Q6" s="568"/>
      <c r="R6" s="568"/>
      <c r="S6" s="568"/>
      <c r="T6" s="568" t="e">
        <f ca="1">MAX(ABS(Calcu!Q24-Calcu!Q9),ABS(Calcu!R24-Calcu!R9),ABS(Calcu!S24-Calcu!S9))</f>
        <v>#VALUE!</v>
      </c>
      <c r="U6" s="568"/>
      <c r="V6" s="568"/>
      <c r="W6" s="568"/>
      <c r="X6" s="568"/>
      <c r="Y6" s="568"/>
      <c r="Z6" s="568" t="e">
        <f ca="1">((P65-P64)+(V65-V64)+(AB65-AB64))/3</f>
        <v>#N/A</v>
      </c>
      <c r="AA6" s="568"/>
      <c r="AB6" s="568"/>
      <c r="AC6" s="568"/>
      <c r="AD6" s="568"/>
      <c r="AE6" s="568"/>
      <c r="AF6" s="593" t="e">
        <f ca="1">OFFSET(표준압력!U21,AX6,0)</f>
        <v>#N/A</v>
      </c>
      <c r="AG6" s="593"/>
      <c r="AH6" s="593"/>
      <c r="AI6" s="593"/>
      <c r="AJ6" s="593"/>
      <c r="AK6" s="593"/>
      <c r="AL6" s="593">
        <f>표준압력!V22</f>
        <v>0</v>
      </c>
      <c r="AM6" s="593"/>
      <c r="AN6" s="593"/>
      <c r="AO6" s="593"/>
      <c r="AP6" s="593"/>
      <c r="AQ6" s="593"/>
      <c r="AR6" s="568">
        <v>2</v>
      </c>
      <c r="AS6" s="568"/>
      <c r="AT6" s="568"/>
      <c r="AU6" s="568"/>
      <c r="AV6" s="568"/>
      <c r="AW6" s="568"/>
      <c r="AX6" s="568" t="e">
        <f>MATCH(TRUE,Calcu!I9:I38,0)</f>
        <v>#N/A</v>
      </c>
      <c r="AY6" s="568"/>
      <c r="AZ6" s="568"/>
      <c r="BA6" s="568"/>
      <c r="BB6" s="568"/>
      <c r="BC6" s="568"/>
    </row>
    <row r="7" spans="1:55" ht="18" customHeight="1">
      <c r="A7" s="291"/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</row>
    <row r="8" spans="1:55" ht="18" customHeight="1">
      <c r="A8" s="187" t="s">
        <v>222</v>
      </c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91"/>
      <c r="AJ8" s="291"/>
      <c r="AK8" s="291"/>
      <c r="AL8" s="291"/>
      <c r="AM8" s="291"/>
      <c r="AN8" s="291"/>
      <c r="AO8" s="291"/>
      <c r="AP8" s="291"/>
      <c r="AQ8" s="291"/>
      <c r="AR8" s="291"/>
      <c r="AS8" s="291"/>
      <c r="AT8" s="291"/>
    </row>
    <row r="9" spans="1:55" ht="18" customHeight="1">
      <c r="A9" s="291"/>
      <c r="B9" s="569" t="s">
        <v>223</v>
      </c>
      <c r="C9" s="570"/>
      <c r="D9" s="570"/>
      <c r="E9" s="570"/>
      <c r="F9" s="570"/>
      <c r="G9" s="570"/>
      <c r="H9" s="571"/>
      <c r="I9" s="569" t="s">
        <v>1000</v>
      </c>
      <c r="J9" s="570"/>
      <c r="K9" s="570"/>
      <c r="L9" s="570"/>
      <c r="M9" s="570"/>
      <c r="N9" s="570"/>
      <c r="O9" s="571"/>
      <c r="P9" s="578" t="e">
        <f>Calcu!$J$328&amp;" 지시값"</f>
        <v>#N/A</v>
      </c>
      <c r="Q9" s="579"/>
      <c r="R9" s="579"/>
      <c r="S9" s="579"/>
      <c r="T9" s="579"/>
      <c r="U9" s="579"/>
      <c r="V9" s="579"/>
      <c r="W9" s="579"/>
      <c r="X9" s="579"/>
      <c r="Y9" s="579"/>
      <c r="Z9" s="579"/>
      <c r="AA9" s="579"/>
      <c r="AB9" s="579"/>
      <c r="AC9" s="579"/>
      <c r="AD9" s="580" t="s">
        <v>778</v>
      </c>
      <c r="AE9" s="580"/>
      <c r="AF9" s="580"/>
      <c r="AG9" s="580"/>
      <c r="AH9" s="580"/>
      <c r="AI9" s="580"/>
      <c r="AJ9" s="581"/>
      <c r="AK9" s="291"/>
      <c r="AL9" s="291"/>
      <c r="AM9" s="291"/>
      <c r="AN9" s="291"/>
      <c r="AO9" s="291"/>
      <c r="AP9" s="291"/>
      <c r="AQ9" s="291"/>
      <c r="AR9" s="143"/>
      <c r="AS9" s="143"/>
      <c r="AT9" s="291"/>
    </row>
    <row r="10" spans="1:55" ht="18" customHeight="1">
      <c r="A10" s="291"/>
      <c r="B10" s="572"/>
      <c r="C10" s="573"/>
      <c r="D10" s="573"/>
      <c r="E10" s="573"/>
      <c r="F10" s="573"/>
      <c r="G10" s="573"/>
      <c r="H10" s="574"/>
      <c r="I10" s="575"/>
      <c r="J10" s="576"/>
      <c r="K10" s="576"/>
      <c r="L10" s="576"/>
      <c r="M10" s="576"/>
      <c r="N10" s="576"/>
      <c r="O10" s="577"/>
      <c r="P10" s="582" t="s">
        <v>224</v>
      </c>
      <c r="Q10" s="583"/>
      <c r="R10" s="583"/>
      <c r="S10" s="583"/>
      <c r="T10" s="583"/>
      <c r="U10" s="583"/>
      <c r="V10" s="584"/>
      <c r="W10" s="582" t="s">
        <v>225</v>
      </c>
      <c r="X10" s="583"/>
      <c r="Y10" s="583"/>
      <c r="Z10" s="583"/>
      <c r="AA10" s="583"/>
      <c r="AB10" s="583"/>
      <c r="AC10" s="584"/>
      <c r="AD10" s="582" t="s">
        <v>226</v>
      </c>
      <c r="AE10" s="583"/>
      <c r="AF10" s="583"/>
      <c r="AG10" s="583"/>
      <c r="AH10" s="583"/>
      <c r="AI10" s="583"/>
      <c r="AJ10" s="584"/>
      <c r="AK10" s="291"/>
      <c r="AL10" s="291"/>
      <c r="AM10" s="291"/>
      <c r="AN10" s="291"/>
      <c r="AO10" s="291"/>
      <c r="AP10" s="291"/>
      <c r="AQ10" s="291"/>
      <c r="AR10" s="143"/>
      <c r="AS10" s="143"/>
      <c r="AT10" s="291"/>
    </row>
    <row r="11" spans="1:55" ht="18" customHeight="1">
      <c r="A11" s="291"/>
      <c r="B11" s="575"/>
      <c r="C11" s="576"/>
      <c r="D11" s="576"/>
      <c r="E11" s="576"/>
      <c r="F11" s="576"/>
      <c r="G11" s="576"/>
      <c r="H11" s="577"/>
      <c r="I11" s="585">
        <f>Calcu!E8</f>
        <v>0</v>
      </c>
      <c r="J11" s="586"/>
      <c r="K11" s="586"/>
      <c r="L11" s="586"/>
      <c r="M11" s="586"/>
      <c r="N11" s="586"/>
      <c r="O11" s="587"/>
      <c r="P11" s="585">
        <f>Calcu!J8</f>
        <v>0</v>
      </c>
      <c r="Q11" s="588"/>
      <c r="R11" s="588"/>
      <c r="S11" s="588"/>
      <c r="T11" s="588"/>
      <c r="U11" s="588"/>
      <c r="V11" s="589"/>
      <c r="W11" s="585">
        <f>Calcu!K8</f>
        <v>0</v>
      </c>
      <c r="X11" s="588"/>
      <c r="Y11" s="588"/>
      <c r="Z11" s="588"/>
      <c r="AA11" s="588"/>
      <c r="AB11" s="588"/>
      <c r="AC11" s="589"/>
      <c r="AD11" s="585">
        <f>Calcu!L8</f>
        <v>0</v>
      </c>
      <c r="AE11" s="588"/>
      <c r="AF11" s="588"/>
      <c r="AG11" s="588"/>
      <c r="AH11" s="588"/>
      <c r="AI11" s="588"/>
      <c r="AJ11" s="589"/>
      <c r="AK11" s="291"/>
      <c r="AL11" s="291"/>
      <c r="AM11" s="291"/>
      <c r="AN11" s="291"/>
      <c r="AO11" s="291"/>
      <c r="AP11" s="291"/>
      <c r="AQ11" s="291"/>
      <c r="AR11" s="143"/>
      <c r="AS11" s="143"/>
      <c r="AT11" s="291"/>
    </row>
    <row r="12" spans="1:55" ht="18" customHeight="1">
      <c r="A12" s="291"/>
      <c r="B12" s="598">
        <f>Calcu!C9</f>
        <v>1</v>
      </c>
      <c r="C12" s="599"/>
      <c r="D12" s="599"/>
      <c r="E12" s="599"/>
      <c r="F12" s="599"/>
      <c r="G12" s="599"/>
      <c r="H12" s="600"/>
      <c r="I12" s="601" t="str">
        <f>Calcu!E9</f>
        <v/>
      </c>
      <c r="J12" s="602"/>
      <c r="K12" s="602"/>
      <c r="L12" s="602"/>
      <c r="M12" s="602"/>
      <c r="N12" s="602"/>
      <c r="O12" s="603"/>
      <c r="P12" s="601" t="str">
        <f>Calcu!J9</f>
        <v/>
      </c>
      <c r="Q12" s="604"/>
      <c r="R12" s="604"/>
      <c r="S12" s="604"/>
      <c r="T12" s="604"/>
      <c r="U12" s="604"/>
      <c r="V12" s="605"/>
      <c r="W12" s="601" t="str">
        <f>IF(Calcu!G9="ⅹ",Calcu!G9,Calcu!K9)</f>
        <v/>
      </c>
      <c r="X12" s="604"/>
      <c r="Y12" s="604"/>
      <c r="Z12" s="604"/>
      <c r="AA12" s="604"/>
      <c r="AB12" s="604"/>
      <c r="AC12" s="605"/>
      <c r="AD12" s="601" t="str">
        <f>IF(Calcu!H9="ⅹ",Calcu!H9,Calcu!L9)</f>
        <v/>
      </c>
      <c r="AE12" s="604"/>
      <c r="AF12" s="604"/>
      <c r="AG12" s="604"/>
      <c r="AH12" s="604"/>
      <c r="AI12" s="604"/>
      <c r="AJ12" s="605"/>
      <c r="AK12" s="291"/>
      <c r="AL12" s="291"/>
      <c r="AM12" s="291"/>
      <c r="AN12" s="291"/>
      <c r="AO12" s="291"/>
      <c r="AP12" s="291"/>
      <c r="AQ12" s="291"/>
      <c r="AR12" s="143"/>
      <c r="AS12" s="143"/>
      <c r="AT12" s="291"/>
    </row>
    <row r="13" spans="1:55" ht="18" customHeight="1">
      <c r="A13" s="291"/>
      <c r="B13" s="598">
        <f>Calcu!C10</f>
        <v>2</v>
      </c>
      <c r="C13" s="599"/>
      <c r="D13" s="599"/>
      <c r="E13" s="599"/>
      <c r="F13" s="599"/>
      <c r="G13" s="599"/>
      <c r="H13" s="600"/>
      <c r="I13" s="601" t="str">
        <f>Calcu!E10</f>
        <v/>
      </c>
      <c r="J13" s="602"/>
      <c r="K13" s="602"/>
      <c r="L13" s="602"/>
      <c r="M13" s="602"/>
      <c r="N13" s="602"/>
      <c r="O13" s="603"/>
      <c r="P13" s="601" t="str">
        <f>Calcu!J10</f>
        <v/>
      </c>
      <c r="Q13" s="604"/>
      <c r="R13" s="604"/>
      <c r="S13" s="604"/>
      <c r="T13" s="604"/>
      <c r="U13" s="604"/>
      <c r="V13" s="605"/>
      <c r="W13" s="601" t="str">
        <f>IF(Calcu!G10="ⅹ",Calcu!G10,Calcu!K10)</f>
        <v/>
      </c>
      <c r="X13" s="604"/>
      <c r="Y13" s="604"/>
      <c r="Z13" s="604"/>
      <c r="AA13" s="604"/>
      <c r="AB13" s="604"/>
      <c r="AC13" s="605"/>
      <c r="AD13" s="601" t="str">
        <f>IF(Calcu!H10="ⅹ",Calcu!H10,Calcu!L10)</f>
        <v/>
      </c>
      <c r="AE13" s="604"/>
      <c r="AF13" s="604"/>
      <c r="AG13" s="604"/>
      <c r="AH13" s="604"/>
      <c r="AI13" s="604"/>
      <c r="AJ13" s="605"/>
      <c r="AK13" s="291"/>
      <c r="AL13" s="291"/>
      <c r="AM13" s="291"/>
      <c r="AN13" s="291"/>
      <c r="AO13" s="291"/>
      <c r="AP13" s="291"/>
      <c r="AQ13" s="291"/>
      <c r="AR13" s="143"/>
      <c r="AS13" s="143"/>
      <c r="AT13" s="291"/>
    </row>
    <row r="14" spans="1:55" ht="18" customHeight="1">
      <c r="A14" s="291"/>
      <c r="B14" s="598">
        <f>Calcu!C11</f>
        <v>3</v>
      </c>
      <c r="C14" s="599"/>
      <c r="D14" s="599"/>
      <c r="E14" s="599"/>
      <c r="F14" s="599"/>
      <c r="G14" s="599"/>
      <c r="H14" s="600"/>
      <c r="I14" s="601" t="str">
        <f>Calcu!E11</f>
        <v/>
      </c>
      <c r="J14" s="602"/>
      <c r="K14" s="602"/>
      <c r="L14" s="602"/>
      <c r="M14" s="602"/>
      <c r="N14" s="602"/>
      <c r="O14" s="603"/>
      <c r="P14" s="601" t="str">
        <f>Calcu!J11</f>
        <v/>
      </c>
      <c r="Q14" s="604"/>
      <c r="R14" s="604"/>
      <c r="S14" s="604"/>
      <c r="T14" s="604"/>
      <c r="U14" s="604"/>
      <c r="V14" s="605"/>
      <c r="W14" s="601" t="str">
        <f>IF(Calcu!G11="ⅹ",Calcu!G11,Calcu!K11)</f>
        <v/>
      </c>
      <c r="X14" s="604"/>
      <c r="Y14" s="604"/>
      <c r="Z14" s="604"/>
      <c r="AA14" s="604"/>
      <c r="AB14" s="604"/>
      <c r="AC14" s="605"/>
      <c r="AD14" s="601" t="str">
        <f>IF(Calcu!H11="ⅹ",Calcu!H11,Calcu!L11)</f>
        <v/>
      </c>
      <c r="AE14" s="604"/>
      <c r="AF14" s="604"/>
      <c r="AG14" s="604"/>
      <c r="AH14" s="604"/>
      <c r="AI14" s="604"/>
      <c r="AJ14" s="605"/>
      <c r="AK14" s="291"/>
      <c r="AL14" s="291"/>
      <c r="AM14" s="291"/>
      <c r="AN14" s="291"/>
      <c r="AO14" s="291"/>
      <c r="AP14" s="291"/>
      <c r="AQ14" s="291"/>
      <c r="AR14" s="143"/>
      <c r="AS14" s="143"/>
      <c r="AT14" s="291"/>
    </row>
    <row r="15" spans="1:55" ht="18" customHeight="1">
      <c r="A15" s="291"/>
      <c r="B15" s="598">
        <f>Calcu!C12</f>
        <v>4</v>
      </c>
      <c r="C15" s="599"/>
      <c r="D15" s="599"/>
      <c r="E15" s="599"/>
      <c r="F15" s="599"/>
      <c r="G15" s="599"/>
      <c r="H15" s="600"/>
      <c r="I15" s="601" t="str">
        <f>Calcu!E12</f>
        <v/>
      </c>
      <c r="J15" s="602"/>
      <c r="K15" s="602"/>
      <c r="L15" s="602"/>
      <c r="M15" s="602"/>
      <c r="N15" s="602"/>
      <c r="O15" s="603"/>
      <c r="P15" s="601" t="str">
        <f>Calcu!J12</f>
        <v/>
      </c>
      <c r="Q15" s="604"/>
      <c r="R15" s="604"/>
      <c r="S15" s="604"/>
      <c r="T15" s="604"/>
      <c r="U15" s="604"/>
      <c r="V15" s="605"/>
      <c r="W15" s="601" t="str">
        <f>IF(Calcu!G12="ⅹ",Calcu!G12,Calcu!K12)</f>
        <v/>
      </c>
      <c r="X15" s="604"/>
      <c r="Y15" s="604"/>
      <c r="Z15" s="604"/>
      <c r="AA15" s="604"/>
      <c r="AB15" s="604"/>
      <c r="AC15" s="605"/>
      <c r="AD15" s="601" t="str">
        <f>IF(Calcu!H12="ⅹ",Calcu!H12,Calcu!L12)</f>
        <v/>
      </c>
      <c r="AE15" s="604"/>
      <c r="AF15" s="604"/>
      <c r="AG15" s="604"/>
      <c r="AH15" s="604"/>
      <c r="AI15" s="604"/>
      <c r="AJ15" s="605"/>
      <c r="AK15" s="291"/>
      <c r="AL15" s="291"/>
      <c r="AM15" s="291"/>
      <c r="AN15" s="291"/>
      <c r="AO15" s="291"/>
      <c r="AP15" s="291"/>
      <c r="AQ15" s="291"/>
      <c r="AR15" s="143"/>
      <c r="AS15" s="143"/>
      <c r="AT15" s="291"/>
    </row>
    <row r="16" spans="1:55" ht="18" customHeight="1">
      <c r="A16" s="291"/>
      <c r="B16" s="598">
        <f>Calcu!C13</f>
        <v>5</v>
      </c>
      <c r="C16" s="599"/>
      <c r="D16" s="599"/>
      <c r="E16" s="599"/>
      <c r="F16" s="599"/>
      <c r="G16" s="599"/>
      <c r="H16" s="600"/>
      <c r="I16" s="601" t="str">
        <f>Calcu!E13</f>
        <v/>
      </c>
      <c r="J16" s="602"/>
      <c r="K16" s="602"/>
      <c r="L16" s="602"/>
      <c r="M16" s="602"/>
      <c r="N16" s="602"/>
      <c r="O16" s="603"/>
      <c r="P16" s="601" t="str">
        <f>Calcu!J13</f>
        <v/>
      </c>
      <c r="Q16" s="604"/>
      <c r="R16" s="604"/>
      <c r="S16" s="604"/>
      <c r="T16" s="604"/>
      <c r="U16" s="604"/>
      <c r="V16" s="605"/>
      <c r="W16" s="601" t="str">
        <f>IF(Calcu!G13="ⅹ",Calcu!G13,Calcu!K13)</f>
        <v/>
      </c>
      <c r="X16" s="604"/>
      <c r="Y16" s="604"/>
      <c r="Z16" s="604"/>
      <c r="AA16" s="604"/>
      <c r="AB16" s="604"/>
      <c r="AC16" s="605"/>
      <c r="AD16" s="601" t="str">
        <f>IF(Calcu!H13="ⅹ",Calcu!H13,Calcu!L13)</f>
        <v/>
      </c>
      <c r="AE16" s="604"/>
      <c r="AF16" s="604"/>
      <c r="AG16" s="604"/>
      <c r="AH16" s="604"/>
      <c r="AI16" s="604"/>
      <c r="AJ16" s="605"/>
      <c r="AK16" s="291"/>
      <c r="AL16" s="291"/>
      <c r="AM16" s="291"/>
      <c r="AN16" s="291"/>
      <c r="AO16" s="291"/>
      <c r="AP16" s="291"/>
      <c r="AQ16" s="291"/>
      <c r="AR16" s="143"/>
      <c r="AS16" s="143"/>
      <c r="AT16" s="291"/>
    </row>
    <row r="17" spans="1:46" ht="18" customHeight="1">
      <c r="A17" s="291"/>
      <c r="B17" s="598">
        <f>Calcu!C14</f>
        <v>6</v>
      </c>
      <c r="C17" s="599"/>
      <c r="D17" s="599"/>
      <c r="E17" s="599"/>
      <c r="F17" s="599"/>
      <c r="G17" s="599"/>
      <c r="H17" s="600"/>
      <c r="I17" s="601" t="str">
        <f>Calcu!E14</f>
        <v/>
      </c>
      <c r="J17" s="602"/>
      <c r="K17" s="602"/>
      <c r="L17" s="602"/>
      <c r="M17" s="602"/>
      <c r="N17" s="602"/>
      <c r="O17" s="603"/>
      <c r="P17" s="601" t="str">
        <f>Calcu!J14</f>
        <v/>
      </c>
      <c r="Q17" s="604"/>
      <c r="R17" s="604"/>
      <c r="S17" s="604"/>
      <c r="T17" s="604"/>
      <c r="U17" s="604"/>
      <c r="V17" s="605"/>
      <c r="W17" s="601" t="str">
        <f>IF(Calcu!G14="ⅹ",Calcu!G14,Calcu!K14)</f>
        <v/>
      </c>
      <c r="X17" s="604"/>
      <c r="Y17" s="604"/>
      <c r="Z17" s="604"/>
      <c r="AA17" s="604"/>
      <c r="AB17" s="604"/>
      <c r="AC17" s="605"/>
      <c r="AD17" s="601" t="str">
        <f>IF(Calcu!H14="ⅹ",Calcu!H14,Calcu!L14)</f>
        <v/>
      </c>
      <c r="AE17" s="604"/>
      <c r="AF17" s="604"/>
      <c r="AG17" s="604"/>
      <c r="AH17" s="604"/>
      <c r="AI17" s="604"/>
      <c r="AJ17" s="605"/>
      <c r="AK17" s="291"/>
      <c r="AL17" s="291"/>
      <c r="AM17" s="291"/>
      <c r="AN17" s="291"/>
      <c r="AO17" s="291"/>
      <c r="AP17" s="291"/>
      <c r="AQ17" s="291"/>
      <c r="AR17" s="143"/>
      <c r="AS17" s="143"/>
      <c r="AT17" s="291"/>
    </row>
    <row r="18" spans="1:46" ht="18" customHeight="1">
      <c r="A18" s="291"/>
      <c r="B18" s="598">
        <f>Calcu!C15</f>
        <v>7</v>
      </c>
      <c r="C18" s="599"/>
      <c r="D18" s="599"/>
      <c r="E18" s="599"/>
      <c r="F18" s="599"/>
      <c r="G18" s="599"/>
      <c r="H18" s="600"/>
      <c r="I18" s="601" t="str">
        <f>Calcu!E15</f>
        <v/>
      </c>
      <c r="J18" s="602"/>
      <c r="K18" s="602"/>
      <c r="L18" s="602"/>
      <c r="M18" s="602"/>
      <c r="N18" s="602"/>
      <c r="O18" s="603"/>
      <c r="P18" s="601" t="str">
        <f>Calcu!J15</f>
        <v/>
      </c>
      <c r="Q18" s="604"/>
      <c r="R18" s="604"/>
      <c r="S18" s="604"/>
      <c r="T18" s="604"/>
      <c r="U18" s="604"/>
      <c r="V18" s="605"/>
      <c r="W18" s="601" t="str">
        <f>IF(Calcu!G15="ⅹ",Calcu!G15,Calcu!K15)</f>
        <v/>
      </c>
      <c r="X18" s="604"/>
      <c r="Y18" s="604"/>
      <c r="Z18" s="604"/>
      <c r="AA18" s="604"/>
      <c r="AB18" s="604"/>
      <c r="AC18" s="605"/>
      <c r="AD18" s="601" t="str">
        <f>IF(Calcu!H15="ⅹ",Calcu!H15,Calcu!L15)</f>
        <v/>
      </c>
      <c r="AE18" s="604"/>
      <c r="AF18" s="604"/>
      <c r="AG18" s="604"/>
      <c r="AH18" s="604"/>
      <c r="AI18" s="604"/>
      <c r="AJ18" s="605"/>
      <c r="AK18" s="291"/>
      <c r="AL18" s="291"/>
      <c r="AM18" s="291"/>
      <c r="AN18" s="291"/>
      <c r="AO18" s="291"/>
      <c r="AP18" s="291"/>
      <c r="AQ18" s="291"/>
      <c r="AR18" s="143"/>
      <c r="AS18" s="143"/>
      <c r="AT18" s="291"/>
    </row>
    <row r="19" spans="1:46" ht="18" customHeight="1">
      <c r="A19" s="291"/>
      <c r="B19" s="598">
        <f>Calcu!C16</f>
        <v>8</v>
      </c>
      <c r="C19" s="599"/>
      <c r="D19" s="599"/>
      <c r="E19" s="599"/>
      <c r="F19" s="599"/>
      <c r="G19" s="599"/>
      <c r="H19" s="600"/>
      <c r="I19" s="601" t="str">
        <f>Calcu!E16</f>
        <v/>
      </c>
      <c r="J19" s="602"/>
      <c r="K19" s="602"/>
      <c r="L19" s="602"/>
      <c r="M19" s="602"/>
      <c r="N19" s="602"/>
      <c r="O19" s="603"/>
      <c r="P19" s="601" t="str">
        <f>Calcu!J16</f>
        <v/>
      </c>
      <c r="Q19" s="604"/>
      <c r="R19" s="604"/>
      <c r="S19" s="604"/>
      <c r="T19" s="604"/>
      <c r="U19" s="604"/>
      <c r="V19" s="605"/>
      <c r="W19" s="601" t="str">
        <f>IF(Calcu!G16="ⅹ",Calcu!G16,Calcu!K16)</f>
        <v/>
      </c>
      <c r="X19" s="604"/>
      <c r="Y19" s="604"/>
      <c r="Z19" s="604"/>
      <c r="AA19" s="604"/>
      <c r="AB19" s="604"/>
      <c r="AC19" s="605"/>
      <c r="AD19" s="601" t="str">
        <f>IF(Calcu!H16="ⅹ",Calcu!H16,Calcu!L16)</f>
        <v/>
      </c>
      <c r="AE19" s="604"/>
      <c r="AF19" s="604"/>
      <c r="AG19" s="604"/>
      <c r="AH19" s="604"/>
      <c r="AI19" s="604"/>
      <c r="AJ19" s="605"/>
      <c r="AK19" s="291"/>
      <c r="AL19" s="291"/>
      <c r="AM19" s="291"/>
      <c r="AN19" s="291"/>
      <c r="AO19" s="291"/>
      <c r="AP19" s="291"/>
      <c r="AQ19" s="291"/>
      <c r="AR19" s="143"/>
      <c r="AS19" s="143"/>
      <c r="AT19" s="291"/>
    </row>
    <row r="20" spans="1:46" ht="18" customHeight="1">
      <c r="A20" s="291"/>
      <c r="B20" s="598">
        <f>Calcu!C17</f>
        <v>9</v>
      </c>
      <c r="C20" s="599"/>
      <c r="D20" s="599"/>
      <c r="E20" s="599"/>
      <c r="F20" s="599"/>
      <c r="G20" s="599"/>
      <c r="H20" s="600"/>
      <c r="I20" s="601" t="str">
        <f>Calcu!E17</f>
        <v/>
      </c>
      <c r="J20" s="602"/>
      <c r="K20" s="602"/>
      <c r="L20" s="602"/>
      <c r="M20" s="602"/>
      <c r="N20" s="602"/>
      <c r="O20" s="603"/>
      <c r="P20" s="601" t="str">
        <f>Calcu!J17</f>
        <v/>
      </c>
      <c r="Q20" s="604"/>
      <c r="R20" s="604"/>
      <c r="S20" s="604"/>
      <c r="T20" s="604"/>
      <c r="U20" s="604"/>
      <c r="V20" s="605"/>
      <c r="W20" s="601" t="str">
        <f>IF(Calcu!G17="ⅹ",Calcu!G17,Calcu!K17)</f>
        <v/>
      </c>
      <c r="X20" s="604"/>
      <c r="Y20" s="604"/>
      <c r="Z20" s="604"/>
      <c r="AA20" s="604"/>
      <c r="AB20" s="604"/>
      <c r="AC20" s="605"/>
      <c r="AD20" s="601" t="str">
        <f>IF(Calcu!H17="ⅹ",Calcu!H17,Calcu!L17)</f>
        <v/>
      </c>
      <c r="AE20" s="604"/>
      <c r="AF20" s="604"/>
      <c r="AG20" s="604"/>
      <c r="AH20" s="604"/>
      <c r="AI20" s="604"/>
      <c r="AJ20" s="605"/>
      <c r="AK20" s="291"/>
      <c r="AL20" s="291"/>
      <c r="AM20" s="291"/>
      <c r="AN20" s="291"/>
      <c r="AO20" s="291"/>
      <c r="AP20" s="291"/>
      <c r="AQ20" s="291"/>
      <c r="AR20" s="143"/>
      <c r="AS20" s="143"/>
      <c r="AT20" s="291"/>
    </row>
    <row r="21" spans="1:46" ht="18" customHeight="1">
      <c r="A21" s="291"/>
      <c r="B21" s="598">
        <f>Calcu!C18</f>
        <v>10</v>
      </c>
      <c r="C21" s="599"/>
      <c r="D21" s="599"/>
      <c r="E21" s="599"/>
      <c r="F21" s="599"/>
      <c r="G21" s="599"/>
      <c r="H21" s="600"/>
      <c r="I21" s="601" t="str">
        <f>Calcu!E18</f>
        <v/>
      </c>
      <c r="J21" s="602"/>
      <c r="K21" s="602"/>
      <c r="L21" s="602"/>
      <c r="M21" s="602"/>
      <c r="N21" s="602"/>
      <c r="O21" s="603"/>
      <c r="P21" s="601" t="str">
        <f>Calcu!J18</f>
        <v/>
      </c>
      <c r="Q21" s="604"/>
      <c r="R21" s="604"/>
      <c r="S21" s="604"/>
      <c r="T21" s="604"/>
      <c r="U21" s="604"/>
      <c r="V21" s="605"/>
      <c r="W21" s="601" t="str">
        <f>IF(Calcu!G18="ⅹ",Calcu!G18,Calcu!K18)</f>
        <v/>
      </c>
      <c r="X21" s="604"/>
      <c r="Y21" s="604"/>
      <c r="Z21" s="604"/>
      <c r="AA21" s="604"/>
      <c r="AB21" s="604"/>
      <c r="AC21" s="605"/>
      <c r="AD21" s="601" t="str">
        <f>IF(Calcu!H18="ⅹ",Calcu!H18,Calcu!L18)</f>
        <v/>
      </c>
      <c r="AE21" s="604"/>
      <c r="AF21" s="604"/>
      <c r="AG21" s="604"/>
      <c r="AH21" s="604"/>
      <c r="AI21" s="604"/>
      <c r="AJ21" s="605"/>
      <c r="AK21" s="291"/>
      <c r="AL21" s="291"/>
      <c r="AM21" s="291"/>
      <c r="AN21" s="291"/>
      <c r="AO21" s="291"/>
      <c r="AP21" s="291"/>
      <c r="AQ21" s="291"/>
      <c r="AR21" s="143"/>
      <c r="AS21" s="143"/>
      <c r="AT21" s="291"/>
    </row>
    <row r="22" spans="1:46" ht="18" customHeight="1">
      <c r="A22" s="291"/>
      <c r="B22" s="598">
        <f>Calcu!C19</f>
        <v>11</v>
      </c>
      <c r="C22" s="599"/>
      <c r="D22" s="599"/>
      <c r="E22" s="599"/>
      <c r="F22" s="599"/>
      <c r="G22" s="599"/>
      <c r="H22" s="600"/>
      <c r="I22" s="601" t="str">
        <f>Calcu!E19</f>
        <v/>
      </c>
      <c r="J22" s="602"/>
      <c r="K22" s="602"/>
      <c r="L22" s="602"/>
      <c r="M22" s="602"/>
      <c r="N22" s="602"/>
      <c r="O22" s="603"/>
      <c r="P22" s="601" t="str">
        <f>Calcu!J19</f>
        <v/>
      </c>
      <c r="Q22" s="604"/>
      <c r="R22" s="604"/>
      <c r="S22" s="604"/>
      <c r="T22" s="604"/>
      <c r="U22" s="604"/>
      <c r="V22" s="605"/>
      <c r="W22" s="601" t="str">
        <f>IF(Calcu!G19="ⅹ",Calcu!G19,Calcu!K19)</f>
        <v/>
      </c>
      <c r="X22" s="604"/>
      <c r="Y22" s="604"/>
      <c r="Z22" s="604"/>
      <c r="AA22" s="604"/>
      <c r="AB22" s="604"/>
      <c r="AC22" s="605"/>
      <c r="AD22" s="601" t="str">
        <f>IF(Calcu!H19="ⅹ",Calcu!H19,Calcu!L19)</f>
        <v/>
      </c>
      <c r="AE22" s="604"/>
      <c r="AF22" s="604"/>
      <c r="AG22" s="604"/>
      <c r="AH22" s="604"/>
      <c r="AI22" s="604"/>
      <c r="AJ22" s="605"/>
      <c r="AK22" s="291"/>
      <c r="AL22" s="291"/>
      <c r="AM22" s="291"/>
      <c r="AN22" s="291"/>
      <c r="AO22" s="291"/>
      <c r="AP22" s="291"/>
      <c r="AQ22" s="291"/>
      <c r="AR22" s="143"/>
      <c r="AS22" s="143"/>
      <c r="AT22" s="291"/>
    </row>
    <row r="23" spans="1:46" ht="18" customHeight="1">
      <c r="A23" s="291"/>
      <c r="B23" s="598">
        <f>Calcu!C20</f>
        <v>12</v>
      </c>
      <c r="C23" s="599"/>
      <c r="D23" s="599"/>
      <c r="E23" s="599"/>
      <c r="F23" s="599"/>
      <c r="G23" s="599"/>
      <c r="H23" s="600"/>
      <c r="I23" s="601" t="str">
        <f>Calcu!E20</f>
        <v/>
      </c>
      <c r="J23" s="602"/>
      <c r="K23" s="602"/>
      <c r="L23" s="602"/>
      <c r="M23" s="602"/>
      <c r="N23" s="602"/>
      <c r="O23" s="603"/>
      <c r="P23" s="601" t="str">
        <f>Calcu!J20</f>
        <v/>
      </c>
      <c r="Q23" s="604"/>
      <c r="R23" s="604"/>
      <c r="S23" s="604"/>
      <c r="T23" s="604"/>
      <c r="U23" s="604"/>
      <c r="V23" s="605"/>
      <c r="W23" s="601" t="str">
        <f>IF(Calcu!G20="ⅹ",Calcu!G20,Calcu!K20)</f>
        <v/>
      </c>
      <c r="X23" s="604"/>
      <c r="Y23" s="604"/>
      <c r="Z23" s="604"/>
      <c r="AA23" s="604"/>
      <c r="AB23" s="604"/>
      <c r="AC23" s="605"/>
      <c r="AD23" s="601" t="str">
        <f>IF(Calcu!H20="ⅹ",Calcu!H20,Calcu!L20)</f>
        <v/>
      </c>
      <c r="AE23" s="604"/>
      <c r="AF23" s="604"/>
      <c r="AG23" s="604"/>
      <c r="AH23" s="604"/>
      <c r="AI23" s="604"/>
      <c r="AJ23" s="605"/>
      <c r="AK23" s="291"/>
      <c r="AL23" s="291"/>
      <c r="AM23" s="291"/>
      <c r="AN23" s="291"/>
      <c r="AO23" s="291"/>
      <c r="AP23" s="291"/>
      <c r="AQ23" s="291"/>
      <c r="AR23" s="143"/>
      <c r="AS23" s="143"/>
      <c r="AT23" s="291"/>
    </row>
    <row r="24" spans="1:46" ht="18" customHeight="1">
      <c r="A24" s="291"/>
      <c r="B24" s="598">
        <f>Calcu!C21</f>
        <v>13</v>
      </c>
      <c r="C24" s="599"/>
      <c r="D24" s="599"/>
      <c r="E24" s="599"/>
      <c r="F24" s="599"/>
      <c r="G24" s="599"/>
      <c r="H24" s="600"/>
      <c r="I24" s="601" t="str">
        <f>Calcu!E21</f>
        <v/>
      </c>
      <c r="J24" s="602"/>
      <c r="K24" s="602"/>
      <c r="L24" s="602"/>
      <c r="M24" s="602"/>
      <c r="N24" s="602"/>
      <c r="O24" s="603"/>
      <c r="P24" s="601" t="str">
        <f>Calcu!J21</f>
        <v/>
      </c>
      <c r="Q24" s="604"/>
      <c r="R24" s="604"/>
      <c r="S24" s="604"/>
      <c r="T24" s="604"/>
      <c r="U24" s="604"/>
      <c r="V24" s="605"/>
      <c r="W24" s="601" t="str">
        <f>IF(Calcu!G21="ⅹ",Calcu!G21,Calcu!K21)</f>
        <v/>
      </c>
      <c r="X24" s="604"/>
      <c r="Y24" s="604"/>
      <c r="Z24" s="604"/>
      <c r="AA24" s="604"/>
      <c r="AB24" s="604"/>
      <c r="AC24" s="605"/>
      <c r="AD24" s="601" t="str">
        <f>IF(Calcu!H21="ⅹ",Calcu!H21,Calcu!L21)</f>
        <v/>
      </c>
      <c r="AE24" s="604"/>
      <c r="AF24" s="604"/>
      <c r="AG24" s="604"/>
      <c r="AH24" s="604"/>
      <c r="AI24" s="604"/>
      <c r="AJ24" s="605"/>
      <c r="AK24" s="291"/>
      <c r="AL24" s="291"/>
      <c r="AM24" s="291"/>
      <c r="AN24" s="291"/>
      <c r="AO24" s="291"/>
      <c r="AP24" s="291"/>
      <c r="AQ24" s="291"/>
      <c r="AR24" s="143"/>
      <c r="AS24" s="143"/>
      <c r="AT24" s="291"/>
    </row>
    <row r="25" spans="1:46" ht="18" customHeight="1">
      <c r="A25" s="291"/>
      <c r="B25" s="598">
        <f>Calcu!C22</f>
        <v>14</v>
      </c>
      <c r="C25" s="599"/>
      <c r="D25" s="599"/>
      <c r="E25" s="599"/>
      <c r="F25" s="599"/>
      <c r="G25" s="599"/>
      <c r="H25" s="600"/>
      <c r="I25" s="601" t="str">
        <f>Calcu!E22</f>
        <v/>
      </c>
      <c r="J25" s="602"/>
      <c r="K25" s="602"/>
      <c r="L25" s="602"/>
      <c r="M25" s="602"/>
      <c r="N25" s="602"/>
      <c r="O25" s="603"/>
      <c r="P25" s="601" t="str">
        <f>Calcu!J22</f>
        <v/>
      </c>
      <c r="Q25" s="604"/>
      <c r="R25" s="604"/>
      <c r="S25" s="604"/>
      <c r="T25" s="604"/>
      <c r="U25" s="604"/>
      <c r="V25" s="605"/>
      <c r="W25" s="601" t="str">
        <f>IF(Calcu!G22="ⅹ",Calcu!G22,Calcu!K22)</f>
        <v/>
      </c>
      <c r="X25" s="604"/>
      <c r="Y25" s="604"/>
      <c r="Z25" s="604"/>
      <c r="AA25" s="604"/>
      <c r="AB25" s="604"/>
      <c r="AC25" s="605"/>
      <c r="AD25" s="601" t="str">
        <f>IF(Calcu!H22="ⅹ",Calcu!H22,Calcu!L22)</f>
        <v/>
      </c>
      <c r="AE25" s="604"/>
      <c r="AF25" s="604"/>
      <c r="AG25" s="604"/>
      <c r="AH25" s="604"/>
      <c r="AI25" s="604"/>
      <c r="AJ25" s="605"/>
      <c r="AK25" s="291"/>
      <c r="AL25" s="291"/>
      <c r="AM25" s="291"/>
      <c r="AN25" s="291"/>
      <c r="AO25" s="291"/>
      <c r="AP25" s="291"/>
      <c r="AQ25" s="291"/>
      <c r="AR25" s="143"/>
      <c r="AS25" s="143"/>
      <c r="AT25" s="291"/>
    </row>
    <row r="26" spans="1:46" ht="18" customHeight="1">
      <c r="A26" s="291"/>
      <c r="B26" s="598">
        <f>Calcu!C23</f>
        <v>15</v>
      </c>
      <c r="C26" s="599"/>
      <c r="D26" s="599"/>
      <c r="E26" s="599"/>
      <c r="F26" s="599"/>
      <c r="G26" s="599"/>
      <c r="H26" s="600"/>
      <c r="I26" s="601" t="str">
        <f>Calcu!E23</f>
        <v/>
      </c>
      <c r="J26" s="602"/>
      <c r="K26" s="602"/>
      <c r="L26" s="602"/>
      <c r="M26" s="602"/>
      <c r="N26" s="602"/>
      <c r="O26" s="603"/>
      <c r="P26" s="601" t="str">
        <f>Calcu!J23</f>
        <v/>
      </c>
      <c r="Q26" s="604"/>
      <c r="R26" s="604"/>
      <c r="S26" s="604"/>
      <c r="T26" s="604"/>
      <c r="U26" s="604"/>
      <c r="V26" s="605"/>
      <c r="W26" s="601" t="str">
        <f>IF(Calcu!G23="ⅹ",Calcu!G23,Calcu!K23)</f>
        <v/>
      </c>
      <c r="X26" s="604"/>
      <c r="Y26" s="604"/>
      <c r="Z26" s="604"/>
      <c r="AA26" s="604"/>
      <c r="AB26" s="604"/>
      <c r="AC26" s="605"/>
      <c r="AD26" s="601" t="str">
        <f>IF(Calcu!H23="ⅹ",Calcu!H23,Calcu!L23)</f>
        <v/>
      </c>
      <c r="AE26" s="604"/>
      <c r="AF26" s="604"/>
      <c r="AG26" s="604"/>
      <c r="AH26" s="604"/>
      <c r="AI26" s="604"/>
      <c r="AJ26" s="605"/>
      <c r="AK26" s="291"/>
      <c r="AL26" s="291"/>
      <c r="AM26" s="291"/>
      <c r="AN26" s="291"/>
      <c r="AO26" s="291"/>
      <c r="AP26" s="291"/>
      <c r="AQ26" s="291"/>
      <c r="AR26" s="143"/>
      <c r="AS26" s="143"/>
      <c r="AT26" s="291"/>
    </row>
    <row r="27" spans="1:46" ht="18" customHeight="1">
      <c r="A27" s="291"/>
      <c r="B27" s="598">
        <f>Calcu!C24</f>
        <v>16</v>
      </c>
      <c r="C27" s="599"/>
      <c r="D27" s="599"/>
      <c r="E27" s="599"/>
      <c r="F27" s="599"/>
      <c r="G27" s="599"/>
      <c r="H27" s="600"/>
      <c r="I27" s="601" t="str">
        <f>Calcu!E24</f>
        <v/>
      </c>
      <c r="J27" s="602"/>
      <c r="K27" s="602"/>
      <c r="L27" s="602"/>
      <c r="M27" s="602"/>
      <c r="N27" s="602"/>
      <c r="O27" s="603"/>
      <c r="P27" s="601" t="str">
        <f>Calcu!J24</f>
        <v/>
      </c>
      <c r="Q27" s="604"/>
      <c r="R27" s="604"/>
      <c r="S27" s="604"/>
      <c r="T27" s="604"/>
      <c r="U27" s="604"/>
      <c r="V27" s="605"/>
      <c r="W27" s="601" t="str">
        <f>IF(Calcu!G24="ⅹ",Calcu!G24,Calcu!K24)</f>
        <v/>
      </c>
      <c r="X27" s="604"/>
      <c r="Y27" s="604"/>
      <c r="Z27" s="604"/>
      <c r="AA27" s="604"/>
      <c r="AB27" s="604"/>
      <c r="AC27" s="605"/>
      <c r="AD27" s="601" t="str">
        <f>IF(Calcu!H24="ⅹ",Calcu!H24,Calcu!L24)</f>
        <v/>
      </c>
      <c r="AE27" s="604"/>
      <c r="AF27" s="604"/>
      <c r="AG27" s="604"/>
      <c r="AH27" s="604"/>
      <c r="AI27" s="604"/>
      <c r="AJ27" s="605"/>
      <c r="AK27" s="291"/>
      <c r="AL27" s="291"/>
      <c r="AM27" s="291"/>
      <c r="AN27" s="291"/>
      <c r="AO27" s="291"/>
      <c r="AP27" s="291"/>
      <c r="AQ27" s="291"/>
      <c r="AR27" s="143"/>
      <c r="AS27" s="143"/>
      <c r="AT27" s="291"/>
    </row>
    <row r="28" spans="1:46" ht="18" customHeight="1">
      <c r="A28" s="291"/>
      <c r="B28" s="598">
        <f>Calcu!C25</f>
        <v>17</v>
      </c>
      <c r="C28" s="599"/>
      <c r="D28" s="599"/>
      <c r="E28" s="599"/>
      <c r="F28" s="599"/>
      <c r="G28" s="599"/>
      <c r="H28" s="600"/>
      <c r="I28" s="601" t="str">
        <f>Calcu!E25</f>
        <v/>
      </c>
      <c r="J28" s="602"/>
      <c r="K28" s="602"/>
      <c r="L28" s="602"/>
      <c r="M28" s="602"/>
      <c r="N28" s="602"/>
      <c r="O28" s="603"/>
      <c r="P28" s="601" t="str">
        <f>Calcu!J25</f>
        <v/>
      </c>
      <c r="Q28" s="604"/>
      <c r="R28" s="604"/>
      <c r="S28" s="604"/>
      <c r="T28" s="604"/>
      <c r="U28" s="604"/>
      <c r="V28" s="605"/>
      <c r="W28" s="601" t="str">
        <f>IF(Calcu!G25="ⅹ",Calcu!G25,Calcu!K25)</f>
        <v/>
      </c>
      <c r="X28" s="604"/>
      <c r="Y28" s="604"/>
      <c r="Z28" s="604"/>
      <c r="AA28" s="604"/>
      <c r="AB28" s="604"/>
      <c r="AC28" s="605"/>
      <c r="AD28" s="601" t="str">
        <f>IF(Calcu!H25="ⅹ",Calcu!H25,Calcu!L25)</f>
        <v/>
      </c>
      <c r="AE28" s="604"/>
      <c r="AF28" s="604"/>
      <c r="AG28" s="604"/>
      <c r="AH28" s="604"/>
      <c r="AI28" s="604"/>
      <c r="AJ28" s="605"/>
      <c r="AK28" s="291"/>
      <c r="AL28" s="291"/>
      <c r="AM28" s="291"/>
      <c r="AN28" s="291"/>
      <c r="AO28" s="291"/>
      <c r="AP28" s="291"/>
      <c r="AQ28" s="291"/>
      <c r="AR28" s="143"/>
      <c r="AS28" s="143"/>
      <c r="AT28" s="291"/>
    </row>
    <row r="29" spans="1:46" ht="18" customHeight="1">
      <c r="A29" s="291"/>
      <c r="B29" s="598">
        <f>Calcu!C26</f>
        <v>18</v>
      </c>
      <c r="C29" s="599"/>
      <c r="D29" s="599"/>
      <c r="E29" s="599"/>
      <c r="F29" s="599"/>
      <c r="G29" s="599"/>
      <c r="H29" s="600"/>
      <c r="I29" s="601" t="str">
        <f>Calcu!E26</f>
        <v/>
      </c>
      <c r="J29" s="602"/>
      <c r="K29" s="602"/>
      <c r="L29" s="602"/>
      <c r="M29" s="602"/>
      <c r="N29" s="602"/>
      <c r="O29" s="603"/>
      <c r="P29" s="601" t="str">
        <f>Calcu!J26</f>
        <v/>
      </c>
      <c r="Q29" s="604"/>
      <c r="R29" s="604"/>
      <c r="S29" s="604"/>
      <c r="T29" s="604"/>
      <c r="U29" s="604"/>
      <c r="V29" s="605"/>
      <c r="W29" s="601" t="str">
        <f>IF(Calcu!G26="ⅹ",Calcu!G26,Calcu!K26)</f>
        <v/>
      </c>
      <c r="X29" s="604"/>
      <c r="Y29" s="604"/>
      <c r="Z29" s="604"/>
      <c r="AA29" s="604"/>
      <c r="AB29" s="604"/>
      <c r="AC29" s="605"/>
      <c r="AD29" s="601" t="str">
        <f>IF(Calcu!H26="ⅹ",Calcu!H26,Calcu!L26)</f>
        <v/>
      </c>
      <c r="AE29" s="604"/>
      <c r="AF29" s="604"/>
      <c r="AG29" s="604"/>
      <c r="AH29" s="604"/>
      <c r="AI29" s="604"/>
      <c r="AJ29" s="605"/>
      <c r="AK29" s="291"/>
      <c r="AL29" s="291"/>
      <c r="AM29" s="291"/>
      <c r="AN29" s="291"/>
      <c r="AO29" s="291"/>
      <c r="AP29" s="291"/>
      <c r="AQ29" s="291"/>
      <c r="AR29" s="143"/>
      <c r="AS29" s="143"/>
      <c r="AT29" s="291"/>
    </row>
    <row r="30" spans="1:46" ht="18" customHeight="1">
      <c r="A30" s="291"/>
      <c r="B30" s="598">
        <f>Calcu!C27</f>
        <v>19</v>
      </c>
      <c r="C30" s="599"/>
      <c r="D30" s="599"/>
      <c r="E30" s="599"/>
      <c r="F30" s="599"/>
      <c r="G30" s="599"/>
      <c r="H30" s="600"/>
      <c r="I30" s="601" t="str">
        <f>Calcu!E27</f>
        <v/>
      </c>
      <c r="J30" s="602"/>
      <c r="K30" s="602"/>
      <c r="L30" s="602"/>
      <c r="M30" s="602"/>
      <c r="N30" s="602"/>
      <c r="O30" s="603"/>
      <c r="P30" s="601" t="str">
        <f>Calcu!J27</f>
        <v/>
      </c>
      <c r="Q30" s="604"/>
      <c r="R30" s="604"/>
      <c r="S30" s="604"/>
      <c r="T30" s="604"/>
      <c r="U30" s="604"/>
      <c r="V30" s="605"/>
      <c r="W30" s="601" t="str">
        <f>IF(Calcu!G27="ⅹ",Calcu!G27,Calcu!K27)</f>
        <v/>
      </c>
      <c r="X30" s="604"/>
      <c r="Y30" s="604"/>
      <c r="Z30" s="604"/>
      <c r="AA30" s="604"/>
      <c r="AB30" s="604"/>
      <c r="AC30" s="605"/>
      <c r="AD30" s="601" t="str">
        <f>IF(Calcu!H27="ⅹ",Calcu!H27,Calcu!L27)</f>
        <v/>
      </c>
      <c r="AE30" s="604"/>
      <c r="AF30" s="604"/>
      <c r="AG30" s="604"/>
      <c r="AH30" s="604"/>
      <c r="AI30" s="604"/>
      <c r="AJ30" s="605"/>
      <c r="AK30" s="291"/>
      <c r="AL30" s="291"/>
      <c r="AM30" s="291"/>
      <c r="AN30" s="291"/>
      <c r="AO30" s="291"/>
      <c r="AP30" s="291"/>
      <c r="AQ30" s="291"/>
      <c r="AR30" s="143"/>
      <c r="AS30" s="143"/>
      <c r="AT30" s="291"/>
    </row>
    <row r="31" spans="1:46" ht="18" customHeight="1">
      <c r="A31" s="291"/>
      <c r="B31" s="598">
        <f>Calcu!C28</f>
        <v>20</v>
      </c>
      <c r="C31" s="599"/>
      <c r="D31" s="599"/>
      <c r="E31" s="599"/>
      <c r="F31" s="599"/>
      <c r="G31" s="599"/>
      <c r="H31" s="600"/>
      <c r="I31" s="601" t="str">
        <f>Calcu!E28</f>
        <v/>
      </c>
      <c r="J31" s="602"/>
      <c r="K31" s="602"/>
      <c r="L31" s="602"/>
      <c r="M31" s="602"/>
      <c r="N31" s="602"/>
      <c r="O31" s="603"/>
      <c r="P31" s="601" t="str">
        <f>Calcu!J28</f>
        <v/>
      </c>
      <c r="Q31" s="604"/>
      <c r="R31" s="604"/>
      <c r="S31" s="604"/>
      <c r="T31" s="604"/>
      <c r="U31" s="604"/>
      <c r="V31" s="605"/>
      <c r="W31" s="601" t="str">
        <f>IF(Calcu!G28="ⅹ",Calcu!G28,Calcu!K28)</f>
        <v/>
      </c>
      <c r="X31" s="604"/>
      <c r="Y31" s="604"/>
      <c r="Z31" s="604"/>
      <c r="AA31" s="604"/>
      <c r="AB31" s="604"/>
      <c r="AC31" s="605"/>
      <c r="AD31" s="601" t="str">
        <f>IF(Calcu!H28="ⅹ",Calcu!H28,Calcu!L28)</f>
        <v/>
      </c>
      <c r="AE31" s="604"/>
      <c r="AF31" s="604"/>
      <c r="AG31" s="604"/>
      <c r="AH31" s="604"/>
      <c r="AI31" s="604"/>
      <c r="AJ31" s="605"/>
      <c r="AK31" s="291"/>
      <c r="AL31" s="291"/>
      <c r="AM31" s="291"/>
      <c r="AN31" s="291"/>
      <c r="AO31" s="291"/>
      <c r="AP31" s="291"/>
      <c r="AQ31" s="291"/>
      <c r="AR31" s="143"/>
      <c r="AS31" s="143"/>
      <c r="AT31" s="291"/>
    </row>
    <row r="32" spans="1:46" ht="18" customHeight="1">
      <c r="A32" s="291"/>
      <c r="B32" s="598">
        <f>Calcu!C29</f>
        <v>21</v>
      </c>
      <c r="C32" s="599"/>
      <c r="D32" s="599"/>
      <c r="E32" s="599"/>
      <c r="F32" s="599"/>
      <c r="G32" s="599"/>
      <c r="H32" s="600"/>
      <c r="I32" s="601" t="str">
        <f>Calcu!E29</f>
        <v/>
      </c>
      <c r="J32" s="602"/>
      <c r="K32" s="602"/>
      <c r="L32" s="602"/>
      <c r="M32" s="602"/>
      <c r="N32" s="602"/>
      <c r="O32" s="603"/>
      <c r="P32" s="601" t="str">
        <f>Calcu!J29</f>
        <v/>
      </c>
      <c r="Q32" s="604"/>
      <c r="R32" s="604"/>
      <c r="S32" s="604"/>
      <c r="T32" s="604"/>
      <c r="U32" s="604"/>
      <c r="V32" s="605"/>
      <c r="W32" s="601" t="str">
        <f>IF(Calcu!G29="ⅹ",Calcu!G29,Calcu!K29)</f>
        <v/>
      </c>
      <c r="X32" s="604"/>
      <c r="Y32" s="604"/>
      <c r="Z32" s="604"/>
      <c r="AA32" s="604"/>
      <c r="AB32" s="604"/>
      <c r="AC32" s="605"/>
      <c r="AD32" s="601" t="str">
        <f>IF(Calcu!H29="ⅹ",Calcu!H29,Calcu!L29)</f>
        <v/>
      </c>
      <c r="AE32" s="604"/>
      <c r="AF32" s="604"/>
      <c r="AG32" s="604"/>
      <c r="AH32" s="604"/>
      <c r="AI32" s="604"/>
      <c r="AJ32" s="605"/>
      <c r="AK32" s="291"/>
      <c r="AL32" s="291"/>
      <c r="AM32" s="291"/>
      <c r="AN32" s="291"/>
      <c r="AO32" s="291"/>
      <c r="AP32" s="291"/>
      <c r="AQ32" s="291"/>
      <c r="AR32" s="143"/>
      <c r="AS32" s="143"/>
      <c r="AT32" s="291"/>
    </row>
    <row r="33" spans="1:46" ht="18" customHeight="1">
      <c r="A33" s="291"/>
      <c r="B33" s="598">
        <f>Calcu!C30</f>
        <v>22</v>
      </c>
      <c r="C33" s="599"/>
      <c r="D33" s="599"/>
      <c r="E33" s="599"/>
      <c r="F33" s="599"/>
      <c r="G33" s="599"/>
      <c r="H33" s="600"/>
      <c r="I33" s="601" t="str">
        <f>Calcu!E30</f>
        <v/>
      </c>
      <c r="J33" s="602"/>
      <c r="K33" s="602"/>
      <c r="L33" s="602"/>
      <c r="M33" s="602"/>
      <c r="N33" s="602"/>
      <c r="O33" s="603"/>
      <c r="P33" s="601" t="str">
        <f>Calcu!J30</f>
        <v/>
      </c>
      <c r="Q33" s="604"/>
      <c r="R33" s="604"/>
      <c r="S33" s="604"/>
      <c r="T33" s="604"/>
      <c r="U33" s="604"/>
      <c r="V33" s="605"/>
      <c r="W33" s="601" t="str">
        <f>IF(Calcu!G30="ⅹ",Calcu!G30,Calcu!K30)</f>
        <v/>
      </c>
      <c r="X33" s="604"/>
      <c r="Y33" s="604"/>
      <c r="Z33" s="604"/>
      <c r="AA33" s="604"/>
      <c r="AB33" s="604"/>
      <c r="AC33" s="605"/>
      <c r="AD33" s="601" t="str">
        <f>IF(Calcu!H30="ⅹ",Calcu!H30,Calcu!L30)</f>
        <v/>
      </c>
      <c r="AE33" s="604"/>
      <c r="AF33" s="604"/>
      <c r="AG33" s="604"/>
      <c r="AH33" s="604"/>
      <c r="AI33" s="604"/>
      <c r="AJ33" s="605"/>
      <c r="AK33" s="291"/>
      <c r="AL33" s="291"/>
      <c r="AM33" s="291"/>
      <c r="AN33" s="291"/>
      <c r="AO33" s="291"/>
      <c r="AP33" s="291"/>
      <c r="AQ33" s="291"/>
      <c r="AR33" s="143"/>
      <c r="AS33" s="143"/>
      <c r="AT33" s="291"/>
    </row>
    <row r="34" spans="1:46" ht="18" customHeight="1">
      <c r="A34" s="291"/>
      <c r="B34" s="598">
        <f>Calcu!C31</f>
        <v>23</v>
      </c>
      <c r="C34" s="599"/>
      <c r="D34" s="599"/>
      <c r="E34" s="599"/>
      <c r="F34" s="599"/>
      <c r="G34" s="599"/>
      <c r="H34" s="600"/>
      <c r="I34" s="601" t="str">
        <f>Calcu!E31</f>
        <v/>
      </c>
      <c r="J34" s="602"/>
      <c r="K34" s="602"/>
      <c r="L34" s="602"/>
      <c r="M34" s="602"/>
      <c r="N34" s="602"/>
      <c r="O34" s="603"/>
      <c r="P34" s="601" t="str">
        <f>Calcu!J31</f>
        <v/>
      </c>
      <c r="Q34" s="604"/>
      <c r="R34" s="604"/>
      <c r="S34" s="604"/>
      <c r="T34" s="604"/>
      <c r="U34" s="604"/>
      <c r="V34" s="605"/>
      <c r="W34" s="601" t="str">
        <f>IF(Calcu!G31="ⅹ",Calcu!G31,Calcu!K31)</f>
        <v/>
      </c>
      <c r="X34" s="604"/>
      <c r="Y34" s="604"/>
      <c r="Z34" s="604"/>
      <c r="AA34" s="604"/>
      <c r="AB34" s="604"/>
      <c r="AC34" s="605"/>
      <c r="AD34" s="601" t="str">
        <f>IF(Calcu!H31="ⅹ",Calcu!H31,Calcu!L31)</f>
        <v/>
      </c>
      <c r="AE34" s="604"/>
      <c r="AF34" s="604"/>
      <c r="AG34" s="604"/>
      <c r="AH34" s="604"/>
      <c r="AI34" s="604"/>
      <c r="AJ34" s="605"/>
      <c r="AK34" s="291"/>
      <c r="AL34" s="291"/>
      <c r="AM34" s="291"/>
      <c r="AN34" s="291"/>
      <c r="AO34" s="291"/>
      <c r="AP34" s="291"/>
      <c r="AQ34" s="291"/>
      <c r="AR34" s="143"/>
      <c r="AS34" s="143"/>
      <c r="AT34" s="291"/>
    </row>
    <row r="35" spans="1:46" ht="18" customHeight="1">
      <c r="A35" s="291"/>
      <c r="B35" s="598">
        <f>Calcu!C32</f>
        <v>24</v>
      </c>
      <c r="C35" s="599"/>
      <c r="D35" s="599"/>
      <c r="E35" s="599"/>
      <c r="F35" s="599"/>
      <c r="G35" s="599"/>
      <c r="H35" s="600"/>
      <c r="I35" s="601" t="str">
        <f>Calcu!E32</f>
        <v/>
      </c>
      <c r="J35" s="602"/>
      <c r="K35" s="602"/>
      <c r="L35" s="602"/>
      <c r="M35" s="602"/>
      <c r="N35" s="602"/>
      <c r="O35" s="603"/>
      <c r="P35" s="601" t="str">
        <f>Calcu!J32</f>
        <v/>
      </c>
      <c r="Q35" s="604"/>
      <c r="R35" s="604"/>
      <c r="S35" s="604"/>
      <c r="T35" s="604"/>
      <c r="U35" s="604"/>
      <c r="V35" s="605"/>
      <c r="W35" s="601" t="str">
        <f>IF(Calcu!G32="ⅹ",Calcu!G32,Calcu!K32)</f>
        <v/>
      </c>
      <c r="X35" s="604"/>
      <c r="Y35" s="604"/>
      <c r="Z35" s="604"/>
      <c r="AA35" s="604"/>
      <c r="AB35" s="604"/>
      <c r="AC35" s="605"/>
      <c r="AD35" s="601" t="str">
        <f>IF(Calcu!H32="ⅹ",Calcu!H32,Calcu!L32)</f>
        <v/>
      </c>
      <c r="AE35" s="604"/>
      <c r="AF35" s="604"/>
      <c r="AG35" s="604"/>
      <c r="AH35" s="604"/>
      <c r="AI35" s="604"/>
      <c r="AJ35" s="605"/>
      <c r="AK35" s="291"/>
      <c r="AL35" s="291"/>
      <c r="AM35" s="291"/>
      <c r="AN35" s="291"/>
      <c r="AO35" s="291"/>
      <c r="AP35" s="291"/>
      <c r="AQ35" s="291"/>
      <c r="AR35" s="143"/>
      <c r="AS35" s="143"/>
      <c r="AT35" s="291"/>
    </row>
    <row r="36" spans="1:46" ht="18" customHeight="1">
      <c r="A36" s="291"/>
      <c r="B36" s="598">
        <f>Calcu!C33</f>
        <v>25</v>
      </c>
      <c r="C36" s="599"/>
      <c r="D36" s="599"/>
      <c r="E36" s="599"/>
      <c r="F36" s="599"/>
      <c r="G36" s="599"/>
      <c r="H36" s="600"/>
      <c r="I36" s="601" t="str">
        <f>Calcu!E33</f>
        <v/>
      </c>
      <c r="J36" s="602"/>
      <c r="K36" s="602"/>
      <c r="L36" s="602"/>
      <c r="M36" s="602"/>
      <c r="N36" s="602"/>
      <c r="O36" s="603"/>
      <c r="P36" s="601" t="str">
        <f>Calcu!J33</f>
        <v/>
      </c>
      <c r="Q36" s="604"/>
      <c r="R36" s="604"/>
      <c r="S36" s="604"/>
      <c r="T36" s="604"/>
      <c r="U36" s="604"/>
      <c r="V36" s="605"/>
      <c r="W36" s="601" t="str">
        <f>IF(Calcu!G33="ⅹ",Calcu!G33,Calcu!K33)</f>
        <v/>
      </c>
      <c r="X36" s="604"/>
      <c r="Y36" s="604"/>
      <c r="Z36" s="604"/>
      <c r="AA36" s="604"/>
      <c r="AB36" s="604"/>
      <c r="AC36" s="605"/>
      <c r="AD36" s="601" t="str">
        <f>IF(Calcu!H33="ⅹ",Calcu!H33,Calcu!L33)</f>
        <v/>
      </c>
      <c r="AE36" s="604"/>
      <c r="AF36" s="604"/>
      <c r="AG36" s="604"/>
      <c r="AH36" s="604"/>
      <c r="AI36" s="604"/>
      <c r="AJ36" s="605"/>
      <c r="AK36" s="291"/>
      <c r="AL36" s="291"/>
      <c r="AM36" s="291"/>
      <c r="AN36" s="291"/>
      <c r="AO36" s="291"/>
      <c r="AP36" s="291"/>
      <c r="AQ36" s="291"/>
      <c r="AR36" s="143"/>
      <c r="AS36" s="143"/>
      <c r="AT36" s="291"/>
    </row>
    <row r="37" spans="1:46" ht="18" customHeight="1">
      <c r="A37" s="291"/>
      <c r="B37" s="598">
        <f>Calcu!C34</f>
        <v>26</v>
      </c>
      <c r="C37" s="599"/>
      <c r="D37" s="599"/>
      <c r="E37" s="599"/>
      <c r="F37" s="599"/>
      <c r="G37" s="599"/>
      <c r="H37" s="600"/>
      <c r="I37" s="601" t="str">
        <f>Calcu!E34</f>
        <v/>
      </c>
      <c r="J37" s="602"/>
      <c r="K37" s="602"/>
      <c r="L37" s="602"/>
      <c r="M37" s="602"/>
      <c r="N37" s="602"/>
      <c r="O37" s="603"/>
      <c r="P37" s="601" t="str">
        <f>Calcu!J34</f>
        <v/>
      </c>
      <c r="Q37" s="604"/>
      <c r="R37" s="604"/>
      <c r="S37" s="604"/>
      <c r="T37" s="604"/>
      <c r="U37" s="604"/>
      <c r="V37" s="605"/>
      <c r="W37" s="601" t="str">
        <f>IF(Calcu!G34="ⅹ",Calcu!G34,Calcu!K34)</f>
        <v/>
      </c>
      <c r="X37" s="604"/>
      <c r="Y37" s="604"/>
      <c r="Z37" s="604"/>
      <c r="AA37" s="604"/>
      <c r="AB37" s="604"/>
      <c r="AC37" s="605"/>
      <c r="AD37" s="601" t="str">
        <f>IF(Calcu!H34="ⅹ",Calcu!H34,Calcu!L34)</f>
        <v/>
      </c>
      <c r="AE37" s="604"/>
      <c r="AF37" s="604"/>
      <c r="AG37" s="604"/>
      <c r="AH37" s="604"/>
      <c r="AI37" s="604"/>
      <c r="AJ37" s="605"/>
      <c r="AK37" s="291"/>
      <c r="AL37" s="291"/>
      <c r="AM37" s="291"/>
      <c r="AN37" s="291"/>
      <c r="AO37" s="291"/>
      <c r="AP37" s="291"/>
      <c r="AQ37" s="291"/>
      <c r="AR37" s="143"/>
      <c r="AS37" s="143"/>
      <c r="AT37" s="291"/>
    </row>
    <row r="38" spans="1:46" ht="18" customHeight="1">
      <c r="A38" s="291"/>
      <c r="B38" s="598">
        <f>Calcu!C35</f>
        <v>27</v>
      </c>
      <c r="C38" s="599"/>
      <c r="D38" s="599"/>
      <c r="E38" s="599"/>
      <c r="F38" s="599"/>
      <c r="G38" s="599"/>
      <c r="H38" s="600"/>
      <c r="I38" s="601" t="str">
        <f>Calcu!E35</f>
        <v/>
      </c>
      <c r="J38" s="602"/>
      <c r="K38" s="602"/>
      <c r="L38" s="602"/>
      <c r="M38" s="602"/>
      <c r="N38" s="602"/>
      <c r="O38" s="603"/>
      <c r="P38" s="601" t="str">
        <f>Calcu!J35</f>
        <v/>
      </c>
      <c r="Q38" s="604"/>
      <c r="R38" s="604"/>
      <c r="S38" s="604"/>
      <c r="T38" s="604"/>
      <c r="U38" s="604"/>
      <c r="V38" s="605"/>
      <c r="W38" s="601" t="str">
        <f>IF(Calcu!G35="ⅹ",Calcu!G35,Calcu!K35)</f>
        <v/>
      </c>
      <c r="X38" s="604"/>
      <c r="Y38" s="604"/>
      <c r="Z38" s="604"/>
      <c r="AA38" s="604"/>
      <c r="AB38" s="604"/>
      <c r="AC38" s="605"/>
      <c r="AD38" s="601" t="str">
        <f>IF(Calcu!H35="ⅹ",Calcu!H35,Calcu!L35)</f>
        <v/>
      </c>
      <c r="AE38" s="604"/>
      <c r="AF38" s="604"/>
      <c r="AG38" s="604"/>
      <c r="AH38" s="604"/>
      <c r="AI38" s="604"/>
      <c r="AJ38" s="605"/>
      <c r="AK38" s="291"/>
      <c r="AL38" s="291"/>
      <c r="AM38" s="291"/>
      <c r="AN38" s="291"/>
      <c r="AO38" s="291"/>
      <c r="AP38" s="291"/>
      <c r="AQ38" s="291"/>
      <c r="AR38" s="143"/>
      <c r="AS38" s="143"/>
      <c r="AT38" s="291"/>
    </row>
    <row r="39" spans="1:46" ht="18" customHeight="1">
      <c r="A39" s="291"/>
      <c r="B39" s="598">
        <f>Calcu!C36</f>
        <v>28</v>
      </c>
      <c r="C39" s="599"/>
      <c r="D39" s="599"/>
      <c r="E39" s="599"/>
      <c r="F39" s="599"/>
      <c r="G39" s="599"/>
      <c r="H39" s="600"/>
      <c r="I39" s="601" t="str">
        <f>Calcu!E36</f>
        <v/>
      </c>
      <c r="J39" s="602"/>
      <c r="K39" s="602"/>
      <c r="L39" s="602"/>
      <c r="M39" s="602"/>
      <c r="N39" s="602"/>
      <c r="O39" s="603"/>
      <c r="P39" s="601" t="str">
        <f>Calcu!J36</f>
        <v/>
      </c>
      <c r="Q39" s="604"/>
      <c r="R39" s="604"/>
      <c r="S39" s="604"/>
      <c r="T39" s="604"/>
      <c r="U39" s="604"/>
      <c r="V39" s="605"/>
      <c r="W39" s="601" t="str">
        <f>IF(Calcu!G36="ⅹ",Calcu!G36,Calcu!K36)</f>
        <v/>
      </c>
      <c r="X39" s="604"/>
      <c r="Y39" s="604"/>
      <c r="Z39" s="604"/>
      <c r="AA39" s="604"/>
      <c r="AB39" s="604"/>
      <c r="AC39" s="605"/>
      <c r="AD39" s="601" t="str">
        <f>IF(Calcu!H36="ⅹ",Calcu!H36,Calcu!L36)</f>
        <v/>
      </c>
      <c r="AE39" s="604"/>
      <c r="AF39" s="604"/>
      <c r="AG39" s="604"/>
      <c r="AH39" s="604"/>
      <c r="AI39" s="604"/>
      <c r="AJ39" s="605"/>
      <c r="AK39" s="291"/>
      <c r="AL39" s="291"/>
      <c r="AM39" s="291"/>
      <c r="AN39" s="291"/>
      <c r="AO39" s="291"/>
      <c r="AP39" s="291"/>
      <c r="AQ39" s="291"/>
      <c r="AR39" s="143"/>
      <c r="AS39" s="143"/>
      <c r="AT39" s="291"/>
    </row>
    <row r="40" spans="1:46" ht="18" customHeight="1">
      <c r="A40" s="291"/>
      <c r="B40" s="598">
        <f>Calcu!C37</f>
        <v>29</v>
      </c>
      <c r="C40" s="599"/>
      <c r="D40" s="599"/>
      <c r="E40" s="599"/>
      <c r="F40" s="599"/>
      <c r="G40" s="599"/>
      <c r="H40" s="600"/>
      <c r="I40" s="601" t="str">
        <f>Calcu!E37</f>
        <v/>
      </c>
      <c r="J40" s="602"/>
      <c r="K40" s="602"/>
      <c r="L40" s="602"/>
      <c r="M40" s="602"/>
      <c r="N40" s="602"/>
      <c r="O40" s="603"/>
      <c r="P40" s="601" t="str">
        <f>Calcu!J37</f>
        <v/>
      </c>
      <c r="Q40" s="604"/>
      <c r="R40" s="604"/>
      <c r="S40" s="604"/>
      <c r="T40" s="604"/>
      <c r="U40" s="604"/>
      <c r="V40" s="605"/>
      <c r="W40" s="601" t="str">
        <f>IF(Calcu!G37="ⅹ",Calcu!G37,Calcu!K37)</f>
        <v/>
      </c>
      <c r="X40" s="604"/>
      <c r="Y40" s="604"/>
      <c r="Z40" s="604"/>
      <c r="AA40" s="604"/>
      <c r="AB40" s="604"/>
      <c r="AC40" s="605"/>
      <c r="AD40" s="601" t="str">
        <f>IF(Calcu!H37="ⅹ",Calcu!H37,Calcu!L37)</f>
        <v/>
      </c>
      <c r="AE40" s="604"/>
      <c r="AF40" s="604"/>
      <c r="AG40" s="604"/>
      <c r="AH40" s="604"/>
      <c r="AI40" s="604"/>
      <c r="AJ40" s="605"/>
      <c r="AK40" s="291"/>
      <c r="AL40" s="291"/>
      <c r="AM40" s="291"/>
      <c r="AN40" s="291"/>
      <c r="AO40" s="291"/>
      <c r="AP40" s="291"/>
      <c r="AQ40" s="291"/>
      <c r="AR40" s="143"/>
      <c r="AS40" s="143"/>
      <c r="AT40" s="291"/>
    </row>
    <row r="41" spans="1:46" ht="18" customHeight="1">
      <c r="A41" s="291"/>
      <c r="B41" s="598">
        <f>Calcu!C38</f>
        <v>30</v>
      </c>
      <c r="C41" s="599"/>
      <c r="D41" s="599"/>
      <c r="E41" s="599"/>
      <c r="F41" s="599"/>
      <c r="G41" s="599"/>
      <c r="H41" s="600"/>
      <c r="I41" s="601" t="str">
        <f>Calcu!E38</f>
        <v/>
      </c>
      <c r="J41" s="602"/>
      <c r="K41" s="602"/>
      <c r="L41" s="602"/>
      <c r="M41" s="602"/>
      <c r="N41" s="602"/>
      <c r="O41" s="603"/>
      <c r="P41" s="601" t="str">
        <f>Calcu!J38</f>
        <v/>
      </c>
      <c r="Q41" s="604"/>
      <c r="R41" s="604"/>
      <c r="S41" s="604"/>
      <c r="T41" s="604"/>
      <c r="U41" s="604"/>
      <c r="V41" s="605"/>
      <c r="W41" s="601" t="str">
        <f>IF(Calcu!G38="ⅹ",Calcu!G38,Calcu!K38)</f>
        <v/>
      </c>
      <c r="X41" s="604"/>
      <c r="Y41" s="604"/>
      <c r="Z41" s="604"/>
      <c r="AA41" s="604"/>
      <c r="AB41" s="604"/>
      <c r="AC41" s="605"/>
      <c r="AD41" s="601" t="str">
        <f>IF(Calcu!H38="ⅹ",Calcu!H38,Calcu!L38)</f>
        <v/>
      </c>
      <c r="AE41" s="604"/>
      <c r="AF41" s="604"/>
      <c r="AG41" s="604"/>
      <c r="AH41" s="604"/>
      <c r="AI41" s="604"/>
      <c r="AJ41" s="605"/>
      <c r="AK41" s="291"/>
      <c r="AL41" s="291"/>
      <c r="AM41" s="291"/>
      <c r="AN41" s="291"/>
      <c r="AO41" s="291"/>
      <c r="AP41" s="291"/>
      <c r="AQ41" s="291"/>
      <c r="AR41" s="143"/>
      <c r="AS41" s="143"/>
      <c r="AT41" s="291"/>
    </row>
    <row r="42" spans="1:46" s="291" customFormat="1" ht="18" customHeight="1"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3"/>
      <c r="AB42" s="423"/>
      <c r="AC42" s="423"/>
      <c r="AD42" s="423"/>
      <c r="AE42" s="423"/>
      <c r="AF42" s="423"/>
      <c r="AG42" s="423"/>
      <c r="AH42" s="423"/>
      <c r="AI42" s="423"/>
      <c r="AJ42" s="423"/>
      <c r="AK42" s="290"/>
      <c r="AL42" s="290"/>
      <c r="AM42" s="290"/>
      <c r="AN42" s="290"/>
      <c r="AO42" s="290"/>
      <c r="AP42" s="290"/>
      <c r="AQ42" s="290"/>
      <c r="AR42" s="143"/>
      <c r="AS42" s="143"/>
    </row>
    <row r="43" spans="1:46" ht="18" customHeight="1">
      <c r="A43" s="187" t="s">
        <v>227</v>
      </c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91"/>
      <c r="AG43" s="291"/>
      <c r="AH43" s="291"/>
      <c r="AI43" s="291"/>
      <c r="AJ43" s="291"/>
      <c r="AK43" s="291"/>
      <c r="AL43" s="291"/>
      <c r="AM43" s="291"/>
      <c r="AN43" s="291"/>
      <c r="AO43" s="291"/>
      <c r="AP43" s="291"/>
      <c r="AQ43" s="291"/>
      <c r="AR43" s="291"/>
      <c r="AS43" s="291"/>
      <c r="AT43" s="291"/>
    </row>
    <row r="44" spans="1:46" ht="18" customHeight="1">
      <c r="A44" s="291"/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91"/>
      <c r="AG44" s="289"/>
      <c r="AH44" s="291"/>
      <c r="AI44" s="291"/>
      <c r="AJ44" s="291"/>
      <c r="AK44" s="291"/>
      <c r="AL44" s="291"/>
      <c r="AM44" s="291"/>
      <c r="AN44" s="291"/>
      <c r="AO44" s="291"/>
      <c r="AP44" s="291"/>
      <c r="AQ44" s="291"/>
      <c r="AR44" s="291"/>
      <c r="AS44" s="291"/>
      <c r="AT44" s="291"/>
    </row>
    <row r="45" spans="1:46" ht="18" customHeight="1">
      <c r="A45" s="291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91"/>
      <c r="AG45" s="291"/>
      <c r="AH45" s="291"/>
      <c r="AI45" s="291"/>
      <c r="AJ45" s="291"/>
      <c r="AK45" s="291"/>
      <c r="AL45" s="291"/>
      <c r="AM45" s="291"/>
      <c r="AN45" s="291"/>
      <c r="AO45" s="291"/>
      <c r="AP45" s="291"/>
      <c r="AQ45" s="291"/>
      <c r="AR45" s="291"/>
      <c r="AS45" s="291"/>
      <c r="AT45" s="291"/>
    </row>
    <row r="46" spans="1:46" ht="18" customHeight="1">
      <c r="A46" s="291"/>
      <c r="B46" s="291"/>
      <c r="C46" s="735" t="s">
        <v>228</v>
      </c>
      <c r="D46" s="735"/>
      <c r="E46" s="394" t="s">
        <v>997</v>
      </c>
      <c r="F46" s="291" t="s">
        <v>994</v>
      </c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91"/>
      <c r="AG46" s="291"/>
      <c r="AH46" s="291"/>
      <c r="AI46" s="291"/>
      <c r="AJ46" s="291"/>
      <c r="AK46" s="291"/>
      <c r="AL46" s="291"/>
      <c r="AM46" s="291"/>
      <c r="AN46" s="291"/>
      <c r="AO46" s="291"/>
      <c r="AP46" s="291"/>
      <c r="AQ46" s="291"/>
      <c r="AR46" s="291"/>
      <c r="AS46" s="291"/>
      <c r="AT46" s="291"/>
    </row>
    <row r="47" spans="1:46" ht="18" customHeight="1">
      <c r="A47" s="291"/>
      <c r="B47" s="291"/>
      <c r="C47" s="735" t="s">
        <v>998</v>
      </c>
      <c r="D47" s="735"/>
      <c r="E47" s="394" t="s">
        <v>997</v>
      </c>
      <c r="F47" s="291" t="s">
        <v>995</v>
      </c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91"/>
      <c r="AG47" s="291"/>
      <c r="AH47" s="291"/>
      <c r="AI47" s="291"/>
      <c r="AJ47" s="291"/>
      <c r="AK47" s="291"/>
      <c r="AL47" s="291"/>
      <c r="AM47" s="291"/>
      <c r="AN47" s="291"/>
      <c r="AO47" s="291"/>
      <c r="AP47" s="291"/>
      <c r="AQ47" s="291"/>
      <c r="AR47" s="291"/>
      <c r="AS47" s="291"/>
      <c r="AT47" s="291"/>
    </row>
    <row r="48" spans="1:46" ht="18" customHeight="1">
      <c r="A48" s="291"/>
      <c r="B48" s="291"/>
      <c r="C48" s="735" t="s">
        <v>999</v>
      </c>
      <c r="D48" s="735"/>
      <c r="E48" s="394" t="s">
        <v>997</v>
      </c>
      <c r="F48" s="291" t="s">
        <v>996</v>
      </c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91"/>
      <c r="AG48" s="291"/>
      <c r="AH48" s="291"/>
      <c r="AI48" s="291"/>
      <c r="AJ48" s="291"/>
      <c r="AK48" s="291"/>
      <c r="AL48" s="291"/>
      <c r="AM48" s="291"/>
      <c r="AN48" s="291"/>
      <c r="AO48" s="291"/>
      <c r="AP48" s="291"/>
      <c r="AQ48" s="291"/>
      <c r="AR48" s="291"/>
      <c r="AS48" s="291"/>
      <c r="AT48" s="291"/>
    </row>
    <row r="49" spans="1:46" ht="18" customHeight="1">
      <c r="A49" s="291"/>
      <c r="B49" s="291"/>
      <c r="C49" s="144"/>
      <c r="D49" s="291"/>
      <c r="E49" s="291"/>
      <c r="F49" s="291"/>
      <c r="G49" s="291"/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G49" s="291"/>
      <c r="AH49" s="291"/>
      <c r="AI49" s="291"/>
      <c r="AJ49" s="291"/>
      <c r="AK49" s="291"/>
      <c r="AL49" s="291"/>
      <c r="AM49" s="291"/>
      <c r="AN49" s="291"/>
      <c r="AO49" s="291"/>
      <c r="AP49" s="291"/>
      <c r="AQ49" s="291"/>
      <c r="AR49" s="291"/>
      <c r="AS49" s="291"/>
      <c r="AT49" s="291"/>
    </row>
    <row r="50" spans="1:46" s="146" customFormat="1" ht="18" customHeight="1">
      <c r="A50" s="153" t="s">
        <v>229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</row>
    <row r="51" spans="1:46" s="146" customFormat="1" ht="18" customHeight="1">
      <c r="A51" s="188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</row>
    <row r="52" spans="1:46" s="146" customFormat="1" ht="18" customHeight="1">
      <c r="A52" s="188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</row>
    <row r="53" spans="1:46" s="146" customFormat="1" ht="18" customHeight="1">
      <c r="A53" s="188"/>
      <c r="B53" s="145"/>
      <c r="C53" s="145" t="s">
        <v>230</v>
      </c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</row>
    <row r="54" spans="1:46" s="146" customFormat="1" ht="18" customHeight="1">
      <c r="A54" s="188"/>
      <c r="B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</row>
    <row r="55" spans="1:46" s="146" customFormat="1" ht="18" customHeight="1">
      <c r="A55" s="188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</row>
    <row r="56" spans="1:46" s="146" customFormat="1" ht="18" customHeight="1">
      <c r="A56" s="188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</row>
    <row r="57" spans="1:46" s="146" customFormat="1" ht="18" customHeight="1">
      <c r="A57" s="188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</row>
    <row r="58" spans="1:46" s="146" customFormat="1" ht="18" customHeight="1">
      <c r="A58" s="188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</row>
    <row r="59" spans="1:46" s="146" customFormat="1" ht="18" customHeight="1">
      <c r="A59" s="188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</row>
    <row r="60" spans="1:46" s="146" customFormat="1" ht="18" customHeight="1">
      <c r="A60" s="298" t="str">
        <f>"■ "&amp;B6&amp;" "&amp;N6&amp;" 에서의 교정데이터"</f>
        <v>■ 0 0 에서의 교정데이터</v>
      </c>
      <c r="D60" s="299"/>
      <c r="E60" s="299"/>
      <c r="F60" s="299"/>
      <c r="H60" s="145"/>
      <c r="I60" s="296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</row>
    <row r="61" spans="1:46" s="146" customFormat="1" ht="18" customHeight="1">
      <c r="A61" s="188"/>
      <c r="B61" s="606" t="s">
        <v>231</v>
      </c>
      <c r="C61" s="607"/>
      <c r="D61" s="607"/>
      <c r="E61" s="607"/>
      <c r="F61" s="607"/>
      <c r="G61" s="607"/>
      <c r="H61" s="608"/>
      <c r="I61" s="606" t="s">
        <v>1000</v>
      </c>
      <c r="J61" s="607"/>
      <c r="K61" s="607"/>
      <c r="L61" s="607"/>
      <c r="M61" s="607"/>
      <c r="N61" s="607"/>
      <c r="O61" s="608"/>
      <c r="P61" s="615" t="e">
        <f>Calcu!$J$328&amp;" 지시값"</f>
        <v>#N/A</v>
      </c>
      <c r="Q61" s="616"/>
      <c r="R61" s="616"/>
      <c r="S61" s="616"/>
      <c r="T61" s="616"/>
      <c r="U61" s="616"/>
      <c r="V61" s="616"/>
      <c r="W61" s="616"/>
      <c r="X61" s="616"/>
      <c r="Y61" s="616"/>
      <c r="Z61" s="616"/>
      <c r="AA61" s="616"/>
      <c r="AB61" s="616"/>
      <c r="AC61" s="616"/>
      <c r="AD61" s="616"/>
      <c r="AE61" s="616"/>
      <c r="AF61" s="616"/>
      <c r="AG61" s="616"/>
      <c r="AH61" s="617" t="s">
        <v>779</v>
      </c>
      <c r="AI61" s="617"/>
      <c r="AJ61" s="617"/>
      <c r="AK61" s="617"/>
      <c r="AL61" s="617"/>
      <c r="AM61" s="617"/>
      <c r="AN61" s="617"/>
      <c r="AO61" s="617"/>
      <c r="AP61" s="617"/>
      <c r="AQ61" s="617"/>
      <c r="AR61" s="617"/>
      <c r="AS61" s="618"/>
      <c r="AT61" s="145"/>
    </row>
    <row r="62" spans="1:46" s="146" customFormat="1" ht="18" customHeight="1">
      <c r="A62" s="188"/>
      <c r="B62" s="609"/>
      <c r="C62" s="610"/>
      <c r="D62" s="610"/>
      <c r="E62" s="610"/>
      <c r="F62" s="610"/>
      <c r="G62" s="610"/>
      <c r="H62" s="611"/>
      <c r="I62" s="612"/>
      <c r="J62" s="613"/>
      <c r="K62" s="613"/>
      <c r="L62" s="613"/>
      <c r="M62" s="613"/>
      <c r="N62" s="613"/>
      <c r="O62" s="614"/>
      <c r="P62" s="619" t="s">
        <v>224</v>
      </c>
      <c r="Q62" s="620"/>
      <c r="R62" s="620"/>
      <c r="S62" s="620"/>
      <c r="T62" s="620"/>
      <c r="U62" s="621"/>
      <c r="V62" s="619" t="s">
        <v>225</v>
      </c>
      <c r="W62" s="620"/>
      <c r="X62" s="620"/>
      <c r="Y62" s="620"/>
      <c r="Z62" s="620"/>
      <c r="AA62" s="621"/>
      <c r="AB62" s="619" t="s">
        <v>226</v>
      </c>
      <c r="AC62" s="620"/>
      <c r="AD62" s="620"/>
      <c r="AE62" s="620"/>
      <c r="AF62" s="620"/>
      <c r="AG62" s="621"/>
      <c r="AH62" s="619" t="s">
        <v>232</v>
      </c>
      <c r="AI62" s="620"/>
      <c r="AJ62" s="620"/>
      <c r="AK62" s="620"/>
      <c r="AL62" s="620"/>
      <c r="AM62" s="621"/>
      <c r="AN62" s="619" t="s">
        <v>233</v>
      </c>
      <c r="AO62" s="620"/>
      <c r="AP62" s="620"/>
      <c r="AQ62" s="620"/>
      <c r="AR62" s="620"/>
      <c r="AS62" s="621"/>
      <c r="AT62" s="145"/>
    </row>
    <row r="63" spans="1:46" s="146" customFormat="1" ht="18" customHeight="1">
      <c r="A63" s="188"/>
      <c r="B63" s="612"/>
      <c r="C63" s="613"/>
      <c r="D63" s="613"/>
      <c r="E63" s="613"/>
      <c r="F63" s="613"/>
      <c r="G63" s="613"/>
      <c r="H63" s="614"/>
      <c r="I63" s="637">
        <f>I11</f>
        <v>0</v>
      </c>
      <c r="J63" s="638"/>
      <c r="K63" s="638"/>
      <c r="L63" s="638"/>
      <c r="M63" s="638"/>
      <c r="N63" s="638"/>
      <c r="O63" s="639"/>
      <c r="P63" s="637">
        <f>P11</f>
        <v>0</v>
      </c>
      <c r="Q63" s="638"/>
      <c r="R63" s="638"/>
      <c r="S63" s="638"/>
      <c r="T63" s="638"/>
      <c r="U63" s="639"/>
      <c r="V63" s="637">
        <f>W11</f>
        <v>0</v>
      </c>
      <c r="W63" s="638"/>
      <c r="X63" s="638"/>
      <c r="Y63" s="638"/>
      <c r="Z63" s="638"/>
      <c r="AA63" s="639"/>
      <c r="AB63" s="637">
        <f>AD11</f>
        <v>0</v>
      </c>
      <c r="AC63" s="638"/>
      <c r="AD63" s="638"/>
      <c r="AE63" s="638"/>
      <c r="AF63" s="638"/>
      <c r="AG63" s="639"/>
      <c r="AH63" s="637">
        <f>Calcu!G44</f>
        <v>0</v>
      </c>
      <c r="AI63" s="638"/>
      <c r="AJ63" s="638"/>
      <c r="AK63" s="638"/>
      <c r="AL63" s="638"/>
      <c r="AM63" s="639"/>
      <c r="AN63" s="637">
        <f>Calcu!H44</f>
        <v>0</v>
      </c>
      <c r="AO63" s="638"/>
      <c r="AP63" s="638"/>
      <c r="AQ63" s="638"/>
      <c r="AR63" s="638"/>
      <c r="AS63" s="639"/>
      <c r="AT63" s="145"/>
    </row>
    <row r="64" spans="1:46" s="146" customFormat="1" ht="18" customHeight="1">
      <c r="A64" s="188"/>
      <c r="B64" s="634" t="e">
        <f>AX6</f>
        <v>#N/A</v>
      </c>
      <c r="C64" s="635"/>
      <c r="D64" s="635"/>
      <c r="E64" s="635"/>
      <c r="F64" s="635"/>
      <c r="G64" s="635"/>
      <c r="H64" s="636"/>
      <c r="I64" s="631" t="e">
        <f ca="1">OFFSET(I11,B64,0)</f>
        <v>#N/A</v>
      </c>
      <c r="J64" s="632"/>
      <c r="K64" s="632"/>
      <c r="L64" s="632"/>
      <c r="M64" s="632"/>
      <c r="N64" s="632"/>
      <c r="O64" s="633"/>
      <c r="P64" s="631" t="e">
        <f ca="1">OFFSET(Calcu!Q8,B64,0)</f>
        <v>#N/A</v>
      </c>
      <c r="Q64" s="632"/>
      <c r="R64" s="632"/>
      <c r="S64" s="632"/>
      <c r="T64" s="632"/>
      <c r="U64" s="633"/>
      <c r="V64" s="631" t="e">
        <f ca="1">OFFSET(Calcu!R8,B64,0)</f>
        <v>#N/A</v>
      </c>
      <c r="W64" s="632"/>
      <c r="X64" s="632"/>
      <c r="Y64" s="632"/>
      <c r="Z64" s="632"/>
      <c r="AA64" s="633"/>
      <c r="AB64" s="631" t="e">
        <f ca="1">OFFSET(Calcu!S8,B64,0)</f>
        <v>#N/A</v>
      </c>
      <c r="AC64" s="632"/>
      <c r="AD64" s="632"/>
      <c r="AE64" s="632"/>
      <c r="AF64" s="632"/>
      <c r="AG64" s="633"/>
      <c r="AH64" s="622" t="e">
        <f ca="1">OFFSET(Calcu!G44,B64,0)</f>
        <v>#N/A</v>
      </c>
      <c r="AI64" s="623"/>
      <c r="AJ64" s="623"/>
      <c r="AK64" s="623"/>
      <c r="AL64" s="623"/>
      <c r="AM64" s="624"/>
      <c r="AN64" s="622" t="e">
        <f ca="1">OFFSET(Calcu!H44,B64,0)</f>
        <v>#N/A</v>
      </c>
      <c r="AO64" s="623"/>
      <c r="AP64" s="623"/>
      <c r="AQ64" s="623"/>
      <c r="AR64" s="623"/>
      <c r="AS64" s="624"/>
      <c r="AT64" s="145"/>
    </row>
    <row r="65" spans="1:46" s="146" customFormat="1" ht="18" customHeight="1">
      <c r="A65" s="188"/>
      <c r="B65" s="628" t="e">
        <f>B64</f>
        <v>#N/A</v>
      </c>
      <c r="C65" s="629"/>
      <c r="D65" s="629"/>
      <c r="E65" s="629"/>
      <c r="F65" s="629"/>
      <c r="G65" s="629"/>
      <c r="H65" s="630"/>
      <c r="I65" s="631" t="e">
        <f ca="1">I64</f>
        <v>#N/A</v>
      </c>
      <c r="J65" s="632"/>
      <c r="K65" s="632"/>
      <c r="L65" s="632"/>
      <c r="M65" s="632"/>
      <c r="N65" s="632"/>
      <c r="O65" s="633"/>
      <c r="P65" s="631" t="e">
        <f ca="1">OFFSET(Calcu!Q23,B65,0)</f>
        <v>#N/A</v>
      </c>
      <c r="Q65" s="632"/>
      <c r="R65" s="632"/>
      <c r="S65" s="632"/>
      <c r="T65" s="632"/>
      <c r="U65" s="633"/>
      <c r="V65" s="631" t="e">
        <f ca="1">OFFSET(Calcu!R23,B65,0)</f>
        <v>#N/A</v>
      </c>
      <c r="W65" s="632"/>
      <c r="X65" s="632"/>
      <c r="Y65" s="632"/>
      <c r="Z65" s="632"/>
      <c r="AA65" s="633"/>
      <c r="AB65" s="631" t="e">
        <f ca="1">OFFSET(Calcu!S23,B65,0)</f>
        <v>#N/A</v>
      </c>
      <c r="AC65" s="632"/>
      <c r="AD65" s="632"/>
      <c r="AE65" s="632"/>
      <c r="AF65" s="632"/>
      <c r="AG65" s="633"/>
      <c r="AH65" s="625"/>
      <c r="AI65" s="626"/>
      <c r="AJ65" s="626"/>
      <c r="AK65" s="626"/>
      <c r="AL65" s="626"/>
      <c r="AM65" s="627"/>
      <c r="AN65" s="625"/>
      <c r="AO65" s="626"/>
      <c r="AP65" s="626"/>
      <c r="AQ65" s="626"/>
      <c r="AR65" s="626"/>
      <c r="AS65" s="627"/>
      <c r="AT65" s="145"/>
    </row>
    <row r="66" spans="1:46" s="146" customFormat="1" ht="18" customHeight="1">
      <c r="A66" s="188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145"/>
    </row>
    <row r="67" spans="1:46" s="146" customFormat="1" ht="18" customHeight="1">
      <c r="A67" s="153" t="str">
        <f>"■ "&amp;B6&amp;" "&amp;N6&amp;" 에서의 영점보정 후 교정데이터"</f>
        <v>■ 0 0 에서의 영점보정 후 교정데이터</v>
      </c>
      <c r="B67" s="145"/>
      <c r="C67" s="295"/>
      <c r="D67" s="295"/>
      <c r="E67" s="295"/>
      <c r="F67" s="295"/>
      <c r="G67" s="296"/>
      <c r="H67" s="296"/>
      <c r="I67" s="296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45"/>
      <c r="AT67" s="145"/>
    </row>
    <row r="68" spans="1:46" s="146" customFormat="1" ht="18" customHeight="1">
      <c r="A68" s="188"/>
      <c r="B68" s="606" t="s">
        <v>223</v>
      </c>
      <c r="C68" s="607"/>
      <c r="D68" s="607"/>
      <c r="E68" s="607"/>
      <c r="F68" s="607"/>
      <c r="G68" s="607"/>
      <c r="H68" s="608"/>
      <c r="I68" s="606" t="s">
        <v>1001</v>
      </c>
      <c r="J68" s="645"/>
      <c r="K68" s="645"/>
      <c r="L68" s="645"/>
      <c r="M68" s="645"/>
      <c r="N68" s="645"/>
      <c r="O68" s="646"/>
      <c r="P68" s="619" t="e">
        <f>Calcu!$J$328&amp;" 지시값 (영점보정)"</f>
        <v>#N/A</v>
      </c>
      <c r="Q68" s="650"/>
      <c r="R68" s="650"/>
      <c r="S68" s="650"/>
      <c r="T68" s="650"/>
      <c r="U68" s="650"/>
      <c r="V68" s="650"/>
      <c r="W68" s="650"/>
      <c r="X68" s="650"/>
      <c r="Y68" s="650"/>
      <c r="Z68" s="650"/>
      <c r="AA68" s="650"/>
      <c r="AB68" s="650"/>
      <c r="AC68" s="650"/>
      <c r="AD68" s="650"/>
      <c r="AE68" s="650"/>
      <c r="AF68" s="650"/>
      <c r="AG68" s="650"/>
      <c r="AH68" s="650"/>
      <c r="AI68" s="650"/>
      <c r="AJ68" s="650"/>
      <c r="AK68" s="650"/>
      <c r="AL68" s="650"/>
      <c r="AM68" s="650"/>
      <c r="AN68" s="650"/>
      <c r="AO68" s="650"/>
      <c r="AP68" s="650"/>
      <c r="AQ68" s="650"/>
      <c r="AR68" s="650"/>
      <c r="AS68" s="651"/>
      <c r="AT68" s="145"/>
    </row>
    <row r="69" spans="1:46" s="146" customFormat="1" ht="18" customHeight="1">
      <c r="A69" s="188"/>
      <c r="B69" s="609"/>
      <c r="C69" s="610"/>
      <c r="D69" s="610"/>
      <c r="E69" s="610"/>
      <c r="F69" s="610"/>
      <c r="G69" s="610"/>
      <c r="H69" s="611"/>
      <c r="I69" s="647"/>
      <c r="J69" s="648"/>
      <c r="K69" s="648"/>
      <c r="L69" s="648"/>
      <c r="M69" s="648"/>
      <c r="N69" s="648"/>
      <c r="O69" s="649"/>
      <c r="P69" s="619" t="s">
        <v>224</v>
      </c>
      <c r="Q69" s="650"/>
      <c r="R69" s="650"/>
      <c r="S69" s="650"/>
      <c r="T69" s="650"/>
      <c r="U69" s="650"/>
      <c r="V69" s="651"/>
      <c r="W69" s="619" t="s">
        <v>225</v>
      </c>
      <c r="X69" s="650"/>
      <c r="Y69" s="650"/>
      <c r="Z69" s="650"/>
      <c r="AA69" s="650"/>
      <c r="AB69" s="650"/>
      <c r="AC69" s="651"/>
      <c r="AD69" s="619" t="s">
        <v>226</v>
      </c>
      <c r="AE69" s="650"/>
      <c r="AF69" s="650"/>
      <c r="AG69" s="650"/>
      <c r="AH69" s="650"/>
      <c r="AI69" s="650"/>
      <c r="AJ69" s="651"/>
      <c r="AK69" s="619" t="s">
        <v>235</v>
      </c>
      <c r="AL69" s="650"/>
      <c r="AM69" s="650"/>
      <c r="AN69" s="650"/>
      <c r="AO69" s="650"/>
      <c r="AP69" s="650"/>
      <c r="AQ69" s="650"/>
      <c r="AR69" s="650"/>
      <c r="AS69" s="651"/>
      <c r="AT69" s="145"/>
    </row>
    <row r="70" spans="1:46" s="146" customFormat="1" ht="18" customHeight="1">
      <c r="A70" s="188"/>
      <c r="B70" s="612"/>
      <c r="C70" s="613"/>
      <c r="D70" s="613"/>
      <c r="E70" s="613"/>
      <c r="F70" s="613"/>
      <c r="G70" s="613"/>
      <c r="H70" s="614"/>
      <c r="I70" s="642">
        <f>I63</f>
        <v>0</v>
      </c>
      <c r="J70" s="652"/>
      <c r="K70" s="652"/>
      <c r="L70" s="652"/>
      <c r="M70" s="652"/>
      <c r="N70" s="652"/>
      <c r="O70" s="653"/>
      <c r="P70" s="642">
        <f>P63</f>
        <v>0</v>
      </c>
      <c r="Q70" s="643"/>
      <c r="R70" s="643"/>
      <c r="S70" s="643"/>
      <c r="T70" s="643"/>
      <c r="U70" s="643"/>
      <c r="V70" s="644"/>
      <c r="W70" s="642">
        <f>V63</f>
        <v>0</v>
      </c>
      <c r="X70" s="643"/>
      <c r="Y70" s="643"/>
      <c r="Z70" s="643"/>
      <c r="AA70" s="643"/>
      <c r="AB70" s="643"/>
      <c r="AC70" s="644"/>
      <c r="AD70" s="642">
        <f>AB63</f>
        <v>0</v>
      </c>
      <c r="AE70" s="643"/>
      <c r="AF70" s="643"/>
      <c r="AG70" s="643"/>
      <c r="AH70" s="643"/>
      <c r="AI70" s="643"/>
      <c r="AJ70" s="644"/>
      <c r="AK70" s="642">
        <f>AH63</f>
        <v>0</v>
      </c>
      <c r="AL70" s="643"/>
      <c r="AM70" s="643"/>
      <c r="AN70" s="643"/>
      <c r="AO70" s="643"/>
      <c r="AP70" s="643"/>
      <c r="AQ70" s="643"/>
      <c r="AR70" s="643"/>
      <c r="AS70" s="644"/>
      <c r="AT70" s="145"/>
    </row>
    <row r="71" spans="1:46" s="146" customFormat="1" ht="18" customHeight="1">
      <c r="A71" s="188"/>
      <c r="B71" s="634" t="e">
        <f>B64</f>
        <v>#N/A</v>
      </c>
      <c r="C71" s="635"/>
      <c r="D71" s="635"/>
      <c r="E71" s="635"/>
      <c r="F71" s="635"/>
      <c r="G71" s="635"/>
      <c r="H71" s="636"/>
      <c r="I71" s="631" t="e">
        <f ca="1">I64</f>
        <v>#N/A</v>
      </c>
      <c r="J71" s="632"/>
      <c r="K71" s="632"/>
      <c r="L71" s="632"/>
      <c r="M71" s="632"/>
      <c r="N71" s="632"/>
      <c r="O71" s="633"/>
      <c r="P71" s="631" t="e">
        <f ca="1">OFFSET(Calcu!U8,B71,0)</f>
        <v>#N/A</v>
      </c>
      <c r="Q71" s="640"/>
      <c r="R71" s="640"/>
      <c r="S71" s="640"/>
      <c r="T71" s="640"/>
      <c r="U71" s="640"/>
      <c r="V71" s="641"/>
      <c r="W71" s="631" t="e">
        <f ca="1">OFFSET(Calcu!V8,B71,0)</f>
        <v>#N/A</v>
      </c>
      <c r="X71" s="640"/>
      <c r="Y71" s="640"/>
      <c r="Z71" s="640"/>
      <c r="AA71" s="640"/>
      <c r="AB71" s="640"/>
      <c r="AC71" s="641"/>
      <c r="AD71" s="631" t="e">
        <f ca="1">OFFSET(Calcu!W8,B71,0)</f>
        <v>#N/A</v>
      </c>
      <c r="AE71" s="640"/>
      <c r="AF71" s="640"/>
      <c r="AG71" s="640"/>
      <c r="AH71" s="640"/>
      <c r="AI71" s="640"/>
      <c r="AJ71" s="641"/>
      <c r="AK71" s="631" t="e">
        <f ca="1">OFFSET(Calcu!X8,B71,0)</f>
        <v>#N/A</v>
      </c>
      <c r="AL71" s="640"/>
      <c r="AM71" s="640"/>
      <c r="AN71" s="640"/>
      <c r="AO71" s="640"/>
      <c r="AP71" s="640"/>
      <c r="AQ71" s="640"/>
      <c r="AR71" s="640"/>
      <c r="AS71" s="641"/>
      <c r="AT71" s="145"/>
    </row>
    <row r="72" spans="1:46" s="146" customFormat="1" ht="18" customHeight="1">
      <c r="A72" s="188"/>
      <c r="B72" s="628" t="e">
        <f>B65</f>
        <v>#N/A</v>
      </c>
      <c r="C72" s="629"/>
      <c r="D72" s="629"/>
      <c r="E72" s="629"/>
      <c r="F72" s="629"/>
      <c r="G72" s="629"/>
      <c r="H72" s="630"/>
      <c r="I72" s="631" t="e">
        <f ca="1">I65</f>
        <v>#N/A</v>
      </c>
      <c r="J72" s="632"/>
      <c r="K72" s="632"/>
      <c r="L72" s="632"/>
      <c r="M72" s="632"/>
      <c r="N72" s="632"/>
      <c r="O72" s="633"/>
      <c r="P72" s="631" t="e">
        <f ca="1">OFFSET(Calcu!U23,B72,0)</f>
        <v>#N/A</v>
      </c>
      <c r="Q72" s="640"/>
      <c r="R72" s="640"/>
      <c r="S72" s="640"/>
      <c r="T72" s="640"/>
      <c r="U72" s="640"/>
      <c r="V72" s="641"/>
      <c r="W72" s="631" t="e">
        <f ca="1">OFFSET(Calcu!V23,B72,0)</f>
        <v>#N/A</v>
      </c>
      <c r="X72" s="640"/>
      <c r="Y72" s="640"/>
      <c r="Z72" s="640"/>
      <c r="AA72" s="640"/>
      <c r="AB72" s="640"/>
      <c r="AC72" s="641"/>
      <c r="AD72" s="631" t="e">
        <f ca="1">OFFSET(Calcu!W23,B72,0)</f>
        <v>#N/A</v>
      </c>
      <c r="AE72" s="640"/>
      <c r="AF72" s="640"/>
      <c r="AG72" s="640"/>
      <c r="AH72" s="640"/>
      <c r="AI72" s="640"/>
      <c r="AJ72" s="641"/>
      <c r="AK72" s="631" t="e">
        <f ca="1">OFFSET(Calcu!X23,B72,0)</f>
        <v>#N/A</v>
      </c>
      <c r="AL72" s="640"/>
      <c r="AM72" s="640"/>
      <c r="AN72" s="640"/>
      <c r="AO72" s="640"/>
      <c r="AP72" s="640"/>
      <c r="AQ72" s="640"/>
      <c r="AR72" s="640"/>
      <c r="AS72" s="641"/>
      <c r="AT72" s="145"/>
    </row>
    <row r="73" spans="1:46" s="146" customFormat="1" ht="18" customHeight="1">
      <c r="A73" s="188"/>
      <c r="B73" s="290"/>
      <c r="C73" s="289"/>
      <c r="D73" s="289"/>
      <c r="E73" s="289"/>
      <c r="F73" s="289"/>
      <c r="G73" s="289"/>
      <c r="H73" s="289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  <c r="AI73" s="290"/>
      <c r="AJ73" s="290"/>
      <c r="AK73" s="290"/>
      <c r="AL73" s="290"/>
      <c r="AM73" s="290"/>
      <c r="AN73" s="290"/>
      <c r="AO73" s="290"/>
      <c r="AP73" s="290"/>
      <c r="AQ73" s="290"/>
      <c r="AR73" s="290"/>
      <c r="AS73" s="290"/>
      <c r="AT73" s="145"/>
    </row>
    <row r="74" spans="1:46" ht="18" customHeight="1">
      <c r="A74" s="187" t="s">
        <v>236</v>
      </c>
      <c r="B74" s="291"/>
      <c r="C74" s="291"/>
      <c r="D74" s="291"/>
      <c r="E74" s="291"/>
      <c r="F74" s="291"/>
      <c r="G74" s="291"/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91"/>
      <c r="AG74" s="291"/>
      <c r="AH74" s="291"/>
      <c r="AI74" s="291"/>
      <c r="AJ74" s="291"/>
      <c r="AK74" s="291"/>
      <c r="AL74" s="291"/>
      <c r="AM74" s="291"/>
      <c r="AN74" s="291"/>
      <c r="AO74" s="291"/>
      <c r="AP74" s="291"/>
      <c r="AQ74" s="291"/>
      <c r="AR74" s="291"/>
      <c r="AS74" s="291"/>
      <c r="AT74" s="291"/>
    </row>
    <row r="75" spans="1:46" ht="18" customHeight="1">
      <c r="A75" s="291"/>
      <c r="B75" s="688"/>
      <c r="C75" s="689"/>
      <c r="D75" s="671"/>
      <c r="E75" s="677"/>
      <c r="F75" s="677"/>
      <c r="G75" s="677"/>
      <c r="H75" s="678"/>
      <c r="I75" s="671">
        <v>1</v>
      </c>
      <c r="J75" s="677"/>
      <c r="K75" s="677"/>
      <c r="L75" s="677"/>
      <c r="M75" s="677"/>
      <c r="N75" s="677"/>
      <c r="O75" s="678"/>
      <c r="P75" s="671">
        <v>2</v>
      </c>
      <c r="Q75" s="677"/>
      <c r="R75" s="677"/>
      <c r="S75" s="677"/>
      <c r="T75" s="677"/>
      <c r="U75" s="677"/>
      <c r="V75" s="677"/>
      <c r="W75" s="678"/>
      <c r="X75" s="671">
        <v>3</v>
      </c>
      <c r="Y75" s="692"/>
      <c r="Z75" s="692"/>
      <c r="AA75" s="692"/>
      <c r="AB75" s="673"/>
      <c r="AC75" s="671">
        <v>4</v>
      </c>
      <c r="AD75" s="677"/>
      <c r="AE75" s="677"/>
      <c r="AF75" s="677"/>
      <c r="AG75" s="678"/>
      <c r="AH75" s="671">
        <v>5</v>
      </c>
      <c r="AI75" s="677"/>
      <c r="AJ75" s="677"/>
      <c r="AK75" s="677"/>
      <c r="AL75" s="677"/>
      <c r="AM75" s="677"/>
      <c r="AN75" s="677"/>
      <c r="AO75" s="678"/>
      <c r="AP75" s="671">
        <v>6</v>
      </c>
      <c r="AQ75" s="672"/>
      <c r="AR75" s="672"/>
      <c r="AS75" s="673"/>
      <c r="AT75" s="291"/>
    </row>
    <row r="76" spans="1:46" ht="18" customHeight="1">
      <c r="A76" s="291"/>
      <c r="B76" s="690"/>
      <c r="C76" s="691"/>
      <c r="D76" s="679" t="s">
        <v>237</v>
      </c>
      <c r="E76" s="680"/>
      <c r="F76" s="680"/>
      <c r="G76" s="680"/>
      <c r="H76" s="681"/>
      <c r="I76" s="679" t="s">
        <v>238</v>
      </c>
      <c r="J76" s="680"/>
      <c r="K76" s="680"/>
      <c r="L76" s="680"/>
      <c r="M76" s="680"/>
      <c r="N76" s="680"/>
      <c r="O76" s="681"/>
      <c r="P76" s="679" t="s">
        <v>240</v>
      </c>
      <c r="Q76" s="680"/>
      <c r="R76" s="680"/>
      <c r="S76" s="680"/>
      <c r="T76" s="680"/>
      <c r="U76" s="680"/>
      <c r="V76" s="680"/>
      <c r="W76" s="681"/>
      <c r="X76" s="679" t="s">
        <v>242</v>
      </c>
      <c r="Y76" s="685"/>
      <c r="Z76" s="685"/>
      <c r="AA76" s="685"/>
      <c r="AB76" s="686"/>
      <c r="AC76" s="679" t="s">
        <v>243</v>
      </c>
      <c r="AD76" s="680"/>
      <c r="AE76" s="680"/>
      <c r="AF76" s="680"/>
      <c r="AG76" s="681"/>
      <c r="AH76" s="679" t="s">
        <v>244</v>
      </c>
      <c r="AI76" s="680"/>
      <c r="AJ76" s="680"/>
      <c r="AK76" s="680"/>
      <c r="AL76" s="680"/>
      <c r="AM76" s="680"/>
      <c r="AN76" s="680"/>
      <c r="AO76" s="681"/>
      <c r="AP76" s="679" t="s">
        <v>245</v>
      </c>
      <c r="AQ76" s="687"/>
      <c r="AR76" s="687"/>
      <c r="AS76" s="686"/>
      <c r="AT76" s="291"/>
    </row>
    <row r="77" spans="1:46" ht="18" customHeight="1">
      <c r="A77" s="291"/>
      <c r="B77" s="690"/>
      <c r="C77" s="691"/>
      <c r="D77" s="682"/>
      <c r="E77" s="683"/>
      <c r="F77" s="683"/>
      <c r="G77" s="683"/>
      <c r="H77" s="684"/>
      <c r="I77" s="654" t="s">
        <v>246</v>
      </c>
      <c r="J77" s="655"/>
      <c r="K77" s="655"/>
      <c r="L77" s="655"/>
      <c r="M77" s="655"/>
      <c r="N77" s="655"/>
      <c r="O77" s="656"/>
      <c r="P77" s="693" t="s">
        <v>247</v>
      </c>
      <c r="Q77" s="694"/>
      <c r="R77" s="694"/>
      <c r="S77" s="694"/>
      <c r="T77" s="694"/>
      <c r="U77" s="694"/>
      <c r="V77" s="694"/>
      <c r="W77" s="695"/>
      <c r="X77" s="657"/>
      <c r="Y77" s="696"/>
      <c r="Z77" s="696"/>
      <c r="AA77" s="696"/>
      <c r="AB77" s="659"/>
      <c r="AC77" s="693" t="s">
        <v>248</v>
      </c>
      <c r="AD77" s="694"/>
      <c r="AE77" s="694"/>
      <c r="AF77" s="694"/>
      <c r="AG77" s="695"/>
      <c r="AH77" s="654" t="s">
        <v>249</v>
      </c>
      <c r="AI77" s="655"/>
      <c r="AJ77" s="655"/>
      <c r="AK77" s="655"/>
      <c r="AL77" s="655"/>
      <c r="AM77" s="655"/>
      <c r="AN77" s="655"/>
      <c r="AO77" s="656"/>
      <c r="AP77" s="657"/>
      <c r="AQ77" s="658"/>
      <c r="AR77" s="658"/>
      <c r="AS77" s="659"/>
      <c r="AT77" s="291"/>
    </row>
    <row r="78" spans="1:46" ht="18" customHeight="1">
      <c r="A78" s="291"/>
      <c r="B78" s="660" t="s">
        <v>250</v>
      </c>
      <c r="C78" s="661"/>
      <c r="D78" s="662" t="s">
        <v>1002</v>
      </c>
      <c r="E78" s="663"/>
      <c r="F78" s="663"/>
      <c r="G78" s="663"/>
      <c r="H78" s="664"/>
      <c r="I78" s="665" t="e">
        <f ca="1">I64</f>
        <v>#N/A</v>
      </c>
      <c r="J78" s="666"/>
      <c r="K78" s="666"/>
      <c r="L78" s="666"/>
      <c r="M78" s="667">
        <f>I63</f>
        <v>0</v>
      </c>
      <c r="N78" s="586"/>
      <c r="O78" s="587"/>
      <c r="P78" s="668" t="e">
        <f ca="1">IF(OR(AL6="% of Reading",AL6="% of F.S"),I78*AF6%,AF6)/AR6</f>
        <v>#N/A</v>
      </c>
      <c r="Q78" s="669"/>
      <c r="R78" s="669"/>
      <c r="S78" s="669"/>
      <c r="T78" s="669"/>
      <c r="U78" s="667">
        <f>M78</f>
        <v>0</v>
      </c>
      <c r="V78" s="667"/>
      <c r="W78" s="670"/>
      <c r="X78" s="671" t="s">
        <v>251</v>
      </c>
      <c r="Y78" s="672"/>
      <c r="Z78" s="672"/>
      <c r="AA78" s="672"/>
      <c r="AB78" s="673"/>
      <c r="AC78" s="674">
        <v>1</v>
      </c>
      <c r="AD78" s="675"/>
      <c r="AE78" s="675"/>
      <c r="AF78" s="675"/>
      <c r="AG78" s="676"/>
      <c r="AH78" s="665" t="e">
        <f t="shared" ref="AH78:AH82" ca="1" si="0">P78*AC78</f>
        <v>#N/A</v>
      </c>
      <c r="AI78" s="666"/>
      <c r="AJ78" s="666"/>
      <c r="AK78" s="666"/>
      <c r="AL78" s="666"/>
      <c r="AM78" s="667">
        <f>U78</f>
        <v>0</v>
      </c>
      <c r="AN78" s="667"/>
      <c r="AO78" s="670"/>
      <c r="AP78" s="671" t="s">
        <v>252</v>
      </c>
      <c r="AQ78" s="672"/>
      <c r="AR78" s="672"/>
      <c r="AS78" s="673"/>
      <c r="AT78" s="291"/>
    </row>
    <row r="79" spans="1:46" ht="18" customHeight="1">
      <c r="A79" s="291"/>
      <c r="B79" s="688" t="s">
        <v>253</v>
      </c>
      <c r="C79" s="689"/>
      <c r="D79" s="662" t="s">
        <v>1003</v>
      </c>
      <c r="E79" s="663"/>
      <c r="F79" s="663"/>
      <c r="G79" s="663"/>
      <c r="H79" s="664"/>
      <c r="I79" s="700" t="e">
        <f ca="1">AH64</f>
        <v>#N/A</v>
      </c>
      <c r="J79" s="701"/>
      <c r="K79" s="701"/>
      <c r="L79" s="701"/>
      <c r="M79" s="667">
        <f>AH63</f>
        <v>0</v>
      </c>
      <c r="N79" s="586"/>
      <c r="O79" s="587"/>
      <c r="P79" s="700" t="e">
        <f ca="1">SQRT(SUMSQ(P80,P81,P82,P83))</f>
        <v>#N/A</v>
      </c>
      <c r="Q79" s="701"/>
      <c r="R79" s="701"/>
      <c r="S79" s="701"/>
      <c r="T79" s="701"/>
      <c r="U79" s="667">
        <f>M79</f>
        <v>0</v>
      </c>
      <c r="V79" s="667"/>
      <c r="W79" s="670"/>
      <c r="X79" s="679" t="s">
        <v>254</v>
      </c>
      <c r="Y79" s="680"/>
      <c r="Z79" s="680"/>
      <c r="AA79" s="680"/>
      <c r="AB79" s="681"/>
      <c r="AC79" s="697">
        <v>-1</v>
      </c>
      <c r="AD79" s="698"/>
      <c r="AE79" s="698"/>
      <c r="AF79" s="698"/>
      <c r="AG79" s="699"/>
      <c r="AH79" s="700" t="e">
        <f ca="1">ABS(P79*AC79)</f>
        <v>#N/A</v>
      </c>
      <c r="AI79" s="701"/>
      <c r="AJ79" s="701"/>
      <c r="AK79" s="701"/>
      <c r="AL79" s="701"/>
      <c r="AM79" s="667">
        <f>U79</f>
        <v>0</v>
      </c>
      <c r="AN79" s="667"/>
      <c r="AO79" s="670"/>
      <c r="AP79" s="702" t="e">
        <f ca="1">AH79^4/SUM(AH81^4/AP81,AH82^4/AP82,AH83^4/AP83)</f>
        <v>#N/A</v>
      </c>
      <c r="AQ79" s="703"/>
      <c r="AR79" s="703"/>
      <c r="AS79" s="704"/>
      <c r="AT79" s="291"/>
    </row>
    <row r="80" spans="1:46" ht="18" customHeight="1">
      <c r="A80" s="291"/>
      <c r="B80" s="660" t="s">
        <v>255</v>
      </c>
      <c r="C80" s="661"/>
      <c r="D80" s="705" t="s">
        <v>1004</v>
      </c>
      <c r="E80" s="706"/>
      <c r="F80" s="706"/>
      <c r="G80" s="706"/>
      <c r="H80" s="707"/>
      <c r="I80" s="708">
        <v>0</v>
      </c>
      <c r="J80" s="709"/>
      <c r="K80" s="709"/>
      <c r="L80" s="709"/>
      <c r="M80" s="709"/>
      <c r="N80" s="709"/>
      <c r="O80" s="710"/>
      <c r="P80" s="665" t="e">
        <f ca="1">H6/2/SQRT(3)</f>
        <v>#N/A</v>
      </c>
      <c r="Q80" s="666"/>
      <c r="R80" s="666"/>
      <c r="S80" s="666"/>
      <c r="T80" s="666"/>
      <c r="U80" s="666"/>
      <c r="V80" s="667">
        <f>U79</f>
        <v>0</v>
      </c>
      <c r="W80" s="670"/>
      <c r="X80" s="711" t="s">
        <v>254</v>
      </c>
      <c r="Y80" s="712"/>
      <c r="Z80" s="712"/>
      <c r="AA80" s="712"/>
      <c r="AB80" s="713"/>
      <c r="AC80" s="714">
        <v>1</v>
      </c>
      <c r="AD80" s="715"/>
      <c r="AE80" s="715"/>
      <c r="AF80" s="715"/>
      <c r="AG80" s="716"/>
      <c r="AH80" s="665" t="e">
        <f t="shared" ca="1" si="0"/>
        <v>#N/A</v>
      </c>
      <c r="AI80" s="666"/>
      <c r="AJ80" s="666"/>
      <c r="AK80" s="666"/>
      <c r="AL80" s="666"/>
      <c r="AM80" s="666"/>
      <c r="AN80" s="667">
        <f>V80</f>
        <v>0</v>
      </c>
      <c r="AO80" s="670"/>
      <c r="AP80" s="711" t="s">
        <v>252</v>
      </c>
      <c r="AQ80" s="712"/>
      <c r="AR80" s="712"/>
      <c r="AS80" s="713"/>
      <c r="AT80" s="291"/>
    </row>
    <row r="81" spans="1:92" ht="18" customHeight="1">
      <c r="A81" s="291"/>
      <c r="B81" s="660" t="s">
        <v>256</v>
      </c>
      <c r="C81" s="661"/>
      <c r="D81" s="705" t="s">
        <v>1005</v>
      </c>
      <c r="E81" s="706"/>
      <c r="F81" s="706"/>
      <c r="G81" s="706"/>
      <c r="H81" s="707"/>
      <c r="I81" s="708">
        <v>0</v>
      </c>
      <c r="J81" s="709"/>
      <c r="K81" s="709"/>
      <c r="L81" s="709"/>
      <c r="M81" s="709"/>
      <c r="N81" s="709"/>
      <c r="O81" s="710"/>
      <c r="P81" s="665" t="e">
        <f ca="1">T6/2/SQRT(3)</f>
        <v>#VALUE!</v>
      </c>
      <c r="Q81" s="666"/>
      <c r="R81" s="666"/>
      <c r="S81" s="666"/>
      <c r="T81" s="666"/>
      <c r="U81" s="666"/>
      <c r="V81" s="667">
        <f>V80</f>
        <v>0</v>
      </c>
      <c r="W81" s="670"/>
      <c r="X81" s="711" t="s">
        <v>254</v>
      </c>
      <c r="Y81" s="712"/>
      <c r="Z81" s="712"/>
      <c r="AA81" s="712"/>
      <c r="AB81" s="713"/>
      <c r="AC81" s="714">
        <v>1</v>
      </c>
      <c r="AD81" s="715"/>
      <c r="AE81" s="715"/>
      <c r="AF81" s="715"/>
      <c r="AG81" s="716"/>
      <c r="AH81" s="665" t="e">
        <f t="shared" ca="1" si="0"/>
        <v>#VALUE!</v>
      </c>
      <c r="AI81" s="666"/>
      <c r="AJ81" s="666"/>
      <c r="AK81" s="666"/>
      <c r="AL81" s="666"/>
      <c r="AM81" s="666"/>
      <c r="AN81" s="667">
        <f>V81</f>
        <v>0</v>
      </c>
      <c r="AO81" s="670"/>
      <c r="AP81" s="711">
        <f>1/2*(100/20)^2</f>
        <v>12.5</v>
      </c>
      <c r="AQ81" s="712"/>
      <c r="AR81" s="712"/>
      <c r="AS81" s="713"/>
      <c r="AT81" s="291"/>
    </row>
    <row r="82" spans="1:92" ht="18" customHeight="1">
      <c r="A82" s="291"/>
      <c r="B82" s="660" t="s">
        <v>257</v>
      </c>
      <c r="C82" s="661"/>
      <c r="D82" s="705" t="s">
        <v>1006</v>
      </c>
      <c r="E82" s="706"/>
      <c r="F82" s="706"/>
      <c r="G82" s="706"/>
      <c r="H82" s="707"/>
      <c r="I82" s="708">
        <v>0</v>
      </c>
      <c r="J82" s="709"/>
      <c r="K82" s="709"/>
      <c r="L82" s="709"/>
      <c r="M82" s="709"/>
      <c r="N82" s="709"/>
      <c r="O82" s="710"/>
      <c r="P82" s="665" t="e">
        <f ca="1">MAX(AK71:AS72)/2/SQRT(3)</f>
        <v>#N/A</v>
      </c>
      <c r="Q82" s="666"/>
      <c r="R82" s="666"/>
      <c r="S82" s="666"/>
      <c r="T82" s="666"/>
      <c r="U82" s="666"/>
      <c r="V82" s="667">
        <f>V81</f>
        <v>0</v>
      </c>
      <c r="W82" s="670"/>
      <c r="X82" s="711" t="s">
        <v>254</v>
      </c>
      <c r="Y82" s="712"/>
      <c r="Z82" s="712"/>
      <c r="AA82" s="712"/>
      <c r="AB82" s="713"/>
      <c r="AC82" s="714">
        <v>1</v>
      </c>
      <c r="AD82" s="715"/>
      <c r="AE82" s="715"/>
      <c r="AF82" s="715"/>
      <c r="AG82" s="716"/>
      <c r="AH82" s="665" t="e">
        <f t="shared" ca="1" si="0"/>
        <v>#N/A</v>
      </c>
      <c r="AI82" s="666"/>
      <c r="AJ82" s="666"/>
      <c r="AK82" s="666"/>
      <c r="AL82" s="666"/>
      <c r="AM82" s="666"/>
      <c r="AN82" s="667">
        <f>V82</f>
        <v>0</v>
      </c>
      <c r="AO82" s="670"/>
      <c r="AP82" s="711">
        <f>1/2*(100/20)^2</f>
        <v>12.5</v>
      </c>
      <c r="AQ82" s="712"/>
      <c r="AR82" s="712"/>
      <c r="AS82" s="713"/>
      <c r="AT82" s="291"/>
    </row>
    <row r="83" spans="1:92" ht="18" customHeight="1">
      <c r="A83" s="291"/>
      <c r="B83" s="660" t="s">
        <v>259</v>
      </c>
      <c r="C83" s="661"/>
      <c r="D83" s="705" t="s">
        <v>1007</v>
      </c>
      <c r="E83" s="706"/>
      <c r="F83" s="706"/>
      <c r="G83" s="706"/>
      <c r="H83" s="707"/>
      <c r="I83" s="708">
        <v>0</v>
      </c>
      <c r="J83" s="709"/>
      <c r="K83" s="709"/>
      <c r="L83" s="709"/>
      <c r="M83" s="709"/>
      <c r="N83" s="709"/>
      <c r="O83" s="710"/>
      <c r="P83" s="665" t="e">
        <f ca="1">ABS(Z6/2/SQRT(3))</f>
        <v>#N/A</v>
      </c>
      <c r="Q83" s="666"/>
      <c r="R83" s="666"/>
      <c r="S83" s="666"/>
      <c r="T83" s="666"/>
      <c r="U83" s="666"/>
      <c r="V83" s="667">
        <f>V82</f>
        <v>0</v>
      </c>
      <c r="W83" s="670"/>
      <c r="X83" s="711" t="s">
        <v>254</v>
      </c>
      <c r="Y83" s="712"/>
      <c r="Z83" s="712"/>
      <c r="AA83" s="712"/>
      <c r="AB83" s="713"/>
      <c r="AC83" s="714">
        <v>1</v>
      </c>
      <c r="AD83" s="715"/>
      <c r="AE83" s="715"/>
      <c r="AF83" s="715"/>
      <c r="AG83" s="716"/>
      <c r="AH83" s="665" t="e">
        <f ca="1">ABS(P83*AC83)</f>
        <v>#N/A</v>
      </c>
      <c r="AI83" s="666"/>
      <c r="AJ83" s="666"/>
      <c r="AK83" s="666"/>
      <c r="AL83" s="666"/>
      <c r="AM83" s="666"/>
      <c r="AN83" s="667">
        <f>V83</f>
        <v>0</v>
      </c>
      <c r="AO83" s="670"/>
      <c r="AP83" s="711">
        <f>1/2*(100/20)^2</f>
        <v>12.5</v>
      </c>
      <c r="AQ83" s="712"/>
      <c r="AR83" s="712"/>
      <c r="AS83" s="713"/>
      <c r="AT83" s="291"/>
    </row>
    <row r="84" spans="1:92" ht="18" customHeight="1">
      <c r="A84" s="291"/>
      <c r="B84" s="660" t="s">
        <v>260</v>
      </c>
      <c r="C84" s="661"/>
      <c r="D84" s="662" t="s">
        <v>1008</v>
      </c>
      <c r="E84" s="663"/>
      <c r="F84" s="663"/>
      <c r="G84" s="663"/>
      <c r="H84" s="664"/>
      <c r="I84" s="668" t="e">
        <f ca="1">AN64</f>
        <v>#N/A</v>
      </c>
      <c r="J84" s="669"/>
      <c r="K84" s="669"/>
      <c r="L84" s="669"/>
      <c r="M84" s="667">
        <f>AN63</f>
        <v>0</v>
      </c>
      <c r="N84" s="586"/>
      <c r="O84" s="587"/>
      <c r="P84" s="719" t="s">
        <v>261</v>
      </c>
      <c r="Q84" s="720"/>
      <c r="R84" s="720"/>
      <c r="S84" s="720"/>
      <c r="T84" s="720"/>
      <c r="U84" s="720"/>
      <c r="V84" s="720"/>
      <c r="W84" s="721"/>
      <c r="X84" s="671" t="s">
        <v>261</v>
      </c>
      <c r="Y84" s="672"/>
      <c r="Z84" s="672"/>
      <c r="AA84" s="672"/>
      <c r="AB84" s="673"/>
      <c r="AC84" s="674" t="s">
        <v>261</v>
      </c>
      <c r="AD84" s="675"/>
      <c r="AE84" s="675"/>
      <c r="AF84" s="675"/>
      <c r="AG84" s="676"/>
      <c r="AH84" s="665" t="e">
        <f ca="1">SQRT(SUMSQ(AH78,AH79))</f>
        <v>#N/A</v>
      </c>
      <c r="AI84" s="666"/>
      <c r="AJ84" s="666"/>
      <c r="AK84" s="666"/>
      <c r="AL84" s="666"/>
      <c r="AM84" s="667">
        <f>M84</f>
        <v>0</v>
      </c>
      <c r="AN84" s="667"/>
      <c r="AO84" s="670"/>
      <c r="AP84" s="671" t="e">
        <f ca="1">IF(AH79=0,"∞",ROUNDDOWN(AH84^4/(AH79^4/AP79),0))</f>
        <v>#N/A</v>
      </c>
      <c r="AQ84" s="672"/>
      <c r="AR84" s="672"/>
      <c r="AS84" s="673"/>
      <c r="AT84" s="291"/>
      <c r="BD84" s="147"/>
      <c r="BE84" s="147"/>
      <c r="BF84" s="147"/>
      <c r="BG84" s="147"/>
      <c r="BH84" s="148"/>
      <c r="BI84" s="149"/>
      <c r="BJ84" s="149"/>
      <c r="BK84" s="150"/>
      <c r="BL84" s="150"/>
      <c r="BM84" s="150"/>
      <c r="BN84" s="150"/>
      <c r="BO84" s="150"/>
      <c r="BP84" s="150"/>
      <c r="BQ84" s="150"/>
      <c r="BR84" s="150"/>
      <c r="BS84" s="151"/>
      <c r="BT84" s="294"/>
      <c r="BU84" s="294"/>
      <c r="BV84" s="294"/>
      <c r="BW84" s="293"/>
      <c r="BX84" s="152"/>
      <c r="BY84" s="152"/>
      <c r="BZ84" s="152"/>
      <c r="CA84" s="152"/>
      <c r="CB84" s="152"/>
      <c r="CC84" s="186"/>
      <c r="CD84" s="186"/>
      <c r="CE84" s="186"/>
      <c r="CF84" s="186"/>
      <c r="CG84" s="186"/>
      <c r="CH84" s="148"/>
      <c r="CI84" s="149"/>
      <c r="CJ84" s="149"/>
      <c r="CK84" s="151"/>
      <c r="CL84" s="294"/>
      <c r="CM84" s="294"/>
      <c r="CN84" s="293"/>
    </row>
    <row r="85" spans="1:92" s="291" customFormat="1" ht="18" customHeight="1"/>
    <row r="86" spans="1:92" ht="18" customHeight="1">
      <c r="A86" s="153" t="s">
        <v>262</v>
      </c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AD86" s="291"/>
      <c r="AE86" s="291"/>
      <c r="AF86" s="291"/>
      <c r="AG86" s="291"/>
      <c r="AH86" s="291"/>
      <c r="AI86" s="291"/>
      <c r="AJ86" s="291"/>
      <c r="AK86" s="291"/>
      <c r="AL86" s="291"/>
      <c r="AM86" s="291"/>
      <c r="AN86" s="291"/>
      <c r="AO86" s="291"/>
      <c r="AP86" s="291"/>
      <c r="AQ86" s="291"/>
      <c r="AR86" s="291"/>
      <c r="AS86" s="291"/>
      <c r="AT86" s="291"/>
    </row>
    <row r="87" spans="1:92" ht="18" customHeight="1">
      <c r="A87" s="153"/>
      <c r="B87" s="161" t="s">
        <v>1009</v>
      </c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403" t="s">
        <v>1010</v>
      </c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AD87" s="291"/>
      <c r="AE87" s="291"/>
      <c r="AF87" s="291"/>
      <c r="AG87" s="291"/>
      <c r="AH87" s="291"/>
      <c r="AI87" s="291"/>
      <c r="AJ87" s="291"/>
      <c r="AK87" s="291"/>
      <c r="AL87" s="291"/>
      <c r="AM87" s="291"/>
      <c r="AN87" s="291"/>
      <c r="AO87" s="291"/>
      <c r="AP87" s="291"/>
      <c r="AQ87" s="291"/>
      <c r="AR87" s="291"/>
      <c r="AS87" s="291"/>
      <c r="AT87" s="291"/>
    </row>
    <row r="88" spans="1:92" ht="18" customHeight="1">
      <c r="A88" s="153"/>
      <c r="B88" s="291" t="s">
        <v>263</v>
      </c>
      <c r="C88" s="291"/>
      <c r="D88" s="291"/>
      <c r="E88" s="291"/>
      <c r="F88" s="291"/>
      <c r="G88" s="564" t="e">
        <f ca="1">I78</f>
        <v>#N/A</v>
      </c>
      <c r="H88" s="564"/>
      <c r="I88" s="564"/>
      <c r="J88" s="564"/>
      <c r="K88" s="564"/>
      <c r="L88" s="406">
        <f>M78</f>
        <v>0</v>
      </c>
      <c r="M88" s="406"/>
      <c r="N88" s="406"/>
      <c r="O88" s="406"/>
      <c r="P88" s="406"/>
      <c r="Q88" s="406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AD88" s="291"/>
      <c r="AE88" s="291"/>
      <c r="AF88" s="291"/>
      <c r="AG88" s="291"/>
      <c r="AH88" s="291"/>
      <c r="AI88" s="291"/>
      <c r="AJ88" s="291"/>
      <c r="AK88" s="291"/>
      <c r="AL88" s="291"/>
      <c r="AM88" s="291"/>
      <c r="AN88" s="291"/>
      <c r="AO88" s="291"/>
      <c r="AP88" s="291"/>
      <c r="AQ88" s="291"/>
      <c r="AR88" s="291"/>
      <c r="AS88" s="291"/>
      <c r="AT88" s="291"/>
    </row>
    <row r="89" spans="1:92" ht="18" customHeight="1">
      <c r="A89" s="153"/>
      <c r="B89" s="464"/>
      <c r="C89" s="464"/>
      <c r="D89" s="464"/>
      <c r="E89" s="464"/>
      <c r="F89" s="464"/>
      <c r="G89" s="300" t="s">
        <v>264</v>
      </c>
      <c r="H89" s="466"/>
      <c r="I89" s="466"/>
      <c r="J89" s="466"/>
      <c r="K89" s="466"/>
      <c r="L89" s="464"/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  <c r="AA89" s="464"/>
      <c r="AB89" s="464"/>
      <c r="AC89" s="464"/>
      <c r="AD89" s="464"/>
      <c r="AE89" s="464"/>
      <c r="AF89" s="464"/>
      <c r="AG89" s="464"/>
      <c r="AH89" s="464"/>
      <c r="AI89" s="464"/>
      <c r="AJ89" s="464"/>
      <c r="AK89" s="464"/>
      <c r="AL89" s="464"/>
      <c r="AM89" s="464"/>
      <c r="AN89" s="464"/>
      <c r="AO89" s="464"/>
      <c r="AP89" s="464"/>
      <c r="AQ89" s="464"/>
      <c r="AR89" s="464"/>
      <c r="AS89" s="464"/>
      <c r="AT89" s="464"/>
    </row>
    <row r="90" spans="1:92" ht="18" customHeight="1">
      <c r="A90" s="153"/>
      <c r="B90" s="291"/>
      <c r="C90" s="291"/>
      <c r="D90" s="291"/>
      <c r="E90" s="291"/>
      <c r="F90" s="291"/>
      <c r="G90" s="291" t="s">
        <v>265</v>
      </c>
      <c r="H90" s="291"/>
      <c r="I90" s="291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154"/>
      <c r="V90" s="154"/>
      <c r="W90" s="154"/>
      <c r="X90" s="291"/>
      <c r="Y90" s="155"/>
      <c r="Z90" s="155"/>
      <c r="AA90" s="155"/>
      <c r="AB90" s="155"/>
      <c r="AC90" s="155"/>
      <c r="AK90" s="291"/>
      <c r="AL90" s="291"/>
      <c r="AM90" s="291"/>
      <c r="AN90" s="291"/>
      <c r="AO90" s="291"/>
      <c r="AP90" s="291"/>
      <c r="AQ90" s="291"/>
      <c r="AR90" s="291"/>
      <c r="AS90" s="291"/>
      <c r="AT90" s="291"/>
    </row>
    <row r="91" spans="1:92" ht="18" customHeight="1">
      <c r="A91" s="153"/>
      <c r="B91" s="291"/>
      <c r="C91" s="291"/>
      <c r="D91" s="291"/>
      <c r="E91" s="291"/>
      <c r="F91" s="291"/>
      <c r="G91" s="291"/>
      <c r="H91" s="291"/>
      <c r="I91" s="291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154"/>
      <c r="V91" s="154"/>
      <c r="W91" s="154"/>
      <c r="X91" s="291"/>
      <c r="Y91" s="155"/>
      <c r="Z91" s="155"/>
      <c r="AA91" s="155"/>
      <c r="AB91" s="155"/>
      <c r="AC91" s="155"/>
      <c r="AD91" s="291"/>
      <c r="AE91" s="291"/>
      <c r="AF91" s="291"/>
      <c r="AG91" s="291"/>
      <c r="AH91" s="291"/>
      <c r="AI91" s="291"/>
      <c r="AJ91" s="291"/>
      <c r="AK91" s="291"/>
      <c r="AL91" s="291"/>
      <c r="AM91" s="291"/>
      <c r="AN91" s="291"/>
      <c r="AO91" s="291"/>
      <c r="AP91" s="291"/>
      <c r="AQ91" s="291"/>
      <c r="AR91" s="291"/>
      <c r="AS91" s="291"/>
      <c r="AT91" s="291"/>
    </row>
    <row r="92" spans="1:92" ht="18" customHeight="1">
      <c r="A92" s="153"/>
      <c r="B92" s="291"/>
      <c r="C92" s="291"/>
      <c r="D92" s="291"/>
      <c r="E92" s="291"/>
      <c r="F92" s="291"/>
      <c r="G92" s="291"/>
      <c r="H92" s="291"/>
      <c r="I92" s="291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154"/>
      <c r="V92" s="154"/>
      <c r="W92" s="154"/>
      <c r="X92" s="291"/>
      <c r="Y92" s="155"/>
      <c r="Z92" s="155"/>
      <c r="AE92" s="558" t="e">
        <f ca="1">G88</f>
        <v>#N/A</v>
      </c>
      <c r="AF92" s="558"/>
      <c r="AG92" s="558"/>
      <c r="AH92" s="558"/>
      <c r="AI92" s="563">
        <f>L88</f>
        <v>0</v>
      </c>
      <c r="AJ92" s="563"/>
      <c r="AK92" s="563"/>
      <c r="AL92" s="563"/>
      <c r="AM92" s="563"/>
      <c r="AN92" s="291"/>
      <c r="AO92" s="291"/>
      <c r="AP92" s="291"/>
      <c r="AQ92" s="291"/>
      <c r="AR92" s="291"/>
      <c r="AS92" s="291"/>
      <c r="AT92" s="291"/>
    </row>
    <row r="93" spans="1:92" ht="18" customHeight="1">
      <c r="A93" s="153"/>
      <c r="B93" s="291"/>
      <c r="C93" s="29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154"/>
      <c r="V93" s="154"/>
      <c r="W93" s="154"/>
      <c r="X93" s="291"/>
      <c r="Y93" s="155"/>
      <c r="Z93" s="155"/>
      <c r="AE93" s="558"/>
      <c r="AF93" s="558"/>
      <c r="AG93" s="558"/>
      <c r="AH93" s="558"/>
      <c r="AI93" s="563"/>
      <c r="AJ93" s="563"/>
      <c r="AK93" s="563"/>
      <c r="AL93" s="563"/>
      <c r="AM93" s="563"/>
      <c r="AN93" s="291"/>
      <c r="AO93" s="291"/>
      <c r="AP93" s="291"/>
      <c r="AQ93" s="291"/>
      <c r="AR93" s="291"/>
      <c r="AS93" s="291"/>
      <c r="AT93" s="291"/>
    </row>
    <row r="94" spans="1:92" ht="18" customHeight="1">
      <c r="A94" s="153"/>
      <c r="B94" s="464"/>
      <c r="C94" s="464"/>
      <c r="D94" s="464"/>
      <c r="E94" s="464"/>
      <c r="F94" s="464"/>
      <c r="G94" s="300" t="s">
        <v>266</v>
      </c>
      <c r="H94" s="464"/>
      <c r="I94" s="464"/>
      <c r="J94" s="464"/>
      <c r="K94" s="464"/>
      <c r="L94" s="464"/>
      <c r="M94" s="464"/>
      <c r="N94" s="464"/>
      <c r="O94" s="464"/>
      <c r="P94" s="464"/>
      <c r="Q94" s="464"/>
      <c r="R94" s="464"/>
      <c r="S94" s="464"/>
      <c r="T94" s="464"/>
      <c r="U94" s="154"/>
      <c r="V94" s="154"/>
      <c r="W94" s="154"/>
      <c r="X94" s="464"/>
      <c r="Y94" s="155"/>
      <c r="Z94" s="155"/>
      <c r="AE94" s="465"/>
      <c r="AF94" s="465"/>
      <c r="AG94" s="465"/>
      <c r="AH94" s="465"/>
      <c r="AI94" s="464"/>
      <c r="AJ94" s="464"/>
      <c r="AK94" s="464"/>
      <c r="AL94" s="464"/>
      <c r="AM94" s="464"/>
      <c r="AN94" s="464"/>
      <c r="AO94" s="464"/>
      <c r="AP94" s="464"/>
      <c r="AQ94" s="464"/>
      <c r="AR94" s="464"/>
      <c r="AS94" s="464"/>
      <c r="AT94" s="464"/>
    </row>
    <row r="95" spans="1:92" ht="18" customHeight="1">
      <c r="A95" s="153"/>
      <c r="B95" s="291"/>
      <c r="C95" s="291"/>
      <c r="D95" s="291"/>
      <c r="E95" s="291"/>
      <c r="F95" s="291"/>
      <c r="G95" s="291" t="s">
        <v>265</v>
      </c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154"/>
      <c r="V95" s="154"/>
      <c r="W95" s="154"/>
      <c r="X95" s="291"/>
      <c r="Y95" s="155"/>
      <c r="Z95" s="155"/>
      <c r="AA95" s="302"/>
      <c r="AB95" s="302"/>
      <c r="AC95" s="302"/>
      <c r="AD95" s="302"/>
      <c r="AE95" s="301"/>
      <c r="AF95" s="301"/>
      <c r="AG95" s="301"/>
      <c r="AH95" s="291"/>
      <c r="AI95" s="291"/>
      <c r="AJ95" s="291"/>
      <c r="AK95" s="291"/>
      <c r="AL95" s="291"/>
      <c r="AM95" s="291"/>
      <c r="AN95" s="291"/>
      <c r="AO95" s="291"/>
      <c r="AP95" s="291"/>
      <c r="AQ95" s="291"/>
      <c r="AR95" s="291"/>
      <c r="AS95" s="291"/>
      <c r="AT95" s="291"/>
    </row>
    <row r="96" spans="1:92" ht="18" customHeight="1">
      <c r="A96" s="153"/>
      <c r="B96" s="291"/>
      <c r="C96" s="291"/>
      <c r="D96" s="291"/>
      <c r="E96" s="291"/>
      <c r="F96" s="291"/>
      <c r="G96" s="291"/>
      <c r="H96" s="291"/>
      <c r="I96" s="291"/>
      <c r="J96" s="291"/>
      <c r="K96" s="158"/>
      <c r="N96" s="563" t="e">
        <f ca="1">G88</f>
        <v>#N/A</v>
      </c>
      <c r="O96" s="563"/>
      <c r="P96" s="563"/>
      <c r="Q96" s="563"/>
      <c r="R96" s="408">
        <f>L88</f>
        <v>0</v>
      </c>
      <c r="S96" s="408"/>
      <c r="T96" s="408"/>
      <c r="U96" s="154"/>
      <c r="V96" s="154"/>
      <c r="W96" s="154"/>
      <c r="X96" s="291"/>
      <c r="Y96" s="155"/>
      <c r="Z96" s="155"/>
      <c r="AA96" s="302"/>
      <c r="AB96" s="302"/>
      <c r="AC96" s="302"/>
      <c r="AD96" s="302"/>
      <c r="AE96" s="301"/>
      <c r="AF96" s="301"/>
      <c r="AG96" s="301"/>
      <c r="AH96" s="291"/>
      <c r="AI96" s="291"/>
      <c r="AJ96" s="291"/>
      <c r="AK96" s="291"/>
      <c r="AL96" s="291"/>
      <c r="AM96" s="291"/>
      <c r="AN96" s="291"/>
      <c r="AO96" s="291"/>
      <c r="AP96" s="291"/>
      <c r="AQ96" s="291"/>
      <c r="AR96" s="291"/>
      <c r="AS96" s="291"/>
      <c r="AT96" s="291"/>
    </row>
    <row r="97" spans="1:46" ht="18" customHeight="1">
      <c r="A97" s="153"/>
      <c r="B97" s="291"/>
      <c r="C97" s="291"/>
      <c r="D97" s="291"/>
      <c r="E97" s="291"/>
      <c r="F97" s="291"/>
      <c r="G97" s="291"/>
      <c r="H97" s="291"/>
      <c r="I97" s="144" t="s">
        <v>268</v>
      </c>
      <c r="J97" s="292" t="s">
        <v>267</v>
      </c>
      <c r="K97" s="291" t="s">
        <v>269</v>
      </c>
      <c r="L97" s="291"/>
      <c r="M97" s="291"/>
      <c r="N97" s="291"/>
      <c r="O97" s="291"/>
      <c r="P97" s="291"/>
      <c r="Q97" s="291"/>
      <c r="R97" s="291"/>
      <c r="S97" s="291"/>
      <c r="AA97" s="302"/>
      <c r="AB97" s="302"/>
      <c r="AC97" s="302"/>
      <c r="AD97" s="302"/>
      <c r="AE97" s="301"/>
      <c r="AF97" s="301"/>
      <c r="AG97" s="301"/>
      <c r="AH97" s="291"/>
      <c r="AI97" s="291"/>
      <c r="AJ97" s="291"/>
      <c r="AK97" s="291"/>
      <c r="AL97" s="291"/>
      <c r="AM97" s="291"/>
      <c r="AN97" s="291"/>
      <c r="AO97" s="291"/>
      <c r="AP97" s="291"/>
      <c r="AQ97" s="291"/>
      <c r="AR97" s="291"/>
      <c r="AS97" s="291"/>
      <c r="AT97" s="291"/>
    </row>
    <row r="98" spans="1:46" ht="18" customHeight="1">
      <c r="A98" s="153"/>
      <c r="B98" s="291"/>
      <c r="C98" s="291"/>
      <c r="D98" s="291"/>
      <c r="E98" s="291"/>
      <c r="F98" s="291"/>
      <c r="G98" s="291"/>
      <c r="H98" s="291"/>
      <c r="I98" s="144" t="s">
        <v>270</v>
      </c>
      <c r="J98" s="292" t="s">
        <v>271</v>
      </c>
      <c r="K98" s="723" t="e">
        <f ca="1">OFFSET(표준압력!AB21,AX6,0)</f>
        <v>#N/A</v>
      </c>
      <c r="L98" s="723"/>
      <c r="M98" s="723"/>
      <c r="N98" s="723"/>
      <c r="O98" s="723"/>
      <c r="P98" s="723"/>
      <c r="Q98" s="723"/>
      <c r="R98" s="291"/>
      <c r="S98" s="291"/>
      <c r="T98" s="291"/>
      <c r="U98" s="154"/>
      <c r="V98" s="154"/>
      <c r="W98" s="154"/>
      <c r="X98" s="291"/>
      <c r="Y98" s="155"/>
      <c r="Z98" s="155"/>
      <c r="AA98" s="302"/>
      <c r="AB98" s="302"/>
      <c r="AC98" s="302"/>
      <c r="AD98" s="302"/>
      <c r="AE98" s="301"/>
      <c r="AF98" s="301"/>
      <c r="AG98" s="301"/>
      <c r="AH98" s="291"/>
      <c r="AI98" s="291"/>
      <c r="AJ98" s="291"/>
      <c r="AK98" s="291"/>
      <c r="AL98" s="291"/>
      <c r="AM98" s="291"/>
      <c r="AN98" s="291"/>
      <c r="AO98" s="291"/>
      <c r="AP98" s="291"/>
      <c r="AQ98" s="291"/>
      <c r="AR98" s="291"/>
      <c r="AS98" s="291"/>
      <c r="AT98" s="291"/>
    </row>
    <row r="99" spans="1:46" ht="18" customHeight="1">
      <c r="A99" s="153"/>
      <c r="B99" s="291"/>
      <c r="C99" s="291"/>
      <c r="D99" s="291"/>
      <c r="E99" s="291"/>
      <c r="F99" s="291"/>
      <c r="G99" s="291"/>
      <c r="H99" s="291"/>
      <c r="I99" s="144" t="s">
        <v>272</v>
      </c>
      <c r="J99" s="292" t="s">
        <v>267</v>
      </c>
      <c r="K99" s="723" t="e">
        <f ca="1">OFFSET(표준압력!AC21,AX6,0)</f>
        <v>#N/A</v>
      </c>
      <c r="L99" s="723"/>
      <c r="M99" s="723"/>
      <c r="N99" s="723"/>
      <c r="O99" s="723"/>
      <c r="P99" s="723"/>
      <c r="Q99" s="723"/>
      <c r="R99" s="291"/>
      <c r="S99" s="291"/>
      <c r="T99" s="291"/>
      <c r="U99" s="154"/>
      <c r="V99" s="154"/>
      <c r="W99" s="154"/>
      <c r="X99" s="291"/>
      <c r="Y99" s="155"/>
      <c r="Z99" s="155"/>
      <c r="AA99" s="302"/>
      <c r="AB99" s="302"/>
      <c r="AC99" s="302"/>
      <c r="AD99" s="302"/>
      <c r="AE99" s="301"/>
      <c r="AF99" s="301"/>
      <c r="AG99" s="301"/>
      <c r="AH99" s="291"/>
      <c r="AI99" s="291"/>
      <c r="AJ99" s="291"/>
      <c r="AK99" s="291"/>
      <c r="AL99" s="291"/>
      <c r="AM99" s="291"/>
      <c r="AN99" s="291"/>
      <c r="AO99" s="291"/>
      <c r="AP99" s="291"/>
      <c r="AQ99" s="291"/>
      <c r="AR99" s="291"/>
      <c r="AS99" s="291"/>
      <c r="AT99" s="291"/>
    </row>
    <row r="100" spans="1:46" ht="18" customHeight="1">
      <c r="A100" s="153"/>
      <c r="B100" s="291"/>
      <c r="C100" s="291"/>
      <c r="D100" s="291"/>
      <c r="E100" s="291"/>
      <c r="F100" s="291"/>
      <c r="G100" s="291"/>
      <c r="H100" s="291"/>
      <c r="I100" s="144" t="s">
        <v>273</v>
      </c>
      <c r="J100" s="292" t="s">
        <v>271</v>
      </c>
      <c r="K100" s="303" t="s">
        <v>274</v>
      </c>
      <c r="L100" s="303"/>
      <c r="M100" s="303"/>
      <c r="N100" s="303"/>
      <c r="O100" s="303"/>
      <c r="P100" s="303"/>
      <c r="Q100" s="303"/>
      <c r="R100" s="291"/>
      <c r="S100" s="291"/>
      <c r="T100" s="291"/>
      <c r="U100" s="154"/>
      <c r="V100" s="154"/>
      <c r="W100" s="154"/>
      <c r="X100" s="291"/>
      <c r="Y100" s="155"/>
      <c r="Z100" s="155"/>
      <c r="AA100" s="302"/>
      <c r="AB100" s="302"/>
      <c r="AC100" s="302"/>
      <c r="AD100" s="302"/>
      <c r="AE100" s="301"/>
      <c r="AF100" s="301"/>
      <c r="AG100" s="301"/>
      <c r="AH100" s="291"/>
      <c r="AI100" s="291"/>
      <c r="AJ100" s="291"/>
      <c r="AK100" s="291"/>
      <c r="AL100" s="291"/>
      <c r="AM100" s="291"/>
      <c r="AN100" s="291"/>
      <c r="AO100" s="291"/>
      <c r="AP100" s="291"/>
      <c r="AQ100" s="291"/>
      <c r="AR100" s="291"/>
      <c r="AS100" s="291"/>
      <c r="AT100" s="291"/>
    </row>
    <row r="101" spans="1:46" ht="18" customHeight="1">
      <c r="A101" s="153"/>
      <c r="B101" s="300" t="s">
        <v>1076</v>
      </c>
      <c r="C101" s="464"/>
      <c r="D101" s="464"/>
      <c r="E101" s="464"/>
      <c r="F101" s="464"/>
      <c r="G101" s="464"/>
      <c r="H101" s="464"/>
      <c r="I101" s="144"/>
      <c r="J101" s="465"/>
      <c r="K101" s="303"/>
      <c r="L101" s="303"/>
      <c r="M101" s="303"/>
      <c r="N101" s="303"/>
      <c r="O101" s="303"/>
      <c r="P101" s="303"/>
      <c r="Q101" s="303"/>
      <c r="R101" s="464"/>
      <c r="S101" s="464"/>
      <c r="T101" s="464"/>
      <c r="U101" s="154"/>
      <c r="V101" s="154"/>
      <c r="W101" s="154"/>
      <c r="X101" s="464"/>
      <c r="Y101" s="155"/>
      <c r="Z101" s="155"/>
      <c r="AA101" s="467"/>
      <c r="AB101" s="467"/>
      <c r="AC101" s="467"/>
      <c r="AD101" s="467"/>
      <c r="AE101" s="466"/>
      <c r="AF101" s="466"/>
      <c r="AG101" s="466"/>
      <c r="AH101" s="464"/>
      <c r="AI101" s="464"/>
      <c r="AJ101" s="464"/>
      <c r="AK101" s="464"/>
      <c r="AL101" s="464"/>
      <c r="AM101" s="464"/>
      <c r="AN101" s="464"/>
      <c r="AO101" s="464"/>
      <c r="AP101" s="464"/>
      <c r="AQ101" s="464"/>
      <c r="AR101" s="464"/>
      <c r="AS101" s="464"/>
      <c r="AT101" s="464"/>
    </row>
    <row r="102" spans="1:46" ht="18" customHeight="1">
      <c r="A102" s="153"/>
      <c r="B102" s="291" t="s">
        <v>275</v>
      </c>
      <c r="C102" s="291"/>
      <c r="D102" s="291"/>
      <c r="E102" s="291"/>
      <c r="F102" s="291"/>
      <c r="G102" s="291"/>
      <c r="H102" s="291"/>
      <c r="I102" s="291" t="e">
        <f ca="1">"표준기의 불확도 평가결과에서 계산된 측정불확도는 "&amp;TRIM(TEXT(AF6,"0.### ###"))&amp;" "&amp;AL6&amp;" 이고,"</f>
        <v>#N/A</v>
      </c>
      <c r="J102" s="291"/>
      <c r="K102" s="291"/>
      <c r="L102" s="291"/>
      <c r="M102" s="291"/>
      <c r="N102" s="291"/>
      <c r="O102" s="291"/>
      <c r="P102" s="291"/>
      <c r="Q102" s="291"/>
      <c r="R102" s="291"/>
      <c r="S102" s="291"/>
      <c r="T102" s="291"/>
      <c r="U102" s="156"/>
      <c r="V102" s="156"/>
      <c r="W102" s="156"/>
      <c r="X102" s="291"/>
      <c r="Y102" s="157"/>
      <c r="Z102" s="157"/>
      <c r="AA102" s="157"/>
      <c r="AB102" s="155"/>
      <c r="AC102" s="155"/>
      <c r="AD102" s="291"/>
      <c r="AE102" s="291"/>
      <c r="AF102" s="291"/>
      <c r="AG102" s="291"/>
      <c r="AH102" s="291"/>
      <c r="AI102" s="291"/>
      <c r="AJ102" s="291"/>
      <c r="AK102" s="291"/>
      <c r="AL102" s="291"/>
      <c r="AM102" s="291"/>
      <c r="AN102" s="291"/>
      <c r="AO102" s="291"/>
      <c r="AP102" s="291"/>
      <c r="AQ102" s="291"/>
      <c r="AR102" s="291"/>
      <c r="AS102" s="291"/>
      <c r="AT102" s="291"/>
    </row>
    <row r="103" spans="1:46" ht="18" customHeight="1">
      <c r="A103" s="153"/>
      <c r="B103" s="291"/>
      <c r="C103" s="291"/>
      <c r="D103" s="291"/>
      <c r="E103" s="291"/>
      <c r="F103" s="291"/>
      <c r="G103" s="291"/>
      <c r="H103" s="291"/>
      <c r="I103" s="291" t="e">
        <f ca="1">"표준기 압력값은 "&amp;TEXT(O104,"0.000000")&amp;" "&amp;L88&amp;" 이므로 아래와 같이 계산된다."</f>
        <v>#N/A</v>
      </c>
      <c r="K103" s="291"/>
      <c r="L103" s="291"/>
      <c r="M103" s="291"/>
      <c r="N103" s="291"/>
      <c r="O103" s="291"/>
      <c r="P103" s="291"/>
      <c r="Q103" s="291"/>
      <c r="R103" s="291"/>
      <c r="S103" s="291"/>
      <c r="T103" s="291"/>
      <c r="U103" s="156"/>
      <c r="V103" s="156"/>
      <c r="W103" s="156"/>
      <c r="X103" s="291"/>
      <c r="Y103" s="157"/>
      <c r="Z103" s="157"/>
      <c r="AA103" s="157"/>
      <c r="AB103" s="155"/>
      <c r="AC103" s="155"/>
      <c r="AD103" s="291"/>
      <c r="AE103" s="291"/>
      <c r="AF103" s="291"/>
      <c r="AG103" s="291"/>
      <c r="AH103" s="291"/>
      <c r="AI103" s="291"/>
      <c r="AJ103" s="291"/>
      <c r="AK103" s="291"/>
      <c r="AL103" s="291"/>
      <c r="AM103" s="291"/>
      <c r="AN103" s="291"/>
      <c r="AO103" s="291"/>
      <c r="AP103" s="291"/>
      <c r="AQ103" s="291"/>
      <c r="AR103" s="291"/>
      <c r="AS103" s="291"/>
      <c r="AT103" s="291"/>
    </row>
    <row r="104" spans="1:46" ht="18" customHeight="1">
      <c r="A104" s="153"/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558" t="e">
        <f ca="1">AE92</f>
        <v>#N/A</v>
      </c>
      <c r="P104" s="599"/>
      <c r="Q104" s="599"/>
      <c r="R104" s="599"/>
      <c r="S104" s="599"/>
      <c r="T104" s="558" t="s">
        <v>276</v>
      </c>
      <c r="U104" s="722" t="e">
        <f ca="1">AF6/100</f>
        <v>#N/A</v>
      </c>
      <c r="V104" s="722"/>
      <c r="W104" s="722"/>
      <c r="X104" s="722"/>
      <c r="Y104" s="722"/>
      <c r="Z104" s="558" t="s">
        <v>277</v>
      </c>
      <c r="AA104" s="562" t="e">
        <f ca="1">P78</f>
        <v>#N/A</v>
      </c>
      <c r="AB104" s="562"/>
      <c r="AC104" s="562"/>
      <c r="AD104" s="562"/>
      <c r="AE104" s="563">
        <f>U78</f>
        <v>0</v>
      </c>
      <c r="AF104" s="563"/>
      <c r="AG104" s="563"/>
      <c r="AH104" s="563"/>
      <c r="AI104" s="563"/>
      <c r="AJ104" s="291"/>
      <c r="AK104" s="291"/>
      <c r="AL104" s="291"/>
      <c r="AM104" s="291"/>
      <c r="AN104" s="291"/>
      <c r="AO104" s="291"/>
      <c r="AP104" s="291"/>
      <c r="AQ104" s="291"/>
      <c r="AR104" s="291"/>
      <c r="AS104" s="291"/>
    </row>
    <row r="105" spans="1:46" ht="18" customHeight="1">
      <c r="A105" s="153"/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599"/>
      <c r="P105" s="599"/>
      <c r="Q105" s="599"/>
      <c r="R105" s="599"/>
      <c r="S105" s="599"/>
      <c r="T105" s="558"/>
      <c r="U105" s="561">
        <f>AR6</f>
        <v>2</v>
      </c>
      <c r="V105" s="561"/>
      <c r="W105" s="561"/>
      <c r="X105" s="561"/>
      <c r="Y105" s="561"/>
      <c r="Z105" s="558"/>
      <c r="AA105" s="562"/>
      <c r="AB105" s="562"/>
      <c r="AC105" s="562"/>
      <c r="AD105" s="562"/>
      <c r="AE105" s="563"/>
      <c r="AF105" s="563"/>
      <c r="AG105" s="563"/>
      <c r="AH105" s="563"/>
      <c r="AI105" s="563"/>
      <c r="AJ105" s="291"/>
      <c r="AK105" s="291"/>
      <c r="AL105" s="291"/>
      <c r="AM105" s="291"/>
      <c r="AN105" s="291"/>
      <c r="AO105" s="291"/>
      <c r="AP105" s="291"/>
      <c r="AQ105" s="291"/>
      <c r="AR105" s="291"/>
      <c r="AS105" s="291"/>
    </row>
    <row r="106" spans="1:46" ht="18" customHeight="1">
      <c r="A106" s="153"/>
      <c r="B106" s="300" t="s">
        <v>1077</v>
      </c>
      <c r="C106" s="291"/>
      <c r="D106" s="291"/>
      <c r="E106" s="291"/>
      <c r="F106" s="291"/>
      <c r="H106" s="291"/>
      <c r="I106" s="291"/>
      <c r="J106" s="291"/>
      <c r="K106" s="291"/>
      <c r="L106" s="291"/>
      <c r="M106" s="291"/>
      <c r="N106" s="291"/>
      <c r="O106" s="291"/>
      <c r="P106" s="291"/>
      <c r="Q106" s="291"/>
      <c r="R106" s="291"/>
      <c r="S106" s="291"/>
      <c r="T106" s="291"/>
      <c r="U106" s="154"/>
      <c r="V106" s="154"/>
      <c r="W106" s="154"/>
      <c r="X106" s="291"/>
      <c r="Y106" s="155"/>
      <c r="Z106" s="155"/>
      <c r="AA106" s="302"/>
      <c r="AB106" s="302"/>
      <c r="AC106" s="302"/>
      <c r="AD106" s="302"/>
      <c r="AE106" s="301"/>
      <c r="AF106" s="301"/>
      <c r="AG106" s="301"/>
      <c r="AH106" s="291"/>
      <c r="AI106" s="291"/>
      <c r="AJ106" s="291"/>
      <c r="AK106" s="291"/>
      <c r="AL106" s="291"/>
      <c r="AM106" s="291"/>
      <c r="AN106" s="291"/>
      <c r="AO106" s="291"/>
      <c r="AP106" s="291"/>
      <c r="AQ106" s="291"/>
      <c r="AR106" s="291"/>
      <c r="AS106" s="291"/>
      <c r="AT106" s="291"/>
    </row>
    <row r="107" spans="1:46" ht="18" customHeight="1">
      <c r="A107" s="153"/>
      <c r="B107" s="464" t="s">
        <v>275</v>
      </c>
      <c r="C107" s="464"/>
      <c r="D107" s="464"/>
      <c r="E107" s="464"/>
      <c r="F107" s="464"/>
      <c r="G107" s="464"/>
      <c r="H107" s="464"/>
      <c r="I107" s="464" t="e">
        <f ca="1">"표준기의 교정성적서에서 측정불확도는 "&amp;TRIM(TEXT(AF6,"0.### ###"))&amp;" "&amp;AL6&amp;" 이다."</f>
        <v>#N/A</v>
      </c>
      <c r="J107" s="464"/>
      <c r="K107" s="464"/>
      <c r="L107" s="464"/>
      <c r="M107" s="464"/>
      <c r="N107" s="464"/>
      <c r="O107" s="464"/>
      <c r="P107" s="464"/>
      <c r="Q107" s="464"/>
      <c r="R107" s="464"/>
      <c r="S107" s="464"/>
      <c r="T107" s="464"/>
      <c r="U107" s="156"/>
      <c r="V107" s="156"/>
      <c r="W107" s="156"/>
      <c r="X107" s="464"/>
      <c r="Y107" s="157"/>
      <c r="Z107" s="157"/>
      <c r="AA107" s="157"/>
      <c r="AB107" s="155"/>
      <c r="AC107" s="155"/>
      <c r="AD107" s="464"/>
      <c r="AE107" s="464"/>
      <c r="AF107" s="464"/>
      <c r="AG107" s="464"/>
      <c r="AH107" s="464"/>
      <c r="AI107" s="464"/>
      <c r="AJ107" s="464"/>
      <c r="AK107" s="464"/>
      <c r="AL107" s="464"/>
      <c r="AM107" s="464"/>
      <c r="AN107" s="464"/>
      <c r="AO107" s="464"/>
      <c r="AP107" s="464"/>
      <c r="AQ107" s="464"/>
      <c r="AR107" s="464"/>
      <c r="AS107" s="464"/>
      <c r="AT107" s="464"/>
    </row>
    <row r="108" spans="1:46" ht="18" customHeight="1">
      <c r="A108" s="153"/>
      <c r="B108" s="464"/>
      <c r="C108" s="464"/>
      <c r="D108" s="464"/>
      <c r="E108" s="464"/>
      <c r="F108" s="464"/>
      <c r="G108" s="464"/>
      <c r="H108" s="464"/>
      <c r="I108" s="464" t="s">
        <v>1075</v>
      </c>
      <c r="K108" s="464"/>
      <c r="L108" s="464"/>
      <c r="M108" s="464"/>
      <c r="N108" s="464"/>
      <c r="O108" s="464"/>
      <c r="P108" s="464"/>
      <c r="Q108" s="464"/>
      <c r="R108" s="464"/>
      <c r="S108" s="464"/>
      <c r="T108" s="464"/>
      <c r="U108" s="156"/>
      <c r="V108" s="156"/>
      <c r="W108" s="156"/>
      <c r="X108" s="464"/>
      <c r="Y108" s="157"/>
      <c r="Z108" s="157"/>
      <c r="AA108" s="157"/>
      <c r="AB108" s="155"/>
      <c r="AC108" s="155"/>
      <c r="AD108" s="464"/>
      <c r="AE108" s="464"/>
      <c r="AF108" s="464"/>
      <c r="AG108" s="464"/>
      <c r="AH108" s="464"/>
      <c r="AI108" s="464"/>
      <c r="AJ108" s="464"/>
      <c r="AK108" s="464"/>
      <c r="AL108" s="464"/>
      <c r="AM108" s="464"/>
      <c r="AN108" s="464"/>
      <c r="AO108" s="464"/>
      <c r="AP108" s="464"/>
      <c r="AQ108" s="464"/>
      <c r="AR108" s="464"/>
      <c r="AS108" s="464"/>
      <c r="AT108" s="464"/>
    </row>
    <row r="109" spans="1:46" ht="18" customHeight="1">
      <c r="A109" s="153"/>
      <c r="B109" s="464"/>
      <c r="C109" s="464"/>
      <c r="D109" s="464"/>
      <c r="E109" s="464"/>
      <c r="F109" s="464"/>
      <c r="G109" s="464"/>
      <c r="H109" s="464"/>
      <c r="I109" s="464"/>
      <c r="J109" s="464"/>
      <c r="K109" s="464"/>
      <c r="L109" s="464"/>
      <c r="M109" s="722" t="e">
        <f ca="1">AF6</f>
        <v>#N/A</v>
      </c>
      <c r="N109" s="722"/>
      <c r="O109" s="722"/>
      <c r="P109" s="722"/>
      <c r="Q109" s="722"/>
      <c r="R109" s="558" t="s">
        <v>85</v>
      </c>
      <c r="S109" s="562" t="e">
        <f ca="1">P78</f>
        <v>#N/A</v>
      </c>
      <c r="T109" s="562"/>
      <c r="U109" s="562"/>
      <c r="V109" s="562"/>
      <c r="W109" s="563">
        <f>U78</f>
        <v>0</v>
      </c>
      <c r="X109" s="563"/>
      <c r="Y109" s="563"/>
      <c r="Z109" s="563"/>
      <c r="AA109" s="563"/>
      <c r="AB109" s="464"/>
      <c r="AC109" s="464"/>
      <c r="AD109" s="464"/>
      <c r="AE109" s="464"/>
      <c r="AF109" s="464"/>
      <c r="AG109" s="464"/>
      <c r="AH109" s="464"/>
      <c r="AI109" s="464"/>
      <c r="AJ109" s="464"/>
      <c r="AK109" s="464"/>
    </row>
    <row r="110" spans="1:46" ht="18" customHeight="1">
      <c r="A110" s="153"/>
      <c r="B110" s="464"/>
      <c r="C110" s="464"/>
      <c r="D110" s="464"/>
      <c r="E110" s="464"/>
      <c r="F110" s="464"/>
      <c r="G110" s="464"/>
      <c r="H110" s="464"/>
      <c r="I110" s="464"/>
      <c r="J110" s="464"/>
      <c r="K110" s="464"/>
      <c r="L110" s="464"/>
      <c r="M110" s="561">
        <f>AR6</f>
        <v>2</v>
      </c>
      <c r="N110" s="561"/>
      <c r="O110" s="561"/>
      <c r="P110" s="561"/>
      <c r="Q110" s="561"/>
      <c r="R110" s="558"/>
      <c r="S110" s="562"/>
      <c r="T110" s="562"/>
      <c r="U110" s="562"/>
      <c r="V110" s="562"/>
      <c r="W110" s="563"/>
      <c r="X110" s="563"/>
      <c r="Y110" s="563"/>
      <c r="Z110" s="563"/>
      <c r="AA110" s="563"/>
      <c r="AB110" s="464"/>
      <c r="AC110" s="464"/>
      <c r="AD110" s="464"/>
      <c r="AE110" s="464"/>
      <c r="AF110" s="464"/>
      <c r="AG110" s="464"/>
      <c r="AH110" s="464"/>
      <c r="AI110" s="464"/>
      <c r="AJ110" s="464"/>
      <c r="AK110" s="464"/>
    </row>
    <row r="111" spans="1:46" ht="18" customHeight="1">
      <c r="A111" s="153"/>
      <c r="B111" s="291" t="s">
        <v>278</v>
      </c>
      <c r="C111" s="291"/>
      <c r="D111" s="291"/>
      <c r="E111" s="291"/>
      <c r="F111" s="291"/>
      <c r="G111" s="291"/>
      <c r="H111" s="563" t="str">
        <f>X78</f>
        <v>정규</v>
      </c>
      <c r="I111" s="563"/>
      <c r="J111" s="563"/>
      <c r="K111" s="563"/>
      <c r="L111" s="563"/>
      <c r="M111" s="291"/>
      <c r="N111" s="291"/>
      <c r="O111" s="291"/>
      <c r="P111" s="291"/>
      <c r="Q111" s="291"/>
      <c r="R111" s="291"/>
      <c r="S111" s="291"/>
      <c r="T111" s="291"/>
      <c r="U111" s="291"/>
      <c r="V111" s="291"/>
      <c r="W111" s="291"/>
      <c r="X111" s="291"/>
      <c r="Y111" s="291"/>
      <c r="Z111" s="291"/>
      <c r="AA111" s="291"/>
      <c r="AB111" s="291"/>
      <c r="AC111" s="291"/>
      <c r="AD111" s="291"/>
      <c r="AE111" s="291"/>
      <c r="AF111" s="291"/>
      <c r="AG111" s="291"/>
      <c r="AH111" s="291"/>
      <c r="AI111" s="291"/>
      <c r="AJ111" s="291"/>
      <c r="AK111" s="291"/>
      <c r="AL111" s="291"/>
      <c r="AM111" s="291"/>
      <c r="AN111" s="291"/>
      <c r="AO111" s="291"/>
      <c r="AP111" s="291"/>
      <c r="AQ111" s="291"/>
      <c r="AR111" s="291"/>
      <c r="AS111" s="291"/>
      <c r="AT111" s="291"/>
    </row>
    <row r="112" spans="1:46" ht="18" customHeight="1">
      <c r="A112" s="153"/>
      <c r="B112" s="563" t="s">
        <v>279</v>
      </c>
      <c r="C112" s="563"/>
      <c r="D112" s="563"/>
      <c r="E112" s="563"/>
      <c r="F112" s="563"/>
      <c r="G112" s="563"/>
      <c r="H112" s="291"/>
      <c r="I112" s="291"/>
      <c r="J112" s="291"/>
      <c r="K112" s="291"/>
      <c r="L112" s="291"/>
      <c r="M112" s="291"/>
      <c r="N112" s="291"/>
      <c r="O112" s="291"/>
      <c r="P112" s="291"/>
      <c r="Q112" s="291"/>
      <c r="R112" s="291"/>
      <c r="S112" s="291"/>
      <c r="T112" s="291"/>
      <c r="U112" s="291"/>
      <c r="V112" s="291"/>
      <c r="W112" s="291"/>
      <c r="X112" s="291"/>
      <c r="Y112" s="291"/>
      <c r="Z112" s="291"/>
      <c r="AA112" s="291"/>
      <c r="AB112" s="291"/>
      <c r="AC112" s="291"/>
      <c r="AD112" s="291"/>
      <c r="AE112" s="291"/>
      <c r="AF112" s="291"/>
      <c r="AG112" s="291"/>
      <c r="AH112" s="291"/>
      <c r="AI112" s="291"/>
      <c r="AJ112" s="291"/>
      <c r="AK112" s="291"/>
      <c r="AL112" s="291"/>
      <c r="AM112" s="291"/>
      <c r="AN112" s="291"/>
      <c r="AO112" s="291"/>
      <c r="AP112" s="291"/>
      <c r="AQ112" s="291"/>
      <c r="AR112" s="291"/>
      <c r="AS112" s="291"/>
      <c r="AT112" s="291"/>
    </row>
    <row r="113" spans="1:47" ht="18" customHeight="1">
      <c r="A113" s="153"/>
      <c r="B113" s="563"/>
      <c r="C113" s="563"/>
      <c r="D113" s="563"/>
      <c r="E113" s="563"/>
      <c r="F113" s="563"/>
      <c r="G113" s="563"/>
      <c r="H113" s="291"/>
      <c r="I113" s="291"/>
      <c r="J113" s="291"/>
      <c r="K113" s="291"/>
      <c r="L113" s="291"/>
      <c r="M113" s="291"/>
      <c r="N113" s="291"/>
      <c r="O113" s="291"/>
      <c r="P113" s="291"/>
      <c r="Q113" s="291"/>
      <c r="R113" s="291"/>
      <c r="S113" s="291"/>
      <c r="T113" s="291"/>
      <c r="U113" s="291"/>
      <c r="V113" s="291"/>
      <c r="W113" s="291"/>
      <c r="X113" s="291"/>
      <c r="Y113" s="291"/>
      <c r="Z113" s="291"/>
      <c r="AH113" s="291"/>
      <c r="AI113" s="291"/>
      <c r="AJ113" s="291"/>
      <c r="AK113" s="291"/>
      <c r="AL113" s="291"/>
      <c r="AM113" s="291"/>
      <c r="AN113" s="291"/>
      <c r="AO113" s="291"/>
      <c r="AP113" s="291"/>
      <c r="AQ113" s="291"/>
      <c r="AR113" s="291"/>
      <c r="AS113" s="291"/>
      <c r="AT113" s="291"/>
    </row>
    <row r="114" spans="1:47" ht="18" customHeight="1">
      <c r="A114" s="153"/>
      <c r="B114" s="291" t="s">
        <v>280</v>
      </c>
      <c r="C114" s="291"/>
      <c r="D114" s="291"/>
      <c r="E114" s="291"/>
      <c r="F114" s="291"/>
      <c r="G114" s="291"/>
      <c r="H114" s="291"/>
      <c r="I114" s="291"/>
      <c r="J114" s="394">
        <v>1</v>
      </c>
      <c r="K114" s="394" t="s">
        <v>1013</v>
      </c>
      <c r="L114" s="564" t="e">
        <f ca="1">AA104</f>
        <v>#N/A</v>
      </c>
      <c r="M114" s="564"/>
      <c r="N114" s="564"/>
      <c r="O114" s="564"/>
      <c r="P114" s="411">
        <f>AE104</f>
        <v>0</v>
      </c>
      <c r="Q114" s="409"/>
      <c r="R114" s="409"/>
      <c r="S114" s="159" t="s">
        <v>282</v>
      </c>
      <c r="T114" s="564" t="e">
        <f ca="1">J114*L114</f>
        <v>#N/A</v>
      </c>
      <c r="U114" s="564"/>
      <c r="V114" s="564"/>
      <c r="W114" s="564"/>
      <c r="X114" s="411">
        <f>P114</f>
        <v>0</v>
      </c>
      <c r="Y114" s="409"/>
      <c r="Z114" s="301"/>
      <c r="AA114" s="304"/>
      <c r="AB114" s="291"/>
      <c r="AC114" s="291"/>
      <c r="AD114" s="291"/>
      <c r="AE114" s="291"/>
      <c r="AF114" s="291"/>
      <c r="AG114" s="291"/>
      <c r="AH114" s="291"/>
      <c r="AI114" s="291"/>
      <c r="AJ114" s="291"/>
      <c r="AK114" s="291"/>
      <c r="AL114" s="291"/>
      <c r="AM114" s="291"/>
      <c r="AN114" s="291"/>
      <c r="AO114" s="291"/>
      <c r="AP114" s="291"/>
      <c r="AQ114" s="291"/>
      <c r="AR114" s="291"/>
      <c r="AS114" s="291"/>
      <c r="AT114" s="291"/>
      <c r="AU114" s="291"/>
    </row>
    <row r="115" spans="1:47" ht="18" customHeight="1">
      <c r="A115" s="153"/>
      <c r="B115" s="291" t="s">
        <v>283</v>
      </c>
      <c r="C115" s="291"/>
      <c r="D115" s="291"/>
      <c r="E115" s="291"/>
      <c r="F115" s="291"/>
      <c r="G115" s="291"/>
      <c r="H115" s="160" t="s">
        <v>1016</v>
      </c>
      <c r="I115" s="405" t="s">
        <v>1017</v>
      </c>
      <c r="J115" s="563" t="str">
        <f>AP78</f>
        <v>∞</v>
      </c>
      <c r="K115" s="563"/>
      <c r="L115" s="563"/>
      <c r="M115" s="563"/>
      <c r="N115" s="563"/>
      <c r="Q115" s="291"/>
      <c r="R115" s="291"/>
      <c r="S115" s="291"/>
      <c r="T115" s="291"/>
      <c r="U115" s="291"/>
      <c r="V115" s="291"/>
      <c r="W115" s="291"/>
      <c r="X115" s="291"/>
      <c r="Y115" s="291"/>
      <c r="Z115" s="291"/>
      <c r="AA115" s="291"/>
      <c r="AB115" s="291"/>
      <c r="AC115" s="291"/>
      <c r="AD115" s="291"/>
      <c r="AE115" s="291"/>
      <c r="AF115" s="291"/>
      <c r="AG115" s="291"/>
      <c r="AH115" s="291"/>
      <c r="AI115" s="291"/>
      <c r="AJ115" s="291"/>
      <c r="AK115" s="291"/>
      <c r="AL115" s="291"/>
      <c r="AM115" s="291"/>
      <c r="AN115" s="291"/>
      <c r="AO115" s="291"/>
      <c r="AP115" s="291"/>
      <c r="AQ115" s="291"/>
      <c r="AR115" s="291"/>
      <c r="AS115" s="291"/>
      <c r="AT115" s="291"/>
    </row>
    <row r="116" spans="1:47" ht="18" customHeight="1">
      <c r="A116" s="153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Q116" s="291"/>
      <c r="R116" s="291"/>
      <c r="S116" s="291"/>
      <c r="T116" s="291"/>
      <c r="U116" s="291"/>
      <c r="V116" s="291"/>
      <c r="W116" s="291"/>
      <c r="X116" s="291"/>
      <c r="Y116" s="291"/>
      <c r="Z116" s="291"/>
      <c r="AA116" s="291"/>
      <c r="AB116" s="291"/>
      <c r="AC116" s="291"/>
      <c r="AD116" s="291"/>
      <c r="AE116" s="291"/>
      <c r="AF116" s="291"/>
      <c r="AG116" s="291"/>
      <c r="AH116" s="291"/>
      <c r="AI116" s="291"/>
      <c r="AJ116" s="291"/>
      <c r="AK116" s="291"/>
      <c r="AL116" s="291"/>
      <c r="AM116" s="291"/>
      <c r="AN116" s="291"/>
      <c r="AO116" s="291"/>
      <c r="AP116" s="291"/>
      <c r="AQ116" s="291"/>
      <c r="AR116" s="291"/>
      <c r="AS116" s="291"/>
      <c r="AT116" s="291"/>
    </row>
    <row r="117" spans="1:47" ht="18" customHeight="1">
      <c r="A117" s="153"/>
      <c r="B117" s="161" t="s">
        <v>1012</v>
      </c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1"/>
      <c r="P117" s="403" t="s">
        <v>1011</v>
      </c>
      <c r="Q117" s="291"/>
      <c r="R117" s="291"/>
      <c r="S117" s="291"/>
      <c r="T117" s="291"/>
      <c r="U117" s="291"/>
      <c r="V117" s="291"/>
      <c r="W117" s="291"/>
      <c r="X117" s="291"/>
      <c r="Y117" s="291"/>
      <c r="Z117" s="291"/>
      <c r="AA117" s="291"/>
      <c r="AB117" s="291"/>
      <c r="AC117" s="291"/>
      <c r="AD117" s="291"/>
      <c r="AE117" s="291"/>
      <c r="AF117" s="291"/>
      <c r="AG117" s="291"/>
      <c r="AH117" s="291"/>
      <c r="AI117" s="291"/>
      <c r="AJ117" s="291"/>
      <c r="AK117" s="291"/>
      <c r="AL117" s="291"/>
      <c r="AM117" s="291"/>
      <c r="AN117" s="291"/>
      <c r="AO117" s="291"/>
      <c r="AP117" s="291"/>
      <c r="AQ117" s="291"/>
      <c r="AR117" s="291"/>
      <c r="AS117" s="291"/>
      <c r="AT117" s="291"/>
    </row>
    <row r="118" spans="1:47" ht="18" customHeight="1">
      <c r="A118" s="153"/>
      <c r="B118" s="161"/>
      <c r="C118" s="291" t="s">
        <v>1043</v>
      </c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40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93"/>
      <c r="AB118" s="393"/>
      <c r="AC118" s="393"/>
      <c r="AD118" s="393"/>
      <c r="AE118" s="393"/>
      <c r="AF118" s="393"/>
      <c r="AG118" s="393"/>
      <c r="AH118" s="393"/>
      <c r="AI118" s="393"/>
      <c r="AJ118" s="393"/>
      <c r="AK118" s="393"/>
      <c r="AL118" s="393"/>
      <c r="AM118" s="393"/>
      <c r="AN118" s="393"/>
      <c r="AO118" s="393"/>
      <c r="AP118" s="393"/>
      <c r="AQ118" s="393"/>
      <c r="AR118" s="393"/>
      <c r="AS118" s="393"/>
      <c r="AT118" s="393"/>
    </row>
    <row r="119" spans="1:47" ht="18" customHeight="1">
      <c r="A119" s="153"/>
      <c r="B119" s="291" t="s">
        <v>284</v>
      </c>
      <c r="C119" s="291"/>
      <c r="D119" s="291"/>
      <c r="E119" s="291"/>
      <c r="F119" s="291"/>
      <c r="G119" s="564" t="e">
        <f ca="1">I79</f>
        <v>#N/A</v>
      </c>
      <c r="H119" s="564"/>
      <c r="I119" s="564"/>
      <c r="J119" s="564"/>
      <c r="K119" s="564"/>
      <c r="L119" s="406">
        <f>M79</f>
        <v>0</v>
      </c>
      <c r="M119" s="406"/>
      <c r="N119" s="406"/>
      <c r="O119" s="406"/>
      <c r="P119" s="406"/>
      <c r="Q119" s="406"/>
      <c r="R119" s="291"/>
      <c r="S119" s="291"/>
      <c r="T119" s="291"/>
      <c r="U119" s="291"/>
      <c r="V119" s="291"/>
      <c r="W119" s="291"/>
      <c r="X119" s="291"/>
      <c r="Y119" s="291"/>
      <c r="Z119" s="291"/>
      <c r="AA119" s="291"/>
      <c r="AB119" s="291"/>
      <c r="AC119" s="291"/>
      <c r="AD119" s="291"/>
      <c r="AE119" s="291"/>
      <c r="AF119" s="291"/>
      <c r="AG119" s="291"/>
      <c r="AH119" s="291"/>
      <c r="AI119" s="291"/>
      <c r="AJ119" s="291"/>
      <c r="AK119" s="291"/>
      <c r="AL119" s="291"/>
      <c r="AM119" s="291"/>
      <c r="AN119" s="291"/>
      <c r="AO119" s="291"/>
      <c r="AP119" s="291"/>
      <c r="AQ119" s="291"/>
      <c r="AR119" s="291"/>
      <c r="AS119" s="291"/>
      <c r="AT119" s="291"/>
    </row>
    <row r="120" spans="1:47" ht="18" customHeight="1">
      <c r="A120" s="153"/>
      <c r="B120" s="563" t="s">
        <v>285</v>
      </c>
      <c r="C120" s="563"/>
      <c r="D120" s="563"/>
      <c r="E120" s="563"/>
      <c r="F120" s="563"/>
      <c r="G120" s="563"/>
      <c r="H120" s="56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156"/>
      <c r="V120" s="156"/>
      <c r="W120" s="156"/>
      <c r="X120" s="393"/>
      <c r="Y120" s="157"/>
      <c r="Z120" s="157"/>
      <c r="AA120" s="157"/>
      <c r="AB120" s="155"/>
      <c r="AC120" s="155"/>
      <c r="AD120" s="393"/>
      <c r="AE120" s="393"/>
      <c r="AF120" s="393"/>
      <c r="AG120" s="393"/>
      <c r="AH120" s="393"/>
      <c r="AI120" s="393"/>
      <c r="AJ120" s="393"/>
      <c r="AK120" s="393"/>
      <c r="AL120" s="393"/>
      <c r="AM120" s="393"/>
      <c r="AN120" s="393"/>
      <c r="AO120" s="393"/>
      <c r="AP120" s="393"/>
      <c r="AQ120" s="393"/>
      <c r="AR120" s="393"/>
      <c r="AS120" s="393"/>
      <c r="AT120" s="393"/>
    </row>
    <row r="121" spans="1:47" ht="18" customHeight="1">
      <c r="A121" s="153"/>
      <c r="B121" s="563"/>
      <c r="C121" s="563"/>
      <c r="D121" s="563"/>
      <c r="E121" s="563"/>
      <c r="F121" s="563"/>
      <c r="G121" s="563"/>
      <c r="H121" s="563"/>
      <c r="I121" s="291"/>
      <c r="J121" s="291"/>
      <c r="K121" s="291"/>
      <c r="L121" s="291"/>
      <c r="M121" s="291"/>
      <c r="N121" s="291"/>
      <c r="O121" s="291"/>
      <c r="P121" s="724"/>
      <c r="Q121" s="724"/>
      <c r="R121" s="291"/>
      <c r="S121" s="162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291"/>
      <c r="AM121" s="291"/>
      <c r="AN121" s="291"/>
      <c r="AO121" s="291"/>
      <c r="AP121" s="291"/>
      <c r="AQ121" s="291"/>
      <c r="AR121" s="291"/>
      <c r="AS121" s="291"/>
      <c r="AT121" s="291"/>
    </row>
    <row r="122" spans="1:47" ht="18" customHeight="1">
      <c r="A122" s="153"/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567" t="e">
        <f ca="1">T140</f>
        <v>#N/A</v>
      </c>
      <c r="M122" s="567"/>
      <c r="N122" s="567"/>
      <c r="O122" s="404"/>
      <c r="Q122" s="567" t="e">
        <f ca="1">T152</f>
        <v>#VALUE!</v>
      </c>
      <c r="R122" s="567"/>
      <c r="S122" s="567"/>
      <c r="T122" s="404"/>
      <c r="V122" s="567" t="e">
        <f ca="1">T173</f>
        <v>#N/A</v>
      </c>
      <c r="W122" s="567"/>
      <c r="X122" s="567"/>
      <c r="Y122" s="393"/>
      <c r="AA122" s="567" t="e">
        <f ca="1">T187</f>
        <v>#N/A</v>
      </c>
      <c r="AB122" s="567"/>
      <c r="AC122" s="567"/>
      <c r="AD122" s="292"/>
      <c r="AE122" s="164" t="s">
        <v>277</v>
      </c>
      <c r="AF122" s="564" t="e">
        <f ca="1">P79</f>
        <v>#N/A</v>
      </c>
      <c r="AG122" s="564"/>
      <c r="AH122" s="564"/>
      <c r="AI122" s="564"/>
      <c r="AJ122" s="406">
        <f>U79</f>
        <v>0</v>
      </c>
      <c r="AK122" s="408"/>
      <c r="AQ122" s="301"/>
      <c r="AR122" s="304"/>
      <c r="AS122" s="291"/>
      <c r="AT122" s="291"/>
    </row>
    <row r="123" spans="1:47" ht="18" customHeight="1">
      <c r="A123" s="153"/>
      <c r="B123" s="291" t="s">
        <v>287</v>
      </c>
      <c r="C123" s="291"/>
      <c r="D123" s="291"/>
      <c r="E123" s="291"/>
      <c r="F123" s="291"/>
      <c r="G123" s="291"/>
      <c r="H123" s="563" t="str">
        <f>X79</f>
        <v>직사각형</v>
      </c>
      <c r="I123" s="563"/>
      <c r="J123" s="563"/>
      <c r="K123" s="563"/>
      <c r="L123" s="563"/>
      <c r="M123" s="291"/>
      <c r="N123" s="291"/>
      <c r="O123" s="291"/>
      <c r="S123" s="291"/>
      <c r="T123" s="291"/>
      <c r="U123" s="291"/>
      <c r="V123" s="291"/>
      <c r="W123" s="291"/>
      <c r="X123" s="291"/>
      <c r="Y123" s="291"/>
      <c r="Z123" s="291"/>
      <c r="AA123" s="291"/>
      <c r="AB123" s="291"/>
      <c r="AC123" s="291"/>
      <c r="AD123" s="291"/>
      <c r="AE123" s="291"/>
      <c r="AF123" s="291"/>
      <c r="AG123" s="291"/>
      <c r="AH123" s="291"/>
      <c r="AI123" s="291"/>
      <c r="AJ123" s="291"/>
      <c r="AK123" s="291"/>
      <c r="AL123" s="291"/>
      <c r="AM123" s="291"/>
      <c r="AN123" s="291"/>
      <c r="AO123" s="291"/>
      <c r="AP123" s="291"/>
      <c r="AQ123" s="291"/>
      <c r="AR123" s="291"/>
      <c r="AS123" s="291"/>
      <c r="AT123" s="291"/>
    </row>
    <row r="124" spans="1:47" ht="18" customHeight="1">
      <c r="A124" s="153"/>
      <c r="B124" s="563" t="s">
        <v>288</v>
      </c>
      <c r="C124" s="563"/>
      <c r="D124" s="563"/>
      <c r="E124" s="563"/>
      <c r="F124" s="563"/>
      <c r="G124" s="563"/>
      <c r="H124" s="291"/>
      <c r="I124" s="291"/>
      <c r="J124" s="291"/>
      <c r="K124" s="291"/>
      <c r="L124" s="291"/>
      <c r="M124" s="291"/>
      <c r="N124" s="291"/>
      <c r="O124" s="291"/>
      <c r="P124" s="291"/>
      <c r="Q124" s="291"/>
      <c r="R124" s="291"/>
      <c r="S124" s="291"/>
      <c r="T124" s="291"/>
      <c r="U124" s="291"/>
      <c r="V124" s="291"/>
      <c r="W124" s="291"/>
      <c r="X124" s="291"/>
      <c r="Y124" s="291"/>
      <c r="Z124" s="291"/>
      <c r="AA124" s="291"/>
      <c r="AB124" s="291"/>
      <c r="AC124" s="291"/>
      <c r="AD124" s="291"/>
      <c r="AE124" s="291"/>
      <c r="AF124" s="291"/>
      <c r="AG124" s="291"/>
      <c r="AM124" s="291"/>
      <c r="AN124" s="291"/>
      <c r="AO124" s="291"/>
      <c r="AP124" s="291"/>
      <c r="AQ124" s="291"/>
      <c r="AR124" s="291"/>
      <c r="AS124" s="291"/>
      <c r="AT124" s="291"/>
    </row>
    <row r="125" spans="1:47" ht="18" customHeight="1">
      <c r="A125" s="153"/>
      <c r="B125" s="563"/>
      <c r="C125" s="563"/>
      <c r="D125" s="563"/>
      <c r="E125" s="563"/>
      <c r="F125" s="563"/>
      <c r="G125" s="563"/>
      <c r="H125" s="291"/>
      <c r="I125" s="291"/>
      <c r="J125" s="291"/>
      <c r="K125" s="291"/>
      <c r="L125" s="291"/>
      <c r="M125" s="291"/>
      <c r="N125" s="291"/>
      <c r="O125" s="291"/>
      <c r="P125" s="291"/>
      <c r="Q125" s="291"/>
      <c r="R125" s="291"/>
      <c r="S125" s="291"/>
      <c r="T125" s="291"/>
      <c r="U125" s="291"/>
      <c r="V125" s="291"/>
      <c r="W125" s="291"/>
      <c r="Y125" s="304"/>
      <c r="Z125" s="304"/>
      <c r="AA125" s="304"/>
      <c r="AB125" s="304"/>
      <c r="AC125" s="304"/>
      <c r="AD125" s="304"/>
      <c r="AE125" s="291"/>
      <c r="AF125" s="291"/>
      <c r="AG125" s="291"/>
      <c r="AH125" s="291"/>
      <c r="AI125" s="291"/>
      <c r="AJ125" s="291"/>
      <c r="AK125" s="291"/>
      <c r="AL125" s="291"/>
      <c r="AM125" s="291"/>
      <c r="AN125" s="291"/>
      <c r="AO125" s="291"/>
      <c r="AP125" s="291"/>
      <c r="AQ125" s="291"/>
      <c r="AR125" s="291"/>
      <c r="AS125" s="291"/>
      <c r="AT125" s="291"/>
    </row>
    <row r="126" spans="1:47" ht="18" customHeight="1">
      <c r="A126" s="153"/>
      <c r="B126" s="291" t="s">
        <v>289</v>
      </c>
      <c r="C126" s="291"/>
      <c r="D126" s="291"/>
      <c r="E126" s="291"/>
      <c r="F126" s="291"/>
      <c r="G126" s="291"/>
      <c r="H126" s="291"/>
      <c r="I126" s="291"/>
      <c r="J126" s="394" t="s">
        <v>1014</v>
      </c>
      <c r="K126" s="558">
        <v>-1</v>
      </c>
      <c r="L126" s="558"/>
      <c r="M126" s="394" t="s">
        <v>1014</v>
      </c>
      <c r="N126" s="564" t="e">
        <f ca="1">AF122</f>
        <v>#N/A</v>
      </c>
      <c r="O126" s="564"/>
      <c r="P126" s="564"/>
      <c r="Q126" s="564"/>
      <c r="R126" s="407">
        <f>AJ122</f>
        <v>0</v>
      </c>
      <c r="S126" s="409"/>
      <c r="T126" s="304"/>
      <c r="U126" s="159" t="s">
        <v>1015</v>
      </c>
      <c r="V126" s="564" t="e">
        <f ca="1">ABS(K126)*N126</f>
        <v>#N/A</v>
      </c>
      <c r="W126" s="564"/>
      <c r="X126" s="564"/>
      <c r="Y126" s="564"/>
      <c r="Z126" s="406">
        <f>R126</f>
        <v>0</v>
      </c>
      <c r="AA126" s="406"/>
      <c r="AB126" s="291"/>
      <c r="AC126" s="291"/>
      <c r="AD126" s="291"/>
      <c r="AE126" s="291"/>
      <c r="AF126" s="291"/>
      <c r="AG126" s="291"/>
      <c r="AH126" s="291"/>
      <c r="AI126" s="291"/>
      <c r="AJ126" s="291"/>
      <c r="AK126" s="291"/>
      <c r="AL126" s="291"/>
      <c r="AM126" s="291"/>
      <c r="AN126" s="291"/>
      <c r="AO126" s="291"/>
      <c r="AP126" s="291"/>
      <c r="AQ126" s="291"/>
      <c r="AR126" s="291"/>
      <c r="AS126" s="291"/>
      <c r="AT126" s="291"/>
    </row>
    <row r="127" spans="1:47" ht="18" customHeight="1">
      <c r="A127" s="153"/>
      <c r="B127" s="563" t="s">
        <v>290</v>
      </c>
      <c r="C127" s="563"/>
      <c r="D127" s="563"/>
      <c r="E127" s="563"/>
      <c r="F127" s="563"/>
      <c r="G127" s="563"/>
      <c r="H127" s="291"/>
      <c r="I127" s="291"/>
      <c r="J127" s="291"/>
      <c r="K127" s="160"/>
      <c r="O127" s="559" t="e">
        <f ca="1">V126</f>
        <v>#N/A</v>
      </c>
      <c r="P127" s="560"/>
      <c r="Q127" s="560"/>
      <c r="R127" s="560"/>
      <c r="S127" s="560"/>
      <c r="T127" s="560"/>
      <c r="U127" s="560"/>
      <c r="V127" s="560"/>
      <c r="W127" s="560"/>
      <c r="X127" s="560"/>
      <c r="Y127" s="560"/>
      <c r="Z127" s="560"/>
      <c r="AA127" s="560"/>
      <c r="AB127" s="560"/>
      <c r="AC127" s="560"/>
      <c r="AD127" s="560"/>
      <c r="AE127" s="560"/>
      <c r="AF127" s="560"/>
      <c r="AG127" s="560"/>
      <c r="AH127" s="560"/>
      <c r="AI127" s="560"/>
      <c r="AJ127" s="560"/>
      <c r="AK127" s="560"/>
      <c r="AL127" s="558" t="s">
        <v>1017</v>
      </c>
      <c r="AM127" s="734" t="e">
        <f ca="1">AP79</f>
        <v>#N/A</v>
      </c>
      <c r="AN127" s="734"/>
      <c r="AO127" s="734"/>
      <c r="AP127" s="734"/>
      <c r="AQ127" s="734"/>
      <c r="AR127" s="291"/>
      <c r="AS127" s="291"/>
      <c r="AT127" s="291"/>
    </row>
    <row r="128" spans="1:47" ht="18" customHeight="1">
      <c r="A128" s="153"/>
      <c r="B128" s="563"/>
      <c r="C128" s="563"/>
      <c r="D128" s="563"/>
      <c r="E128" s="563"/>
      <c r="F128" s="563"/>
      <c r="G128" s="563"/>
      <c r="H128" s="393"/>
      <c r="I128" s="393"/>
      <c r="J128" s="393"/>
      <c r="K128" s="160"/>
      <c r="L128" s="393"/>
      <c r="M128" s="393"/>
      <c r="N128" s="393"/>
      <c r="O128" s="559" t="e">
        <f ca="1">L122</f>
        <v>#N/A</v>
      </c>
      <c r="P128" s="560"/>
      <c r="Q128" s="560"/>
      <c r="R128" s="560"/>
      <c r="S128" s="560"/>
      <c r="T128" s="558" t="s">
        <v>1018</v>
      </c>
      <c r="U128" s="559" t="e">
        <f ca="1">Q122</f>
        <v>#VALUE!</v>
      </c>
      <c r="V128" s="560"/>
      <c r="W128" s="560"/>
      <c r="X128" s="560"/>
      <c r="Y128" s="560"/>
      <c r="Z128" s="558" t="s">
        <v>1018</v>
      </c>
      <c r="AA128" s="559" t="e">
        <f ca="1">V122</f>
        <v>#N/A</v>
      </c>
      <c r="AB128" s="560"/>
      <c r="AC128" s="560"/>
      <c r="AD128" s="560"/>
      <c r="AE128" s="560"/>
      <c r="AF128" s="558" t="s">
        <v>1018</v>
      </c>
      <c r="AG128" s="559" t="e">
        <f ca="1">AA122</f>
        <v>#N/A</v>
      </c>
      <c r="AH128" s="560"/>
      <c r="AI128" s="560"/>
      <c r="AJ128" s="560"/>
      <c r="AK128" s="560"/>
      <c r="AL128" s="558"/>
      <c r="AM128" s="734"/>
      <c r="AN128" s="734"/>
      <c r="AO128" s="734"/>
      <c r="AP128" s="734"/>
      <c r="AQ128" s="734"/>
      <c r="AR128" s="393"/>
      <c r="AS128" s="393"/>
      <c r="AT128" s="393"/>
    </row>
    <row r="129" spans="1:47" ht="18" customHeight="1">
      <c r="A129" s="153"/>
      <c r="B129" s="393"/>
      <c r="C129" s="393"/>
      <c r="D129" s="393"/>
      <c r="E129" s="393"/>
      <c r="F129" s="393"/>
      <c r="G129" s="393"/>
      <c r="H129" s="393"/>
      <c r="I129" s="393"/>
      <c r="J129" s="393"/>
      <c r="K129" s="160"/>
      <c r="L129" s="393"/>
      <c r="M129" s="393"/>
      <c r="N129" s="393"/>
      <c r="O129" s="561" t="str">
        <f>AP80</f>
        <v>∞</v>
      </c>
      <c r="P129" s="561"/>
      <c r="Q129" s="561"/>
      <c r="R129" s="561"/>
      <c r="S129" s="561"/>
      <c r="T129" s="558"/>
      <c r="U129" s="561">
        <f>AP81</f>
        <v>12.5</v>
      </c>
      <c r="V129" s="561"/>
      <c r="W129" s="561"/>
      <c r="X129" s="561"/>
      <c r="Y129" s="561"/>
      <c r="Z129" s="558"/>
      <c r="AA129" s="561">
        <f>AP82</f>
        <v>12.5</v>
      </c>
      <c r="AB129" s="561"/>
      <c r="AC129" s="561"/>
      <c r="AD129" s="561"/>
      <c r="AE129" s="561"/>
      <c r="AF129" s="558"/>
      <c r="AG129" s="561">
        <f>AP83</f>
        <v>12.5</v>
      </c>
      <c r="AH129" s="561"/>
      <c r="AI129" s="561"/>
      <c r="AJ129" s="561"/>
      <c r="AK129" s="561"/>
      <c r="AL129" s="393"/>
      <c r="AM129" s="393"/>
      <c r="AN129" s="393"/>
      <c r="AO129" s="393"/>
      <c r="AP129" s="393"/>
      <c r="AQ129" s="393"/>
      <c r="AR129" s="393"/>
      <c r="AS129" s="393"/>
      <c r="AT129" s="393"/>
    </row>
    <row r="130" spans="1:47" ht="18" customHeight="1">
      <c r="A130" s="153"/>
      <c r="B130" s="291"/>
      <c r="C130" s="291"/>
      <c r="D130" s="291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T130" s="291"/>
      <c r="Z130" s="291"/>
      <c r="AF130" s="291"/>
      <c r="AG130" s="291"/>
      <c r="AH130" s="291"/>
      <c r="AI130" s="291"/>
      <c r="AJ130" s="291"/>
      <c r="AK130" s="291"/>
      <c r="AL130" s="291"/>
      <c r="AM130" s="291"/>
      <c r="AN130" s="291"/>
      <c r="AO130" s="291"/>
      <c r="AP130" s="291"/>
      <c r="AQ130" s="291"/>
      <c r="AR130" s="291"/>
      <c r="AS130" s="291"/>
      <c r="AT130" s="291"/>
    </row>
    <row r="131" spans="1:47" ht="18" customHeight="1">
      <c r="A131" s="153"/>
      <c r="B131" s="161" t="s">
        <v>1020</v>
      </c>
      <c r="C131" s="29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P131" s="403" t="s">
        <v>1019</v>
      </c>
      <c r="Q131" s="291"/>
      <c r="R131" s="291"/>
      <c r="S131" s="291"/>
      <c r="T131" s="291"/>
      <c r="U131" s="291"/>
      <c r="V131" s="291"/>
      <c r="W131" s="291"/>
      <c r="X131" s="291"/>
      <c r="Y131" s="291"/>
      <c r="Z131" s="291"/>
      <c r="AA131" s="291"/>
      <c r="AB131" s="291"/>
      <c r="AC131" s="291"/>
      <c r="AD131" s="291"/>
      <c r="AE131" s="291"/>
      <c r="AF131" s="291"/>
      <c r="AG131" s="291"/>
      <c r="AH131" s="291"/>
      <c r="AI131" s="291"/>
      <c r="AJ131" s="291"/>
      <c r="AK131" s="291"/>
      <c r="AL131" s="291"/>
      <c r="AM131" s="291"/>
      <c r="AN131" s="291"/>
      <c r="AO131" s="291"/>
      <c r="AP131" s="291"/>
      <c r="AQ131" s="291"/>
      <c r="AR131" s="291"/>
      <c r="AS131" s="291"/>
      <c r="AT131" s="291"/>
    </row>
    <row r="132" spans="1:47" ht="18" customHeight="1">
      <c r="A132" s="153"/>
      <c r="B132" s="291" t="s">
        <v>291</v>
      </c>
      <c r="C132" s="291"/>
      <c r="D132" s="291"/>
      <c r="E132" s="291"/>
      <c r="F132" s="291"/>
      <c r="G132" s="565">
        <f>I66</f>
        <v>0</v>
      </c>
      <c r="H132" s="565"/>
      <c r="I132" s="565"/>
      <c r="J132" s="565"/>
      <c r="K132" s="565"/>
      <c r="L132" s="406"/>
      <c r="M132" s="406"/>
      <c r="N132" s="406"/>
      <c r="O132" s="406"/>
      <c r="P132" s="406"/>
      <c r="Q132" s="406"/>
      <c r="R132" s="291"/>
      <c r="S132" s="291"/>
      <c r="T132" s="291"/>
      <c r="U132" s="291"/>
      <c r="V132" s="291"/>
      <c r="W132" s="291"/>
      <c r="X132" s="291"/>
      <c r="Y132" s="291"/>
      <c r="Z132" s="291"/>
      <c r="AA132" s="291"/>
      <c r="AB132" s="291"/>
      <c r="AC132" s="291"/>
      <c r="AD132" s="291"/>
      <c r="AE132" s="291"/>
      <c r="AF132" s="291"/>
      <c r="AG132" s="291"/>
      <c r="AH132" s="291"/>
      <c r="AI132" s="291"/>
      <c r="AJ132" s="291"/>
      <c r="AK132" s="291"/>
      <c r="AL132" s="291"/>
      <c r="AM132" s="291"/>
      <c r="AN132" s="291"/>
      <c r="AO132" s="291"/>
      <c r="AP132" s="291"/>
      <c r="AQ132" s="291"/>
      <c r="AR132" s="291"/>
      <c r="AS132" s="291"/>
      <c r="AT132" s="291"/>
    </row>
    <row r="133" spans="1:47" ht="18" customHeight="1">
      <c r="A133" s="153"/>
      <c r="B133" s="291" t="s">
        <v>292</v>
      </c>
      <c r="C133" s="291"/>
      <c r="D133" s="291"/>
      <c r="E133" s="291"/>
      <c r="F133" s="291"/>
      <c r="G133" s="291"/>
      <c r="H133" s="291"/>
      <c r="I133" s="291" t="e">
        <f ca="1">"압력계의 분해능은 "&amp;H6&amp;" "&amp;N6&amp;" 이고, 분해능의 반범위를 직사각형 확률분포로 적용하여"</f>
        <v>#N/A</v>
      </c>
      <c r="J133" s="291"/>
      <c r="K133" s="291"/>
      <c r="L133" s="291"/>
      <c r="M133" s="291"/>
      <c r="N133" s="291"/>
      <c r="O133" s="291"/>
      <c r="P133" s="291"/>
      <c r="Q133" s="291"/>
      <c r="R133" s="291"/>
      <c r="S133" s="291"/>
      <c r="T133" s="291"/>
      <c r="U133" s="156"/>
      <c r="V133" s="156"/>
      <c r="W133" s="156"/>
      <c r="X133" s="291"/>
      <c r="Y133" s="157"/>
      <c r="Z133" s="157"/>
      <c r="AA133" s="157"/>
      <c r="AB133" s="155"/>
      <c r="AC133" s="155"/>
      <c r="AD133" s="291"/>
      <c r="AE133" s="291"/>
      <c r="AF133" s="291"/>
      <c r="AG133" s="291"/>
      <c r="AH133" s="291"/>
      <c r="AI133" s="291"/>
      <c r="AJ133" s="291"/>
      <c r="AK133" s="291"/>
      <c r="AL133" s="291"/>
      <c r="AM133" s="291"/>
      <c r="AN133" s="291"/>
      <c r="AO133" s="291"/>
      <c r="AP133" s="291"/>
      <c r="AQ133" s="291"/>
      <c r="AR133" s="291"/>
      <c r="AS133" s="291"/>
      <c r="AT133" s="291"/>
    </row>
    <row r="134" spans="1:47" ht="18" customHeight="1">
      <c r="A134" s="153"/>
      <c r="B134" s="291"/>
      <c r="C134" s="291"/>
      <c r="D134" s="291"/>
      <c r="E134" s="291"/>
      <c r="F134" s="291"/>
      <c r="G134" s="291"/>
      <c r="H134" s="291"/>
      <c r="I134" s="291" t="s">
        <v>86</v>
      </c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156"/>
      <c r="V134" s="156"/>
      <c r="W134" s="156"/>
      <c r="X134" s="291"/>
      <c r="Y134" s="157"/>
      <c r="Z134" s="157"/>
      <c r="AA134" s="157"/>
      <c r="AB134" s="155"/>
      <c r="AC134" s="155"/>
      <c r="AD134" s="291"/>
      <c r="AE134" s="291"/>
      <c r="AF134" s="291"/>
      <c r="AG134" s="291"/>
      <c r="AH134" s="291"/>
      <c r="AI134" s="291"/>
      <c r="AJ134" s="291"/>
      <c r="AK134" s="291"/>
      <c r="AL134" s="291"/>
      <c r="AM134" s="291"/>
      <c r="AN134" s="291"/>
      <c r="AO134" s="291"/>
      <c r="AP134" s="291"/>
      <c r="AQ134" s="291"/>
      <c r="AR134" s="291"/>
      <c r="AS134" s="291"/>
      <c r="AT134" s="291"/>
    </row>
    <row r="135" spans="1:47" ht="18" customHeight="1">
      <c r="A135" s="153"/>
      <c r="B135" s="291"/>
      <c r="C135" s="29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O135" s="560" t="e">
        <f ca="1">H6</f>
        <v>#N/A</v>
      </c>
      <c r="P135" s="560"/>
      <c r="Q135" s="560"/>
      <c r="R135" s="560"/>
      <c r="S135" s="558" t="s">
        <v>282</v>
      </c>
      <c r="T135" s="562" t="e">
        <f ca="1">P80</f>
        <v>#N/A</v>
      </c>
      <c r="U135" s="562"/>
      <c r="V135" s="562"/>
      <c r="W135" s="562"/>
      <c r="X135" s="563">
        <f>N6</f>
        <v>0</v>
      </c>
      <c r="Y135" s="563"/>
      <c r="Z135" s="563"/>
      <c r="AA135" s="563"/>
      <c r="AB135" s="563"/>
      <c r="AC135" s="291"/>
      <c r="AD135" s="291"/>
      <c r="AE135" s="291"/>
      <c r="AF135" s="291"/>
      <c r="AG135" s="291"/>
      <c r="AH135" s="291"/>
      <c r="AI135" s="291"/>
      <c r="AJ135" s="291"/>
      <c r="AK135" s="166"/>
      <c r="AL135" s="291"/>
      <c r="AM135" s="291"/>
      <c r="AN135" s="291"/>
      <c r="AO135" s="291"/>
      <c r="AP135" s="291"/>
      <c r="AQ135" s="291"/>
      <c r="AR135" s="291"/>
      <c r="AS135" s="291"/>
    </row>
    <row r="136" spans="1:47" ht="18" customHeight="1">
      <c r="A136" s="153"/>
      <c r="B136" s="291"/>
      <c r="C136" s="29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167"/>
      <c r="P136" s="167"/>
      <c r="Q136" s="167"/>
      <c r="R136" s="167"/>
      <c r="S136" s="558"/>
      <c r="T136" s="562"/>
      <c r="U136" s="562"/>
      <c r="V136" s="562"/>
      <c r="W136" s="562"/>
      <c r="X136" s="563"/>
      <c r="Y136" s="563"/>
      <c r="Z136" s="563"/>
      <c r="AA136" s="563"/>
      <c r="AB136" s="563"/>
      <c r="AC136" s="291"/>
      <c r="AD136" s="291"/>
      <c r="AE136" s="291"/>
      <c r="AF136" s="291"/>
      <c r="AG136" s="291"/>
      <c r="AH136" s="291"/>
      <c r="AI136" s="291"/>
      <c r="AJ136" s="291"/>
      <c r="AK136" s="291"/>
      <c r="AL136" s="291"/>
      <c r="AM136" s="291"/>
      <c r="AN136" s="291"/>
      <c r="AO136" s="291"/>
      <c r="AP136" s="291"/>
      <c r="AQ136" s="291"/>
      <c r="AR136" s="291"/>
      <c r="AS136" s="291"/>
    </row>
    <row r="137" spans="1:47" ht="18" customHeight="1">
      <c r="A137" s="153"/>
      <c r="B137" s="291" t="s">
        <v>293</v>
      </c>
      <c r="C137" s="291"/>
      <c r="D137" s="291"/>
      <c r="E137" s="291"/>
      <c r="F137" s="291"/>
      <c r="G137" s="291"/>
      <c r="H137" s="563" t="str">
        <f>X80</f>
        <v>직사각형</v>
      </c>
      <c r="I137" s="563"/>
      <c r="J137" s="563"/>
      <c r="K137" s="563"/>
      <c r="L137" s="563"/>
      <c r="M137" s="291"/>
      <c r="N137" s="291"/>
      <c r="O137" s="291"/>
      <c r="P137" s="291"/>
      <c r="Q137" s="291"/>
      <c r="R137" s="291"/>
      <c r="S137" s="291"/>
      <c r="T137" s="291"/>
      <c r="U137" s="291"/>
      <c r="V137" s="291"/>
      <c r="W137" s="291"/>
      <c r="X137" s="291"/>
      <c r="Y137" s="291"/>
      <c r="Z137" s="291"/>
      <c r="AA137" s="291"/>
      <c r="AB137" s="291"/>
      <c r="AC137" s="155"/>
      <c r="AD137" s="291"/>
      <c r="AE137" s="291"/>
      <c r="AF137" s="291"/>
      <c r="AG137" s="291"/>
      <c r="AH137" s="291"/>
      <c r="AI137" s="291"/>
      <c r="AJ137" s="291"/>
      <c r="AK137" s="291"/>
      <c r="AL137" s="291"/>
      <c r="AM137" s="291"/>
      <c r="AN137" s="291"/>
      <c r="AO137" s="291"/>
      <c r="AP137" s="291"/>
      <c r="AQ137" s="291"/>
      <c r="AR137" s="291"/>
      <c r="AS137" s="291"/>
      <c r="AT137" s="291"/>
    </row>
    <row r="138" spans="1:47" ht="18" customHeight="1">
      <c r="A138" s="153"/>
      <c r="B138" s="563" t="s">
        <v>294</v>
      </c>
      <c r="C138" s="563"/>
      <c r="D138" s="563"/>
      <c r="E138" s="563"/>
      <c r="F138" s="563"/>
      <c r="G138" s="563"/>
      <c r="H138" s="291"/>
      <c r="I138" s="291"/>
      <c r="J138" s="291"/>
      <c r="K138" s="291"/>
      <c r="L138" s="291"/>
      <c r="M138" s="291"/>
      <c r="N138" s="291"/>
      <c r="O138" s="291"/>
      <c r="P138" s="291"/>
      <c r="Q138" s="291"/>
      <c r="R138" s="291"/>
      <c r="S138" s="291"/>
      <c r="T138" s="291"/>
      <c r="U138" s="291"/>
      <c r="V138" s="291"/>
      <c r="W138" s="291"/>
      <c r="X138" s="291"/>
      <c r="Y138" s="291"/>
      <c r="Z138" s="291"/>
      <c r="AA138" s="291"/>
      <c r="AB138" s="291"/>
      <c r="AC138" s="291"/>
      <c r="AD138" s="291"/>
      <c r="AE138" s="291"/>
      <c r="AF138" s="291"/>
      <c r="AG138" s="291"/>
      <c r="AH138" s="291"/>
      <c r="AI138" s="291"/>
      <c r="AJ138" s="291"/>
      <c r="AK138" s="291"/>
      <c r="AL138" s="291"/>
      <c r="AM138" s="291"/>
      <c r="AN138" s="291"/>
      <c r="AO138" s="291"/>
      <c r="AP138" s="291"/>
      <c r="AQ138" s="291"/>
      <c r="AR138" s="291"/>
      <c r="AS138" s="291"/>
      <c r="AT138" s="291"/>
    </row>
    <row r="139" spans="1:47" ht="18" customHeight="1">
      <c r="A139" s="153"/>
      <c r="B139" s="563"/>
      <c r="C139" s="563"/>
      <c r="D139" s="563"/>
      <c r="E139" s="563"/>
      <c r="F139" s="563"/>
      <c r="G139" s="563"/>
      <c r="H139" s="291"/>
      <c r="I139" s="291"/>
      <c r="J139" s="291"/>
      <c r="K139" s="291"/>
      <c r="L139" s="291"/>
      <c r="M139" s="291"/>
      <c r="N139" s="291"/>
      <c r="O139" s="291"/>
      <c r="P139" s="291"/>
      <c r="Q139" s="291"/>
      <c r="R139" s="291"/>
      <c r="S139" s="291"/>
      <c r="T139" s="291"/>
      <c r="U139" s="291"/>
      <c r="V139" s="291"/>
      <c r="W139" s="291"/>
      <c r="X139" s="291"/>
      <c r="Y139" s="291"/>
      <c r="Z139" s="291"/>
      <c r="AA139" s="291"/>
      <c r="AB139" s="291"/>
      <c r="AC139" s="291"/>
      <c r="AD139" s="291"/>
      <c r="AE139" s="291"/>
      <c r="AF139" s="291"/>
      <c r="AG139" s="291"/>
      <c r="AH139" s="291"/>
      <c r="AI139" s="291"/>
      <c r="AJ139" s="291"/>
      <c r="AK139" s="291"/>
      <c r="AL139" s="291"/>
      <c r="AM139" s="291"/>
      <c r="AN139" s="291"/>
      <c r="AO139" s="291"/>
      <c r="AP139" s="291"/>
      <c r="AQ139" s="291"/>
      <c r="AR139" s="291"/>
      <c r="AS139" s="291"/>
      <c r="AT139" s="291"/>
    </row>
    <row r="140" spans="1:47" ht="18" customHeight="1">
      <c r="A140" s="153"/>
      <c r="B140" s="291" t="s">
        <v>295</v>
      </c>
      <c r="C140" s="291"/>
      <c r="D140" s="291"/>
      <c r="E140" s="291"/>
      <c r="F140" s="291"/>
      <c r="G140" s="291"/>
      <c r="H140" s="291"/>
      <c r="I140" s="291"/>
      <c r="J140" s="394">
        <v>1</v>
      </c>
      <c r="K140" s="394" t="s">
        <v>1013</v>
      </c>
      <c r="L140" s="564" t="e">
        <f ca="1">T135</f>
        <v>#N/A</v>
      </c>
      <c r="M140" s="564"/>
      <c r="N140" s="564"/>
      <c r="O140" s="564"/>
      <c r="P140" s="406">
        <f>X135</f>
        <v>0</v>
      </c>
      <c r="Q140" s="406"/>
      <c r="R140" s="409"/>
      <c r="S140" s="159" t="s">
        <v>282</v>
      </c>
      <c r="T140" s="564" t="e">
        <f ca="1">1*L140</f>
        <v>#N/A</v>
      </c>
      <c r="U140" s="564"/>
      <c r="V140" s="564"/>
      <c r="W140" s="564"/>
      <c r="X140" s="406">
        <f>P140</f>
        <v>0</v>
      </c>
      <c r="Y140" s="406"/>
      <c r="Z140" s="301"/>
      <c r="AA140" s="304"/>
      <c r="AB140" s="291"/>
      <c r="AC140" s="291"/>
      <c r="AD140" s="291"/>
      <c r="AE140" s="291"/>
      <c r="AF140" s="291"/>
      <c r="AG140" s="291"/>
      <c r="AH140" s="291"/>
      <c r="AI140" s="291"/>
      <c r="AJ140" s="291"/>
      <c r="AK140" s="291"/>
      <c r="AL140" s="291"/>
      <c r="AM140" s="291"/>
      <c r="AN140" s="291"/>
      <c r="AO140" s="291"/>
      <c r="AP140" s="291"/>
      <c r="AQ140" s="291"/>
      <c r="AR140" s="291"/>
      <c r="AS140" s="291"/>
      <c r="AT140" s="291"/>
      <c r="AU140" s="291"/>
    </row>
    <row r="141" spans="1:47" ht="18" customHeight="1">
      <c r="A141" s="153"/>
      <c r="B141" s="291" t="s">
        <v>296</v>
      </c>
      <c r="C141" s="291"/>
      <c r="D141" s="291"/>
      <c r="E141" s="291"/>
      <c r="F141" s="291"/>
      <c r="G141" s="291"/>
      <c r="H141" s="291"/>
      <c r="I141" s="160" t="s">
        <v>1021</v>
      </c>
      <c r="J141" s="405" t="s">
        <v>1022</v>
      </c>
      <c r="K141" s="563" t="str">
        <f>AP80</f>
        <v>∞</v>
      </c>
      <c r="L141" s="563"/>
      <c r="M141" s="563"/>
      <c r="N141" s="563"/>
      <c r="O141" s="563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91"/>
      <c r="AB141" s="291"/>
      <c r="AC141" s="291"/>
      <c r="AD141" s="291"/>
      <c r="AE141" s="291"/>
      <c r="AF141" s="291"/>
      <c r="AG141" s="291"/>
      <c r="AH141" s="291"/>
      <c r="AI141" s="291"/>
      <c r="AJ141" s="291"/>
      <c r="AK141" s="291"/>
      <c r="AL141" s="291"/>
      <c r="AM141" s="291"/>
      <c r="AN141" s="291"/>
      <c r="AO141" s="291"/>
      <c r="AP141" s="291"/>
      <c r="AQ141" s="291"/>
      <c r="AR141" s="291"/>
      <c r="AS141" s="291"/>
      <c r="AT141" s="291"/>
    </row>
    <row r="142" spans="1:47" s="291" customFormat="1" ht="18" customHeight="1">
      <c r="A142" s="153"/>
    </row>
    <row r="143" spans="1:47" ht="18" customHeight="1">
      <c r="A143" s="153"/>
      <c r="B143" s="161" t="s">
        <v>1024</v>
      </c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1"/>
      <c r="P143" s="291"/>
      <c r="Q143" s="403" t="s">
        <v>1023</v>
      </c>
      <c r="R143" s="291"/>
      <c r="S143" s="291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  <c r="AI143" s="291"/>
      <c r="AJ143" s="291"/>
      <c r="AK143" s="291"/>
      <c r="AL143" s="291"/>
      <c r="AM143" s="291"/>
      <c r="AN143" s="291"/>
      <c r="AO143" s="291"/>
      <c r="AP143" s="291"/>
      <c r="AQ143" s="291"/>
      <c r="AR143" s="291"/>
      <c r="AS143" s="291"/>
      <c r="AT143" s="291"/>
    </row>
    <row r="144" spans="1:47" ht="18" customHeight="1">
      <c r="A144" s="153"/>
      <c r="B144" s="161"/>
      <c r="C144" s="291" t="s">
        <v>1041</v>
      </c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156"/>
      <c r="P144" s="156"/>
      <c r="Q144" s="156"/>
      <c r="R144" s="291"/>
      <c r="S144" s="157"/>
      <c r="T144" s="157"/>
      <c r="U144" s="157"/>
      <c r="V144" s="155"/>
      <c r="W144" s="155"/>
      <c r="X144" s="291"/>
      <c r="Y144" s="291"/>
      <c r="Z144" s="291"/>
      <c r="AA144" s="291"/>
      <c r="AB144" s="291"/>
      <c r="AC144" s="291"/>
      <c r="AD144" s="393"/>
      <c r="AE144" s="393"/>
      <c r="AF144" s="393"/>
      <c r="AG144" s="393"/>
      <c r="AH144" s="393"/>
      <c r="AI144" s="393"/>
      <c r="AJ144" s="393"/>
      <c r="AK144" s="393"/>
      <c r="AL144" s="393"/>
      <c r="AM144" s="393"/>
      <c r="AN144" s="393"/>
      <c r="AO144" s="393"/>
      <c r="AP144" s="393"/>
      <c r="AQ144" s="393"/>
      <c r="AR144" s="393"/>
      <c r="AS144" s="393"/>
      <c r="AT144" s="393"/>
    </row>
    <row r="145" spans="1:47" ht="18" customHeight="1">
      <c r="A145" s="153"/>
      <c r="B145" s="153"/>
      <c r="C145" s="16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156"/>
      <c r="P145" s="156"/>
      <c r="Q145" s="156"/>
      <c r="R145" s="291"/>
      <c r="S145" s="157"/>
      <c r="X145" s="564" t="e">
        <f ca="1">T6</f>
        <v>#VALUE!</v>
      </c>
      <c r="Y145" s="564"/>
      <c r="Z145" s="564"/>
      <c r="AA145" s="564"/>
      <c r="AB145" s="406">
        <f>N6</f>
        <v>0</v>
      </c>
      <c r="AC145" s="406"/>
      <c r="AD145" s="406"/>
      <c r="AE145" s="393"/>
      <c r="AF145" s="393"/>
      <c r="AG145" s="393"/>
      <c r="AH145" s="393"/>
      <c r="AI145" s="393"/>
      <c r="AJ145" s="393"/>
      <c r="AK145" s="393"/>
      <c r="AL145" s="393"/>
      <c r="AM145" s="393"/>
      <c r="AN145" s="393"/>
      <c r="AO145" s="393"/>
      <c r="AP145" s="393"/>
      <c r="AQ145" s="393"/>
      <c r="AR145" s="393"/>
      <c r="AS145" s="393"/>
      <c r="AT145" s="393"/>
      <c r="AU145" s="393"/>
    </row>
    <row r="146" spans="1:47" ht="18" customHeight="1">
      <c r="A146" s="153"/>
      <c r="B146" s="291" t="s">
        <v>297</v>
      </c>
      <c r="C146" s="291"/>
      <c r="D146" s="291"/>
      <c r="E146" s="291"/>
      <c r="F146" s="291"/>
      <c r="G146" s="565">
        <f>I80</f>
        <v>0</v>
      </c>
      <c r="H146" s="565"/>
      <c r="I146" s="565"/>
      <c r="J146" s="565"/>
      <c r="K146" s="565"/>
      <c r="L146" s="566"/>
      <c r="M146" s="566"/>
      <c r="N146" s="566"/>
      <c r="O146" s="566"/>
      <c r="P146" s="566"/>
      <c r="Q146" s="566"/>
      <c r="R146" s="291"/>
      <c r="S146" s="291"/>
      <c r="T146" s="291"/>
      <c r="U146" s="291"/>
      <c r="V146" s="291"/>
      <c r="W146" s="291"/>
      <c r="X146" s="291"/>
      <c r="Y146" s="291"/>
      <c r="Z146" s="291"/>
      <c r="AA146" s="291"/>
      <c r="AB146" s="291"/>
      <c r="AC146" s="291"/>
      <c r="AD146" s="291"/>
      <c r="AE146" s="291"/>
      <c r="AF146" s="291"/>
      <c r="AG146" s="291"/>
      <c r="AH146" s="291"/>
      <c r="AI146" s="291"/>
      <c r="AJ146" s="291"/>
      <c r="AK146" s="291"/>
      <c r="AL146" s="291"/>
      <c r="AM146" s="291"/>
      <c r="AN146" s="291"/>
      <c r="AO146" s="291"/>
      <c r="AP146" s="291"/>
      <c r="AQ146" s="291"/>
      <c r="AR146" s="291"/>
      <c r="AS146" s="291"/>
      <c r="AT146" s="291"/>
    </row>
    <row r="147" spans="1:47" ht="18" customHeight="1">
      <c r="A147" s="153"/>
      <c r="B147" s="563" t="s">
        <v>298</v>
      </c>
      <c r="C147" s="563"/>
      <c r="D147" s="563"/>
      <c r="E147" s="563"/>
      <c r="F147" s="563"/>
      <c r="G147" s="563"/>
      <c r="H147" s="563"/>
      <c r="I147" s="291"/>
      <c r="J147" s="291"/>
      <c r="K147" s="291"/>
      <c r="L147" s="291"/>
      <c r="M147" s="291"/>
      <c r="N147" s="291"/>
      <c r="O147" s="559" t="e">
        <f ca="1">X145</f>
        <v>#VALUE!</v>
      </c>
      <c r="P147" s="559"/>
      <c r="Q147" s="559"/>
      <c r="R147" s="559"/>
      <c r="S147" s="558" t="s">
        <v>282</v>
      </c>
      <c r="T147" s="562" t="e">
        <f ca="1">P81</f>
        <v>#VALUE!</v>
      </c>
      <c r="U147" s="562"/>
      <c r="V147" s="562"/>
      <c r="W147" s="562"/>
      <c r="X147" s="563">
        <f>V81</f>
        <v>0</v>
      </c>
      <c r="Y147" s="563"/>
      <c r="Z147" s="563"/>
      <c r="AA147" s="563"/>
      <c r="AB147" s="563"/>
      <c r="AC147" s="291"/>
      <c r="AD147" s="291"/>
      <c r="AE147" s="291"/>
      <c r="AF147" s="291"/>
      <c r="AN147" s="291"/>
      <c r="AO147" s="291"/>
      <c r="AP147" s="291"/>
      <c r="AQ147" s="291"/>
      <c r="AR147" s="291"/>
      <c r="AS147" s="291"/>
    </row>
    <row r="148" spans="1:47" ht="18" customHeight="1">
      <c r="A148" s="153"/>
      <c r="B148" s="563"/>
      <c r="C148" s="563"/>
      <c r="D148" s="563"/>
      <c r="E148" s="563"/>
      <c r="F148" s="563"/>
      <c r="G148" s="563"/>
      <c r="H148" s="563"/>
      <c r="I148" s="291"/>
      <c r="J148" s="291"/>
      <c r="K148" s="291"/>
      <c r="L148" s="291"/>
      <c r="M148" s="291"/>
      <c r="N148" s="291"/>
      <c r="O148" s="167"/>
      <c r="P148" s="167"/>
      <c r="Q148" s="167"/>
      <c r="R148" s="167"/>
      <c r="S148" s="558"/>
      <c r="T148" s="562"/>
      <c r="U148" s="562"/>
      <c r="V148" s="562"/>
      <c r="W148" s="562"/>
      <c r="X148" s="563"/>
      <c r="Y148" s="563"/>
      <c r="Z148" s="563"/>
      <c r="AA148" s="563"/>
      <c r="AB148" s="563"/>
      <c r="AC148" s="291"/>
      <c r="AD148" s="291"/>
      <c r="AE148" s="291"/>
      <c r="AF148" s="291"/>
      <c r="AN148" s="291"/>
      <c r="AO148" s="291"/>
      <c r="AP148" s="291"/>
      <c r="AQ148" s="291"/>
      <c r="AR148" s="291"/>
      <c r="AS148" s="291"/>
    </row>
    <row r="149" spans="1:47" ht="18" customHeight="1">
      <c r="A149" s="153"/>
      <c r="B149" s="291" t="s">
        <v>299</v>
      </c>
      <c r="C149" s="291"/>
      <c r="D149" s="291"/>
      <c r="E149" s="291"/>
      <c r="F149" s="291"/>
      <c r="G149" s="291"/>
      <c r="H149" s="563" t="str">
        <f>X81</f>
        <v>직사각형</v>
      </c>
      <c r="I149" s="563"/>
      <c r="J149" s="563"/>
      <c r="K149" s="563"/>
      <c r="L149" s="563"/>
      <c r="M149" s="291"/>
      <c r="N149" s="291"/>
      <c r="O149" s="291"/>
      <c r="P149" s="291"/>
      <c r="Q149" s="291"/>
      <c r="R149" s="291"/>
      <c r="S149" s="291"/>
      <c r="T149" s="291"/>
      <c r="U149" s="291"/>
      <c r="V149" s="291"/>
      <c r="W149" s="291"/>
      <c r="X149" s="291"/>
      <c r="Y149" s="291"/>
      <c r="Z149" s="291"/>
      <c r="AA149" s="291"/>
      <c r="AB149" s="291"/>
      <c r="AC149" s="291"/>
      <c r="AD149" s="291"/>
      <c r="AE149" s="291"/>
      <c r="AF149" s="291"/>
      <c r="AG149" s="291"/>
      <c r="AH149" s="157"/>
      <c r="AI149" s="291"/>
      <c r="AJ149" s="291"/>
      <c r="AK149" s="291"/>
      <c r="AL149" s="291"/>
      <c r="AM149" s="291"/>
      <c r="AN149" s="291"/>
      <c r="AO149" s="291"/>
      <c r="AP149" s="291"/>
      <c r="AQ149" s="291"/>
      <c r="AR149" s="291"/>
      <c r="AS149" s="291"/>
      <c r="AT149" s="291"/>
    </row>
    <row r="150" spans="1:47" ht="18" customHeight="1">
      <c r="A150" s="153"/>
      <c r="B150" s="563" t="s">
        <v>300</v>
      </c>
      <c r="C150" s="563"/>
      <c r="D150" s="563"/>
      <c r="E150" s="563"/>
      <c r="F150" s="563"/>
      <c r="G150" s="563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91"/>
      <c r="AB150" s="291"/>
      <c r="AC150" s="291"/>
      <c r="AD150" s="291"/>
      <c r="AE150" s="291"/>
      <c r="AF150" s="291"/>
      <c r="AG150" s="291"/>
      <c r="AH150" s="291"/>
      <c r="AI150" s="291"/>
      <c r="AJ150" s="291"/>
      <c r="AK150" s="291"/>
      <c r="AL150" s="291"/>
      <c r="AM150" s="291"/>
      <c r="AN150" s="291"/>
      <c r="AO150" s="291"/>
      <c r="AP150" s="291"/>
      <c r="AQ150" s="291"/>
      <c r="AR150" s="291"/>
      <c r="AS150" s="291"/>
      <c r="AT150" s="291"/>
    </row>
    <row r="151" spans="1:47" ht="18" customHeight="1">
      <c r="A151" s="153"/>
      <c r="B151" s="563"/>
      <c r="C151" s="563"/>
      <c r="D151" s="563"/>
      <c r="E151" s="563"/>
      <c r="F151" s="563"/>
      <c r="G151" s="563"/>
      <c r="H151" s="291"/>
      <c r="I151" s="291"/>
      <c r="J151" s="291"/>
      <c r="K151" s="291"/>
      <c r="L151" s="291"/>
      <c r="M151" s="291"/>
      <c r="N151" s="291"/>
      <c r="O151" s="291"/>
      <c r="P151" s="291"/>
      <c r="Q151" s="291"/>
      <c r="R151" s="291"/>
      <c r="S151" s="291"/>
      <c r="T151" s="291"/>
      <c r="U151" s="291"/>
      <c r="V151" s="291"/>
      <c r="W151" s="291"/>
      <c r="X151" s="291"/>
      <c r="Y151" s="291"/>
      <c r="Z151" s="291"/>
      <c r="AA151" s="291"/>
      <c r="AB151" s="291"/>
      <c r="AC151" s="291"/>
      <c r="AD151" s="291"/>
      <c r="AE151" s="291"/>
      <c r="AF151" s="291"/>
      <c r="AG151" s="291"/>
      <c r="AH151" s="291"/>
      <c r="AI151" s="291"/>
      <c r="AJ151" s="291"/>
      <c r="AK151" s="291"/>
      <c r="AL151" s="291"/>
      <c r="AM151" s="291"/>
      <c r="AN151" s="291"/>
      <c r="AO151" s="291"/>
      <c r="AP151" s="291"/>
      <c r="AQ151" s="291"/>
      <c r="AR151" s="291"/>
      <c r="AS151" s="291"/>
      <c r="AT151" s="291"/>
    </row>
    <row r="152" spans="1:47" ht="18" customHeight="1">
      <c r="A152" s="153"/>
      <c r="B152" s="291" t="s">
        <v>87</v>
      </c>
      <c r="C152" s="291"/>
      <c r="D152" s="291"/>
      <c r="E152" s="291"/>
      <c r="F152" s="291"/>
      <c r="G152" s="291"/>
      <c r="H152" s="291"/>
      <c r="I152" s="291"/>
      <c r="J152" s="394">
        <v>1</v>
      </c>
      <c r="K152" s="394" t="s">
        <v>1013</v>
      </c>
      <c r="L152" s="564" t="e">
        <f ca="1">T147</f>
        <v>#VALUE!</v>
      </c>
      <c r="M152" s="564"/>
      <c r="N152" s="564"/>
      <c r="O152" s="564"/>
      <c r="P152" s="406">
        <f>X147</f>
        <v>0</v>
      </c>
      <c r="Q152" s="406"/>
      <c r="R152" s="409"/>
      <c r="S152" s="159" t="s">
        <v>282</v>
      </c>
      <c r="T152" s="564" t="e">
        <f ca="1">1*L152</f>
        <v>#VALUE!</v>
      </c>
      <c r="U152" s="564"/>
      <c r="V152" s="564"/>
      <c r="W152" s="564"/>
      <c r="X152" s="406">
        <f>P152</f>
        <v>0</v>
      </c>
      <c r="Y152" s="406"/>
      <c r="Z152" s="301"/>
      <c r="AA152" s="304"/>
      <c r="AB152" s="291"/>
      <c r="AC152" s="291"/>
      <c r="AD152" s="291"/>
      <c r="AE152" s="291"/>
      <c r="AF152" s="291"/>
      <c r="AG152" s="291"/>
      <c r="AH152" s="291"/>
      <c r="AI152" s="291"/>
      <c r="AJ152" s="291"/>
      <c r="AK152" s="291"/>
      <c r="AL152" s="291"/>
      <c r="AM152" s="291"/>
      <c r="AN152" s="291"/>
      <c r="AO152" s="291"/>
      <c r="AP152" s="291"/>
      <c r="AQ152" s="291"/>
      <c r="AR152" s="291"/>
      <c r="AS152" s="291"/>
      <c r="AT152" s="291"/>
      <c r="AU152" s="291"/>
    </row>
    <row r="153" spans="1:47" ht="18" customHeight="1">
      <c r="A153" s="153"/>
      <c r="B153" s="563" t="s">
        <v>301</v>
      </c>
      <c r="C153" s="563"/>
      <c r="D153" s="563"/>
      <c r="E153" s="563"/>
      <c r="F153" s="563"/>
      <c r="G153" s="563"/>
      <c r="H153" s="397"/>
      <c r="I153" s="160"/>
      <c r="J153" s="394"/>
      <c r="U153" s="565">
        <f>AP81</f>
        <v>12.5</v>
      </c>
      <c r="V153" s="565"/>
      <c r="W153" s="565"/>
      <c r="X153" s="565"/>
      <c r="Y153" s="565"/>
      <c r="AG153" s="291"/>
      <c r="AH153" s="291"/>
      <c r="AI153" s="291"/>
      <c r="AJ153" s="291"/>
      <c r="AK153" s="291"/>
      <c r="AL153" s="291"/>
      <c r="AM153" s="291"/>
      <c r="AN153" s="291"/>
      <c r="AO153" s="291"/>
      <c r="AP153" s="291"/>
      <c r="AQ153" s="291"/>
      <c r="AR153" s="291"/>
      <c r="AS153" s="291"/>
      <c r="AT153" s="291"/>
    </row>
    <row r="154" spans="1:47" ht="18" customHeight="1">
      <c r="A154" s="153"/>
      <c r="B154" s="563"/>
      <c r="C154" s="563"/>
      <c r="D154" s="563"/>
      <c r="E154" s="563"/>
      <c r="F154" s="563"/>
      <c r="G154" s="563"/>
      <c r="H154" s="397"/>
      <c r="I154" s="160"/>
      <c r="J154" s="394"/>
      <c r="U154" s="565"/>
      <c r="V154" s="565"/>
      <c r="W154" s="565"/>
      <c r="X154" s="565"/>
      <c r="Y154" s="565"/>
      <c r="AB154" s="393"/>
      <c r="AC154" s="393"/>
      <c r="AD154" s="393"/>
      <c r="AE154" s="393"/>
      <c r="AF154" s="393"/>
      <c r="AG154" s="393"/>
      <c r="AH154" s="393"/>
      <c r="AI154" s="393"/>
      <c r="AJ154" s="393"/>
      <c r="AK154" s="393"/>
      <c r="AL154" s="393"/>
      <c r="AM154" s="393"/>
      <c r="AN154" s="393"/>
      <c r="AO154" s="393"/>
      <c r="AP154" s="393"/>
      <c r="AQ154" s="393"/>
      <c r="AR154" s="393"/>
      <c r="AS154" s="393"/>
      <c r="AT154" s="393"/>
    </row>
    <row r="155" spans="1:47" ht="18" customHeight="1">
      <c r="A155" s="153"/>
      <c r="B155" s="291"/>
      <c r="C155" s="291"/>
      <c r="D155" s="291"/>
      <c r="E155" s="291"/>
      <c r="F155" s="291"/>
      <c r="G155" s="291"/>
      <c r="H155" s="291"/>
      <c r="I155" s="291"/>
      <c r="J155" s="291"/>
      <c r="K155" s="160"/>
      <c r="L155" s="291"/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AB155" s="291"/>
      <c r="AC155" s="291"/>
      <c r="AD155" s="291"/>
      <c r="AE155" s="291"/>
      <c r="AF155" s="291"/>
      <c r="AG155" s="291"/>
      <c r="AH155" s="291"/>
      <c r="AI155" s="291"/>
      <c r="AJ155" s="291"/>
      <c r="AK155" s="291"/>
      <c r="AL155" s="291"/>
      <c r="AM155" s="291"/>
      <c r="AN155" s="291"/>
      <c r="AO155" s="291"/>
      <c r="AP155" s="291"/>
      <c r="AQ155" s="291"/>
      <c r="AR155" s="291"/>
      <c r="AS155" s="291"/>
      <c r="AT155" s="291"/>
    </row>
    <row r="156" spans="1:47" ht="18" customHeight="1">
      <c r="A156" s="153"/>
      <c r="B156" s="153" t="s">
        <v>1026</v>
      </c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1"/>
      <c r="P156" s="403" t="s">
        <v>1025</v>
      </c>
      <c r="Q156" s="291"/>
      <c r="R156" s="291"/>
      <c r="S156" s="291"/>
      <c r="T156" s="291"/>
      <c r="U156" s="291"/>
      <c r="V156" s="291"/>
      <c r="AB156" s="291"/>
      <c r="AC156" s="291"/>
      <c r="AD156" s="291"/>
      <c r="AE156" s="291"/>
      <c r="AF156" s="291"/>
      <c r="AG156" s="291"/>
      <c r="AH156" s="291"/>
      <c r="AI156" s="291"/>
      <c r="AJ156" s="291"/>
      <c r="AK156" s="291"/>
      <c r="AL156" s="291"/>
      <c r="AM156" s="291"/>
      <c r="AN156" s="291"/>
      <c r="AO156" s="291"/>
      <c r="AP156" s="291"/>
      <c r="AQ156" s="291"/>
      <c r="AR156" s="291"/>
      <c r="AS156" s="291"/>
      <c r="AT156" s="291"/>
    </row>
    <row r="157" spans="1:47" ht="18" customHeight="1">
      <c r="A157" s="153"/>
      <c r="B157" s="153"/>
      <c r="C157" s="291" t="s">
        <v>1027</v>
      </c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393"/>
      <c r="P157" s="403"/>
      <c r="Q157" s="393"/>
      <c r="R157" s="393"/>
      <c r="S157" s="393"/>
      <c r="T157" s="393"/>
      <c r="U157" s="393"/>
      <c r="V157" s="393"/>
      <c r="AB157" s="393"/>
      <c r="AC157" s="393"/>
      <c r="AD157" s="393"/>
      <c r="AE157" s="393"/>
      <c r="AF157" s="393"/>
      <c r="AG157" s="393"/>
      <c r="AH157" s="393"/>
      <c r="AI157" s="393"/>
      <c r="AJ157" s="393"/>
      <c r="AK157" s="393"/>
      <c r="AL157" s="393"/>
      <c r="AM157" s="393"/>
      <c r="AN157" s="393"/>
      <c r="AO157" s="393"/>
      <c r="AP157" s="393"/>
      <c r="AQ157" s="393"/>
      <c r="AR157" s="393"/>
      <c r="AS157" s="393"/>
      <c r="AT157" s="393"/>
    </row>
    <row r="158" spans="1:47" ht="18" customHeight="1">
      <c r="A158" s="153"/>
      <c r="B158" s="153"/>
      <c r="C158" s="291" t="s">
        <v>304</v>
      </c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403"/>
      <c r="Q158" s="393"/>
      <c r="R158" s="393"/>
      <c r="S158" s="393"/>
      <c r="T158" s="393"/>
      <c r="U158" s="393"/>
      <c r="V158" s="393"/>
      <c r="AB158" s="393"/>
      <c r="AC158" s="393"/>
      <c r="AD158" s="393"/>
      <c r="AE158" s="393"/>
      <c r="AF158" s="393"/>
      <c r="AG158" s="393"/>
      <c r="AH158" s="393"/>
      <c r="AI158" s="393"/>
      <c r="AJ158" s="393"/>
      <c r="AK158" s="393"/>
      <c r="AL158" s="393"/>
      <c r="AM158" s="393"/>
      <c r="AN158" s="393"/>
      <c r="AO158" s="393"/>
      <c r="AP158" s="393"/>
      <c r="AQ158" s="393"/>
      <c r="AR158" s="393"/>
      <c r="AS158" s="393"/>
      <c r="AT158" s="393"/>
    </row>
    <row r="159" spans="1:47" ht="18" customHeight="1">
      <c r="A159" s="153"/>
      <c r="B159" s="153"/>
      <c r="C159" s="291" t="s">
        <v>305</v>
      </c>
      <c r="D159" s="291"/>
      <c r="E159" s="291"/>
      <c r="F159" s="291"/>
      <c r="G159" s="291"/>
      <c r="H159" s="291"/>
      <c r="I159" s="291"/>
      <c r="J159" s="291"/>
      <c r="K159" s="291"/>
      <c r="L159" s="291"/>
      <c r="M159" s="291"/>
      <c r="N159" s="291"/>
      <c r="O159" s="156"/>
      <c r="P159" s="156"/>
      <c r="Q159" s="156"/>
      <c r="R159" s="291"/>
      <c r="S159" s="157"/>
      <c r="T159" s="393"/>
      <c r="U159" s="393"/>
      <c r="V159" s="393"/>
      <c r="AB159" s="393"/>
      <c r="AC159" s="393"/>
      <c r="AD159" s="393"/>
      <c r="AE159" s="393"/>
      <c r="AF159" s="393"/>
      <c r="AG159" s="393"/>
      <c r="AH159" s="393"/>
      <c r="AI159" s="393"/>
      <c r="AJ159" s="393"/>
      <c r="AK159" s="393"/>
      <c r="AL159" s="393"/>
      <c r="AM159" s="393"/>
      <c r="AN159" s="393"/>
      <c r="AO159" s="393"/>
      <c r="AP159" s="393"/>
      <c r="AQ159" s="393"/>
      <c r="AR159" s="393"/>
      <c r="AS159" s="393"/>
      <c r="AT159" s="393"/>
    </row>
    <row r="160" spans="1:47" ht="18" customHeight="1">
      <c r="A160" s="153"/>
      <c r="B160" s="153"/>
      <c r="C160" s="291"/>
      <c r="D160" s="291"/>
      <c r="E160" s="291"/>
      <c r="F160" s="291"/>
      <c r="G160" s="291"/>
      <c r="H160" s="291"/>
      <c r="I160" s="291"/>
      <c r="J160" s="291"/>
      <c r="K160" s="291"/>
      <c r="L160" s="291"/>
      <c r="M160" s="291"/>
      <c r="N160" s="291"/>
      <c r="O160" s="156"/>
      <c r="P160" s="156"/>
      <c r="Q160" s="156"/>
      <c r="R160" s="291"/>
      <c r="S160" s="157"/>
      <c r="T160" s="393"/>
      <c r="U160" s="393"/>
      <c r="V160" s="393"/>
      <c r="AB160" s="393"/>
      <c r="AC160" s="393"/>
      <c r="AD160" s="393"/>
      <c r="AE160" s="393"/>
      <c r="AF160" s="393"/>
      <c r="AG160" s="393"/>
      <c r="AH160" s="393"/>
      <c r="AI160" s="393"/>
      <c r="AJ160" s="393"/>
      <c r="AK160" s="393"/>
      <c r="AL160" s="393"/>
      <c r="AM160" s="393"/>
      <c r="AN160" s="393"/>
      <c r="AO160" s="393"/>
      <c r="AP160" s="393"/>
      <c r="AQ160" s="393"/>
      <c r="AR160" s="393"/>
      <c r="AS160" s="393"/>
      <c r="AT160" s="393"/>
    </row>
    <row r="161" spans="1:47" ht="18" customHeight="1">
      <c r="A161" s="153"/>
      <c r="B161" s="153"/>
      <c r="C161" s="291"/>
      <c r="D161" s="393"/>
      <c r="E161" s="291"/>
      <c r="F161" s="292" t="s">
        <v>85</v>
      </c>
      <c r="G161" s="564" t="e">
        <f ca="1">AK71</f>
        <v>#N/A</v>
      </c>
      <c r="H161" s="564"/>
      <c r="I161" s="564"/>
      <c r="J161" s="564"/>
      <c r="K161" s="406">
        <f>AK70</f>
        <v>0</v>
      </c>
      <c r="L161" s="406"/>
      <c r="M161" s="301"/>
      <c r="N161" s="304"/>
      <c r="O161" s="291"/>
      <c r="P161" s="156"/>
      <c r="Q161" s="291"/>
      <c r="R161" s="291"/>
      <c r="S161" s="291"/>
      <c r="T161" s="393"/>
      <c r="U161" s="393"/>
      <c r="V161" s="393"/>
      <c r="AB161" s="393"/>
      <c r="AC161" s="393"/>
      <c r="AD161" s="393"/>
      <c r="AE161" s="393"/>
      <c r="AF161" s="393"/>
      <c r="AG161" s="393"/>
      <c r="AH161" s="393"/>
      <c r="AI161" s="393"/>
      <c r="AJ161" s="393"/>
      <c r="AK161" s="393"/>
      <c r="AL161" s="393"/>
      <c r="AM161" s="393"/>
      <c r="AN161" s="393"/>
      <c r="AO161" s="393"/>
      <c r="AP161" s="393"/>
      <c r="AQ161" s="393"/>
      <c r="AR161" s="393"/>
      <c r="AS161" s="393"/>
      <c r="AT161" s="393"/>
    </row>
    <row r="162" spans="1:47" ht="18" customHeight="1">
      <c r="A162" s="153"/>
      <c r="B162" s="153"/>
      <c r="C162" s="291" t="s">
        <v>306</v>
      </c>
      <c r="D162" s="291"/>
      <c r="E162" s="291"/>
      <c r="F162" s="291"/>
      <c r="G162" s="291"/>
      <c r="H162" s="291"/>
      <c r="I162" s="291"/>
      <c r="J162" s="291"/>
      <c r="K162" s="291"/>
      <c r="L162" s="291"/>
      <c r="M162" s="291"/>
      <c r="N162" s="291"/>
      <c r="O162" s="156"/>
      <c r="P162" s="156"/>
      <c r="Q162" s="156"/>
      <c r="R162" s="291"/>
      <c r="S162" s="157"/>
      <c r="T162" s="393"/>
      <c r="U162" s="393"/>
      <c r="V162" s="393"/>
      <c r="AB162" s="393"/>
      <c r="AC162" s="393"/>
      <c r="AD162" s="393"/>
      <c r="AE162" s="393"/>
      <c r="AF162" s="393"/>
      <c r="AG162" s="393"/>
      <c r="AH162" s="393"/>
      <c r="AI162" s="393"/>
      <c r="AJ162" s="393"/>
      <c r="AK162" s="393"/>
      <c r="AL162" s="393"/>
      <c r="AM162" s="393"/>
      <c r="AN162" s="393"/>
      <c r="AO162" s="393"/>
      <c r="AP162" s="393"/>
      <c r="AQ162" s="393"/>
      <c r="AR162" s="393"/>
      <c r="AS162" s="393"/>
      <c r="AT162" s="393"/>
    </row>
    <row r="163" spans="1:47" ht="18" customHeight="1">
      <c r="A163" s="153"/>
      <c r="B163" s="153"/>
      <c r="C163" s="291"/>
      <c r="D163" s="291"/>
      <c r="E163" s="291"/>
      <c r="F163" s="291"/>
      <c r="G163" s="291"/>
      <c r="H163" s="291"/>
      <c r="I163" s="291"/>
      <c r="J163" s="291"/>
      <c r="K163" s="291"/>
      <c r="L163" s="291"/>
      <c r="M163" s="291"/>
      <c r="N163" s="291"/>
      <c r="O163" s="156"/>
      <c r="P163" s="156"/>
      <c r="Q163" s="156"/>
      <c r="R163" s="291"/>
      <c r="S163" s="157"/>
      <c r="T163" s="393"/>
      <c r="U163" s="393"/>
      <c r="V163" s="393"/>
      <c r="AB163" s="393"/>
      <c r="AC163" s="393"/>
      <c r="AD163" s="393"/>
      <c r="AE163" s="393"/>
      <c r="AF163" s="393"/>
      <c r="AG163" s="393"/>
      <c r="AH163" s="393"/>
      <c r="AI163" s="393"/>
      <c r="AJ163" s="393"/>
      <c r="AK163" s="393"/>
      <c r="AL163" s="393"/>
      <c r="AM163" s="393"/>
      <c r="AN163" s="393"/>
      <c r="AO163" s="393"/>
      <c r="AP163" s="393"/>
      <c r="AQ163" s="393"/>
      <c r="AR163" s="393"/>
      <c r="AS163" s="393"/>
      <c r="AT163" s="393"/>
    </row>
    <row r="164" spans="1:47" ht="18" customHeight="1">
      <c r="A164" s="153"/>
      <c r="B164" s="153"/>
      <c r="C164" s="291"/>
      <c r="D164" s="393"/>
      <c r="E164" s="291"/>
      <c r="F164" s="292" t="s">
        <v>307</v>
      </c>
      <c r="G164" s="564" t="e">
        <f ca="1">AK72</f>
        <v>#N/A</v>
      </c>
      <c r="H164" s="564"/>
      <c r="I164" s="564"/>
      <c r="J164" s="564"/>
      <c r="K164" s="406">
        <f>AK70</f>
        <v>0</v>
      </c>
      <c r="L164" s="406"/>
      <c r="M164" s="291"/>
      <c r="N164" s="291"/>
      <c r="O164" s="291"/>
      <c r="P164" s="156"/>
      <c r="Q164" s="291"/>
      <c r="R164" s="157"/>
      <c r="S164" s="291"/>
      <c r="T164" s="393"/>
      <c r="U164" s="393"/>
      <c r="V164" s="393"/>
      <c r="AB164" s="393"/>
      <c r="AC164" s="393"/>
      <c r="AD164" s="393"/>
      <c r="AE164" s="393"/>
      <c r="AF164" s="393"/>
      <c r="AG164" s="393"/>
      <c r="AH164" s="393"/>
      <c r="AI164" s="393"/>
      <c r="AJ164" s="393"/>
      <c r="AK164" s="393"/>
      <c r="AL164" s="393"/>
      <c r="AM164" s="393"/>
      <c r="AN164" s="393"/>
      <c r="AO164" s="393"/>
      <c r="AP164" s="393"/>
      <c r="AQ164" s="393"/>
      <c r="AR164" s="393"/>
      <c r="AS164" s="393"/>
      <c r="AT164" s="393"/>
    </row>
    <row r="165" spans="1:47" ht="18" customHeight="1">
      <c r="A165" s="153"/>
      <c r="B165" s="153"/>
      <c r="C165" s="291" t="s">
        <v>1028</v>
      </c>
      <c r="D165" s="291"/>
      <c r="E165" s="292"/>
      <c r="F165" s="165"/>
      <c r="G165" s="165"/>
      <c r="H165" s="165"/>
      <c r="I165" s="291"/>
      <c r="J165" s="291"/>
      <c r="K165" s="291"/>
      <c r="L165" s="291"/>
      <c r="M165" s="291"/>
      <c r="N165" s="291"/>
      <c r="O165" s="156"/>
      <c r="P165" s="156"/>
      <c r="Q165" s="156"/>
      <c r="R165" s="291"/>
      <c r="S165" s="157"/>
      <c r="T165" s="165"/>
      <c r="U165" s="165"/>
      <c r="V165" s="393"/>
      <c r="AB165" s="393"/>
      <c r="AC165" s="393"/>
      <c r="AD165" s="393"/>
      <c r="AE165" s="393"/>
      <c r="AF165" s="393"/>
      <c r="AG165" s="393"/>
      <c r="AH165" s="393"/>
      <c r="AI165" s="393"/>
      <c r="AJ165" s="393"/>
      <c r="AK165" s="393"/>
      <c r="AL165" s="393"/>
      <c r="AM165" s="393"/>
      <c r="AN165" s="393"/>
      <c r="AO165" s="393"/>
      <c r="AP165" s="393"/>
      <c r="AQ165" s="393"/>
      <c r="AR165" s="393"/>
      <c r="AS165" s="393"/>
      <c r="AT165" s="393"/>
    </row>
    <row r="166" spans="1:47" ht="18" customHeight="1">
      <c r="A166" s="153"/>
      <c r="B166" s="153"/>
      <c r="C166" s="291"/>
      <c r="D166" s="291"/>
      <c r="E166" s="292"/>
      <c r="F166" s="165"/>
      <c r="G166" s="165"/>
      <c r="H166" s="165"/>
      <c r="I166" s="291"/>
      <c r="J166" s="393"/>
      <c r="K166" s="393"/>
      <c r="L166" s="291"/>
      <c r="M166" s="291"/>
      <c r="N166" s="564" t="e">
        <f ca="1">MAX(G161,G164)</f>
        <v>#N/A</v>
      </c>
      <c r="O166" s="564"/>
      <c r="P166" s="564"/>
      <c r="Q166" s="564"/>
      <c r="R166" s="406">
        <f>K161</f>
        <v>0</v>
      </c>
      <c r="S166" s="406"/>
      <c r="T166" s="291"/>
      <c r="U166" s="291"/>
      <c r="V166" s="393"/>
      <c r="AB166" s="393"/>
      <c r="AC166" s="393"/>
      <c r="AD166" s="393"/>
      <c r="AE166" s="393"/>
      <c r="AF166" s="393"/>
      <c r="AG166" s="393"/>
      <c r="AH166" s="393"/>
      <c r="AI166" s="393"/>
      <c r="AJ166" s="393"/>
      <c r="AK166" s="393"/>
      <c r="AL166" s="393"/>
      <c r="AM166" s="393"/>
      <c r="AN166" s="393"/>
      <c r="AO166" s="393"/>
      <c r="AP166" s="393"/>
      <c r="AQ166" s="393"/>
      <c r="AR166" s="393"/>
      <c r="AS166" s="393"/>
      <c r="AT166" s="393"/>
    </row>
    <row r="167" spans="1:47" ht="18" customHeight="1">
      <c r="A167" s="153"/>
      <c r="B167" s="291" t="s">
        <v>302</v>
      </c>
      <c r="C167" s="291"/>
      <c r="D167" s="291"/>
      <c r="E167" s="291"/>
      <c r="F167" s="291"/>
      <c r="G167" s="565">
        <f>I111</f>
        <v>0</v>
      </c>
      <c r="H167" s="565"/>
      <c r="I167" s="565"/>
      <c r="J167" s="565"/>
      <c r="K167" s="565"/>
      <c r="L167" s="566"/>
      <c r="M167" s="566"/>
      <c r="N167" s="566"/>
      <c r="O167" s="566"/>
      <c r="P167" s="566"/>
      <c r="Q167" s="566"/>
      <c r="R167" s="291"/>
      <c r="S167" s="291"/>
      <c r="T167" s="291"/>
      <c r="U167" s="291"/>
      <c r="V167" s="291"/>
      <c r="W167" s="291"/>
      <c r="X167" s="291"/>
      <c r="Y167" s="291"/>
      <c r="Z167" s="291"/>
      <c r="AA167" s="291"/>
      <c r="AB167" s="291"/>
      <c r="AC167" s="291"/>
      <c r="AD167" s="291"/>
      <c r="AE167" s="291"/>
      <c r="AF167" s="291"/>
      <c r="AG167" s="291"/>
      <c r="AH167" s="291"/>
      <c r="AI167" s="291"/>
      <c r="AJ167" s="291"/>
      <c r="AK167" s="291"/>
      <c r="AL167" s="291"/>
      <c r="AM167" s="291"/>
      <c r="AN167" s="291"/>
      <c r="AO167" s="291"/>
      <c r="AP167" s="291"/>
      <c r="AQ167" s="291"/>
      <c r="AR167" s="291"/>
      <c r="AS167" s="291"/>
      <c r="AT167" s="291"/>
    </row>
    <row r="168" spans="1:47" ht="18" customHeight="1">
      <c r="A168" s="153"/>
      <c r="B168" s="563" t="s">
        <v>303</v>
      </c>
      <c r="C168" s="563"/>
      <c r="D168" s="563"/>
      <c r="E168" s="563"/>
      <c r="F168" s="563"/>
      <c r="G168" s="563"/>
      <c r="H168" s="563"/>
      <c r="I168" s="291"/>
      <c r="J168" s="291"/>
      <c r="K168" s="291"/>
      <c r="L168" s="291"/>
      <c r="M168" s="291"/>
      <c r="N168" s="291"/>
      <c r="O168" s="559" t="e">
        <f ca="1">N166</f>
        <v>#N/A</v>
      </c>
      <c r="P168" s="559"/>
      <c r="Q168" s="559"/>
      <c r="R168" s="559"/>
      <c r="S168" s="558" t="s">
        <v>307</v>
      </c>
      <c r="T168" s="562" t="e">
        <f ca="1">P82</f>
        <v>#N/A</v>
      </c>
      <c r="U168" s="562"/>
      <c r="V168" s="562"/>
      <c r="W168" s="562"/>
      <c r="X168" s="563">
        <f>V82</f>
        <v>0</v>
      </c>
      <c r="Y168" s="563"/>
      <c r="Z168" s="563"/>
      <c r="AA168" s="563"/>
      <c r="AB168" s="563"/>
      <c r="AC168" s="291"/>
      <c r="AD168" s="291"/>
      <c r="AE168" s="291"/>
      <c r="AF168" s="291"/>
      <c r="AG168" s="157"/>
      <c r="AH168" s="291"/>
      <c r="AI168" s="291"/>
      <c r="AJ168" s="291"/>
      <c r="AK168" s="291"/>
      <c r="AL168" s="291"/>
      <c r="AM168" s="291"/>
      <c r="AN168" s="168"/>
      <c r="AO168" s="168"/>
      <c r="AP168" s="291"/>
      <c r="AQ168" s="291"/>
      <c r="AR168" s="291"/>
    </row>
    <row r="169" spans="1:47" ht="18" customHeight="1">
      <c r="A169" s="153"/>
      <c r="B169" s="563"/>
      <c r="C169" s="563"/>
      <c r="D169" s="563"/>
      <c r="E169" s="563"/>
      <c r="F169" s="563"/>
      <c r="G169" s="563"/>
      <c r="H169" s="563"/>
      <c r="I169" s="291"/>
      <c r="J169" s="291"/>
      <c r="K169" s="291"/>
      <c r="L169" s="291"/>
      <c r="M169" s="291"/>
      <c r="N169" s="291"/>
      <c r="O169" s="167"/>
      <c r="P169" s="167"/>
      <c r="Q169" s="167"/>
      <c r="R169" s="167"/>
      <c r="S169" s="558"/>
      <c r="T169" s="562"/>
      <c r="U169" s="562"/>
      <c r="V169" s="562"/>
      <c r="W169" s="562"/>
      <c r="X169" s="563"/>
      <c r="Y169" s="563"/>
      <c r="Z169" s="563"/>
      <c r="AA169" s="563"/>
      <c r="AB169" s="563"/>
      <c r="AC169" s="291"/>
      <c r="AD169" s="291"/>
      <c r="AE169" s="291"/>
      <c r="AF169" s="291"/>
      <c r="AG169" s="157"/>
      <c r="AH169" s="291"/>
      <c r="AI169" s="291"/>
      <c r="AJ169" s="291"/>
      <c r="AK169" s="291"/>
      <c r="AL169" s="291"/>
      <c r="AM169" s="291"/>
      <c r="AN169" s="168"/>
      <c r="AO169" s="168"/>
      <c r="AP169" s="291"/>
      <c r="AQ169" s="291"/>
      <c r="AR169" s="291"/>
    </row>
    <row r="170" spans="1:47" ht="18" customHeight="1">
      <c r="A170" s="153"/>
      <c r="B170" s="291" t="s">
        <v>308</v>
      </c>
      <c r="C170" s="291"/>
      <c r="D170" s="291"/>
      <c r="E170" s="291"/>
      <c r="F170" s="291"/>
      <c r="G170" s="291"/>
      <c r="H170" s="563" t="str">
        <f>X82</f>
        <v>직사각형</v>
      </c>
      <c r="I170" s="563"/>
      <c r="J170" s="563"/>
      <c r="K170" s="563"/>
      <c r="L170" s="563"/>
      <c r="M170" s="291"/>
      <c r="N170" s="291"/>
      <c r="O170" s="291"/>
      <c r="P170" s="291"/>
      <c r="Q170" s="291"/>
      <c r="R170" s="291"/>
      <c r="S170" s="291"/>
      <c r="T170" s="291"/>
      <c r="U170" s="291"/>
      <c r="V170" s="291"/>
      <c r="W170" s="291"/>
      <c r="X170" s="291"/>
      <c r="Y170" s="291"/>
      <c r="Z170" s="291"/>
      <c r="AA170" s="291"/>
      <c r="AB170" s="291"/>
      <c r="AC170" s="291"/>
      <c r="AD170" s="291"/>
      <c r="AE170" s="291"/>
      <c r="AF170" s="291"/>
      <c r="AG170" s="291"/>
      <c r="AH170" s="291"/>
      <c r="AI170" s="291"/>
      <c r="AJ170" s="291"/>
      <c r="AK170" s="291"/>
      <c r="AL170" s="291"/>
      <c r="AM170" s="291"/>
      <c r="AN170" s="291"/>
      <c r="AO170" s="291"/>
      <c r="AP170" s="291"/>
      <c r="AQ170" s="291"/>
      <c r="AR170" s="291"/>
      <c r="AS170" s="291"/>
      <c r="AT170" s="291"/>
    </row>
    <row r="171" spans="1:47" ht="18" customHeight="1">
      <c r="A171" s="153"/>
      <c r="B171" s="563" t="s">
        <v>309</v>
      </c>
      <c r="C171" s="563"/>
      <c r="D171" s="563"/>
      <c r="E171" s="563"/>
      <c r="F171" s="563"/>
      <c r="G171" s="563"/>
      <c r="H171" s="291"/>
      <c r="I171" s="291"/>
      <c r="J171" s="291"/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1"/>
      <c r="V171" s="291"/>
      <c r="W171" s="291"/>
      <c r="X171" s="291"/>
      <c r="Y171" s="291"/>
      <c r="Z171" s="291"/>
      <c r="AA171" s="291"/>
      <c r="AB171" s="291"/>
      <c r="AC171" s="291"/>
      <c r="AD171" s="291"/>
      <c r="AE171" s="291"/>
      <c r="AF171" s="291"/>
      <c r="AG171" s="291"/>
      <c r="AH171" s="291"/>
      <c r="AI171" s="291"/>
      <c r="AJ171" s="291"/>
      <c r="AK171" s="291"/>
      <c r="AL171" s="291"/>
      <c r="AM171" s="291"/>
      <c r="AN171" s="291"/>
      <c r="AO171" s="291"/>
      <c r="AP171" s="291"/>
      <c r="AQ171" s="291"/>
      <c r="AR171" s="291"/>
      <c r="AS171" s="291"/>
      <c r="AT171" s="291"/>
    </row>
    <row r="172" spans="1:47" ht="18" customHeight="1">
      <c r="A172" s="153"/>
      <c r="B172" s="563"/>
      <c r="C172" s="563"/>
      <c r="D172" s="563"/>
      <c r="E172" s="563"/>
      <c r="F172" s="563"/>
      <c r="G172" s="563"/>
      <c r="H172" s="291"/>
      <c r="I172" s="291"/>
      <c r="J172" s="291"/>
      <c r="K172" s="291"/>
      <c r="L172" s="291"/>
      <c r="M172" s="291"/>
      <c r="N172" s="291"/>
      <c r="O172" s="291"/>
      <c r="P172" s="291"/>
      <c r="Q172" s="291"/>
      <c r="R172" s="291"/>
      <c r="S172" s="291"/>
      <c r="T172" s="291"/>
      <c r="U172" s="291"/>
      <c r="V172" s="291"/>
      <c r="W172" s="291"/>
      <c r="X172" s="291"/>
      <c r="Y172" s="291"/>
      <c r="Z172" s="291"/>
      <c r="AA172" s="291"/>
      <c r="AG172" s="291"/>
      <c r="AH172" s="291"/>
      <c r="AI172" s="291"/>
      <c r="AJ172" s="291"/>
      <c r="AK172" s="291"/>
      <c r="AL172" s="291"/>
      <c r="AM172" s="291"/>
      <c r="AN172" s="291"/>
      <c r="AO172" s="291"/>
      <c r="AP172" s="291"/>
      <c r="AQ172" s="291"/>
      <c r="AR172" s="291"/>
      <c r="AS172" s="291"/>
      <c r="AT172" s="291"/>
    </row>
    <row r="173" spans="1:47" ht="18" customHeight="1">
      <c r="A173" s="153"/>
      <c r="B173" s="291" t="s">
        <v>310</v>
      </c>
      <c r="C173" s="291"/>
      <c r="D173" s="291"/>
      <c r="E173" s="291"/>
      <c r="F173" s="291"/>
      <c r="G173" s="291"/>
      <c r="H173" s="291"/>
      <c r="I173" s="291"/>
      <c r="J173" s="394">
        <v>1</v>
      </c>
      <c r="K173" s="394" t="s">
        <v>1013</v>
      </c>
      <c r="L173" s="564" t="e">
        <f ca="1">T168</f>
        <v>#N/A</v>
      </c>
      <c r="M173" s="564"/>
      <c r="N173" s="564"/>
      <c r="O173" s="564"/>
      <c r="P173" s="406">
        <f>X168</f>
        <v>0</v>
      </c>
      <c r="Q173" s="406"/>
      <c r="R173" s="409"/>
      <c r="S173" s="159" t="s">
        <v>307</v>
      </c>
      <c r="T173" s="564" t="e">
        <f ca="1">1*L173</f>
        <v>#N/A</v>
      </c>
      <c r="U173" s="564"/>
      <c r="V173" s="564"/>
      <c r="W173" s="564"/>
      <c r="X173" s="406">
        <f>P173</f>
        <v>0</v>
      </c>
      <c r="Y173" s="406"/>
      <c r="Z173" s="301"/>
      <c r="AA173" s="304"/>
      <c r="AB173" s="291"/>
      <c r="AC173" s="291"/>
      <c r="AD173" s="291"/>
      <c r="AE173" s="291"/>
      <c r="AF173" s="291"/>
      <c r="AG173" s="291"/>
      <c r="AH173" s="291"/>
      <c r="AI173" s="291"/>
      <c r="AJ173" s="291"/>
      <c r="AK173" s="291"/>
      <c r="AL173" s="291"/>
      <c r="AM173" s="291"/>
      <c r="AN173" s="291"/>
      <c r="AO173" s="291"/>
      <c r="AP173" s="291"/>
      <c r="AQ173" s="291"/>
      <c r="AR173" s="291"/>
      <c r="AS173" s="291"/>
      <c r="AT173" s="291"/>
      <c r="AU173" s="291"/>
    </row>
    <row r="174" spans="1:47" ht="18" customHeight="1">
      <c r="A174" s="153"/>
      <c r="B174" s="565" t="s">
        <v>311</v>
      </c>
      <c r="C174" s="565"/>
      <c r="D174" s="565"/>
      <c r="E174" s="565"/>
      <c r="F174" s="565"/>
      <c r="G174" s="565"/>
      <c r="H174" s="402"/>
      <c r="I174" s="291"/>
      <c r="J174" s="291"/>
      <c r="K174" s="291"/>
      <c r="L174" s="160"/>
      <c r="R174" s="291"/>
      <c r="S174" s="291"/>
      <c r="T174" s="291"/>
      <c r="U174" s="565">
        <f>AP82</f>
        <v>12.5</v>
      </c>
      <c r="V174" s="565"/>
      <c r="W174" s="565"/>
      <c r="X174" s="565"/>
      <c r="Y174" s="565"/>
      <c r="Z174" s="291"/>
      <c r="AA174" s="291"/>
      <c r="AB174" s="291"/>
      <c r="AC174" s="291"/>
      <c r="AD174" s="291"/>
      <c r="AE174" s="291"/>
      <c r="AF174" s="291"/>
      <c r="AG174" s="291"/>
      <c r="AH174" s="291"/>
      <c r="AI174" s="291"/>
      <c r="AJ174" s="291"/>
      <c r="AK174" s="291"/>
      <c r="AL174" s="291"/>
      <c r="AM174" s="291"/>
      <c r="AN174" s="291"/>
      <c r="AO174" s="291"/>
      <c r="AP174" s="291"/>
      <c r="AQ174" s="291"/>
      <c r="AR174" s="291"/>
      <c r="AS174" s="291"/>
      <c r="AT174" s="291"/>
    </row>
    <row r="175" spans="1:47" ht="18" customHeight="1">
      <c r="A175" s="153"/>
      <c r="B175" s="565"/>
      <c r="C175" s="565"/>
      <c r="D175" s="565"/>
      <c r="E175" s="565"/>
      <c r="F175" s="565"/>
      <c r="G175" s="565"/>
      <c r="H175" s="402"/>
      <c r="I175" s="291"/>
      <c r="J175" s="291"/>
      <c r="K175" s="291"/>
      <c r="L175" s="291"/>
      <c r="M175" s="291"/>
      <c r="N175" s="291"/>
      <c r="O175" s="291"/>
      <c r="P175" s="291"/>
      <c r="Q175" s="291"/>
      <c r="R175" s="291"/>
      <c r="S175" s="291"/>
      <c r="T175" s="291"/>
      <c r="U175" s="565"/>
      <c r="V175" s="565"/>
      <c r="W175" s="565"/>
      <c r="X175" s="565"/>
      <c r="Y175" s="565"/>
      <c r="Z175" s="291"/>
      <c r="AA175" s="291"/>
      <c r="AB175" s="291"/>
      <c r="AC175" s="291"/>
      <c r="AD175" s="291"/>
      <c r="AE175" s="291"/>
      <c r="AF175" s="291"/>
      <c r="AG175" s="291"/>
      <c r="AH175" s="291"/>
      <c r="AI175" s="291"/>
      <c r="AJ175" s="291"/>
      <c r="AK175" s="291"/>
      <c r="AL175" s="291"/>
      <c r="AM175" s="291"/>
      <c r="AN175" s="291"/>
      <c r="AO175" s="291"/>
      <c r="AP175" s="291"/>
      <c r="AQ175" s="291"/>
      <c r="AR175" s="291"/>
      <c r="AS175" s="291"/>
      <c r="AT175" s="291"/>
    </row>
    <row r="176" spans="1:47" ht="18" customHeight="1">
      <c r="A176" s="15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5"/>
      <c r="U176" s="395"/>
      <c r="V176" s="395"/>
      <c r="W176" s="395"/>
      <c r="X176" s="395"/>
      <c r="Y176" s="393"/>
      <c r="Z176" s="393"/>
      <c r="AA176" s="393"/>
      <c r="AB176" s="393"/>
      <c r="AC176" s="393"/>
      <c r="AD176" s="393"/>
      <c r="AE176" s="393"/>
    </row>
    <row r="177" spans="1:47" ht="18" customHeight="1">
      <c r="A177" s="153"/>
      <c r="B177" s="161" t="s">
        <v>1030</v>
      </c>
      <c r="C177" s="291"/>
      <c r="D177" s="291"/>
      <c r="E177" s="291"/>
      <c r="F177" s="291"/>
      <c r="G177" s="291"/>
      <c r="H177" s="291"/>
      <c r="I177" s="291"/>
      <c r="J177" s="291"/>
      <c r="K177" s="291"/>
      <c r="L177" s="291"/>
      <c r="M177" s="291"/>
      <c r="N177" s="291"/>
      <c r="O177" s="291"/>
      <c r="P177" s="291"/>
      <c r="Q177" s="291"/>
      <c r="R177" s="403" t="s">
        <v>1029</v>
      </c>
      <c r="S177" s="291"/>
      <c r="T177" s="291"/>
      <c r="U177" s="291"/>
      <c r="V177" s="291"/>
      <c r="W177" s="291"/>
      <c r="X177" s="291"/>
      <c r="Y177" s="291"/>
      <c r="Z177" s="291"/>
      <c r="AA177" s="291"/>
      <c r="AB177" s="291"/>
      <c r="AC177" s="291"/>
      <c r="AD177" s="291"/>
      <c r="AE177" s="291"/>
    </row>
    <row r="178" spans="1:47" ht="18" customHeight="1">
      <c r="A178" s="153"/>
      <c r="B178" s="291" t="s">
        <v>314</v>
      </c>
      <c r="C178" s="291"/>
      <c r="D178" s="291"/>
      <c r="E178" s="291"/>
      <c r="F178" s="291"/>
      <c r="G178" s="291"/>
      <c r="H178" s="291"/>
      <c r="I178" s="291"/>
      <c r="J178" s="291"/>
      <c r="K178" s="291"/>
      <c r="L178" s="291"/>
      <c r="M178" s="291"/>
      <c r="N178" s="156"/>
      <c r="O178" s="156"/>
      <c r="P178" s="156"/>
      <c r="Q178" s="291"/>
      <c r="R178" s="157"/>
      <c r="S178" s="157"/>
      <c r="T178" s="157"/>
      <c r="U178" s="155"/>
      <c r="V178" s="155"/>
      <c r="W178" s="291"/>
      <c r="X178" s="291"/>
      <c r="Y178" s="291"/>
      <c r="Z178" s="291"/>
      <c r="AA178" s="291"/>
      <c r="AI178" s="291"/>
      <c r="AJ178" s="291"/>
      <c r="AK178" s="291"/>
      <c r="AL178" s="291"/>
      <c r="AM178" s="291"/>
    </row>
    <row r="179" spans="1:47" ht="18" customHeight="1">
      <c r="A179" s="153"/>
      <c r="B179" s="291"/>
      <c r="C179" s="291"/>
      <c r="D179" s="291"/>
      <c r="E179" s="291"/>
      <c r="F179" s="291"/>
      <c r="G179" s="291"/>
      <c r="H179" s="291"/>
      <c r="I179" s="291"/>
      <c r="J179" s="291"/>
      <c r="K179" s="291"/>
      <c r="L179" s="291"/>
      <c r="M179" s="291"/>
      <c r="N179" s="156"/>
      <c r="O179" s="156"/>
      <c r="P179" s="156"/>
      <c r="Q179" s="291"/>
      <c r="R179" s="157"/>
      <c r="S179" s="157"/>
      <c r="W179" s="562" t="e">
        <f ca="1">Z6</f>
        <v>#N/A</v>
      </c>
      <c r="X179" s="562"/>
      <c r="Y179" s="562"/>
      <c r="Z179" s="562"/>
      <c r="AA179" s="563">
        <f>Calcu!I44</f>
        <v>0</v>
      </c>
      <c r="AB179" s="563"/>
      <c r="AC179" s="563"/>
      <c r="AD179" s="563"/>
      <c r="AE179" s="563"/>
      <c r="AF179" s="291"/>
      <c r="AG179" s="291"/>
      <c r="AH179" s="291"/>
      <c r="AI179" s="291"/>
      <c r="AJ179" s="291"/>
      <c r="AK179" s="291"/>
      <c r="AL179" s="291"/>
      <c r="AM179" s="291"/>
    </row>
    <row r="180" spans="1:47" ht="18" customHeight="1">
      <c r="A180" s="153"/>
      <c r="B180" s="291"/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156"/>
      <c r="O180" s="156"/>
      <c r="P180" s="156"/>
      <c r="Q180" s="291"/>
      <c r="R180" s="157"/>
      <c r="S180" s="157"/>
      <c r="W180" s="562"/>
      <c r="X180" s="562"/>
      <c r="Y180" s="562"/>
      <c r="Z180" s="562"/>
      <c r="AA180" s="563"/>
      <c r="AB180" s="563"/>
      <c r="AC180" s="563"/>
      <c r="AD180" s="563"/>
      <c r="AE180" s="563"/>
      <c r="AF180" s="291"/>
      <c r="AG180" s="291"/>
      <c r="AH180" s="291"/>
      <c r="AI180" s="291"/>
      <c r="AJ180" s="291"/>
      <c r="AK180" s="291"/>
      <c r="AL180" s="291"/>
      <c r="AM180" s="291"/>
    </row>
    <row r="181" spans="1:47" ht="18" customHeight="1">
      <c r="A181" s="153"/>
      <c r="B181" s="291" t="s">
        <v>312</v>
      </c>
      <c r="C181" s="291"/>
      <c r="D181" s="291"/>
      <c r="E181" s="291"/>
      <c r="F181" s="291"/>
      <c r="G181" s="565">
        <f>I127</f>
        <v>0</v>
      </c>
      <c r="H181" s="565"/>
      <c r="I181" s="565"/>
      <c r="J181" s="565"/>
      <c r="K181" s="565"/>
      <c r="L181" s="406"/>
      <c r="M181" s="406"/>
      <c r="N181" s="406"/>
      <c r="O181" s="406"/>
      <c r="P181" s="406"/>
      <c r="Q181" s="406"/>
      <c r="R181" s="291"/>
      <c r="S181" s="291"/>
      <c r="T181" s="291"/>
      <c r="U181" s="291"/>
      <c r="V181" s="291"/>
      <c r="W181" s="291"/>
      <c r="X181" s="291"/>
      <c r="Y181" s="291"/>
      <c r="Z181" s="291"/>
      <c r="AA181" s="291"/>
      <c r="AB181" s="291"/>
      <c r="AC181" s="291"/>
      <c r="AD181" s="291"/>
      <c r="AE181" s="291"/>
      <c r="AF181" s="291"/>
      <c r="AG181" s="291"/>
      <c r="AH181" s="291"/>
      <c r="AP181" s="291"/>
      <c r="AQ181" s="291"/>
      <c r="AR181" s="291"/>
      <c r="AS181" s="291"/>
      <c r="AT181" s="291"/>
    </row>
    <row r="182" spans="1:47" ht="18" customHeight="1">
      <c r="A182" s="153"/>
      <c r="B182" s="563" t="s">
        <v>313</v>
      </c>
      <c r="C182" s="563"/>
      <c r="D182" s="563"/>
      <c r="E182" s="563"/>
      <c r="F182" s="563"/>
      <c r="G182" s="563"/>
      <c r="H182" s="563"/>
      <c r="I182" s="291"/>
      <c r="J182" s="291"/>
      <c r="K182" s="291"/>
      <c r="L182" s="291"/>
      <c r="M182" s="291"/>
      <c r="N182" s="291"/>
      <c r="O182" s="559" t="e">
        <f ca="1">ABS(W179)</f>
        <v>#N/A</v>
      </c>
      <c r="P182" s="559"/>
      <c r="Q182" s="559"/>
      <c r="R182" s="559"/>
      <c r="S182" s="558" t="s">
        <v>307</v>
      </c>
      <c r="T182" s="562" t="e">
        <f ca="1">P83</f>
        <v>#N/A</v>
      </c>
      <c r="U182" s="562"/>
      <c r="V182" s="562"/>
      <c r="W182" s="562"/>
      <c r="X182" s="563">
        <f>V83</f>
        <v>0</v>
      </c>
      <c r="Y182" s="563"/>
      <c r="Z182" s="563"/>
      <c r="AA182" s="563"/>
      <c r="AB182" s="563"/>
      <c r="AC182" s="291"/>
      <c r="AD182" s="291"/>
      <c r="AE182" s="291"/>
      <c r="AF182" s="291"/>
      <c r="AG182" s="291"/>
      <c r="AH182" s="291"/>
      <c r="AI182" s="291"/>
      <c r="AJ182" s="291"/>
      <c r="AK182" s="291"/>
      <c r="AL182" s="168"/>
      <c r="AM182" s="168"/>
      <c r="AN182" s="291"/>
      <c r="AO182" s="168"/>
      <c r="AP182" s="291"/>
      <c r="AQ182" s="291"/>
      <c r="AR182" s="291"/>
    </row>
    <row r="183" spans="1:47" ht="18" customHeight="1">
      <c r="A183" s="153"/>
      <c r="B183" s="563"/>
      <c r="C183" s="563"/>
      <c r="D183" s="563"/>
      <c r="E183" s="563"/>
      <c r="F183" s="563"/>
      <c r="G183" s="563"/>
      <c r="H183" s="563"/>
      <c r="I183" s="291"/>
      <c r="J183" s="291"/>
      <c r="K183" s="291"/>
      <c r="L183" s="291"/>
      <c r="M183" s="291"/>
      <c r="N183" s="291"/>
      <c r="O183" s="167"/>
      <c r="P183" s="167"/>
      <c r="Q183" s="167"/>
      <c r="R183" s="167"/>
      <c r="S183" s="558"/>
      <c r="T183" s="562"/>
      <c r="U183" s="562"/>
      <c r="V183" s="562"/>
      <c r="W183" s="562"/>
      <c r="X183" s="563"/>
      <c r="Y183" s="563"/>
      <c r="Z183" s="563"/>
      <c r="AA183" s="563"/>
      <c r="AB183" s="563"/>
      <c r="AC183" s="291"/>
      <c r="AD183" s="291"/>
      <c r="AE183" s="291"/>
      <c r="AF183" s="291"/>
      <c r="AG183" s="291"/>
      <c r="AH183" s="291"/>
      <c r="AI183" s="291"/>
      <c r="AJ183" s="291"/>
      <c r="AK183" s="291"/>
      <c r="AL183" s="168"/>
      <c r="AM183" s="168"/>
      <c r="AN183" s="291"/>
      <c r="AO183" s="168"/>
      <c r="AP183" s="291"/>
      <c r="AQ183" s="291"/>
      <c r="AR183" s="291"/>
    </row>
    <row r="184" spans="1:47" ht="18" customHeight="1">
      <c r="A184" s="153"/>
      <c r="B184" s="291" t="s">
        <v>315</v>
      </c>
      <c r="C184" s="291"/>
      <c r="D184" s="291"/>
      <c r="E184" s="291"/>
      <c r="F184" s="291"/>
      <c r="G184" s="291"/>
      <c r="H184" s="563" t="str">
        <f>X83</f>
        <v>직사각형</v>
      </c>
      <c r="I184" s="563"/>
      <c r="J184" s="563"/>
      <c r="K184" s="563"/>
      <c r="L184" s="563"/>
      <c r="M184" s="291"/>
      <c r="N184" s="291"/>
      <c r="O184" s="291"/>
      <c r="P184" s="291"/>
      <c r="Q184" s="291"/>
      <c r="R184" s="291"/>
      <c r="S184" s="291"/>
      <c r="T184" s="291"/>
      <c r="U184" s="291"/>
      <c r="V184" s="291"/>
      <c r="W184" s="291"/>
      <c r="X184" s="291"/>
      <c r="Y184" s="291"/>
      <c r="Z184" s="291"/>
      <c r="AA184" s="291"/>
      <c r="AB184" s="291"/>
      <c r="AC184" s="291"/>
      <c r="AD184" s="291"/>
      <c r="AE184" s="291"/>
      <c r="AF184" s="291"/>
      <c r="AG184" s="291"/>
      <c r="AH184" s="291"/>
      <c r="AI184" s="291"/>
      <c r="AJ184" s="291"/>
      <c r="AK184" s="291"/>
      <c r="AL184" s="291"/>
      <c r="AM184" s="291"/>
      <c r="AN184" s="291"/>
      <c r="AO184" s="291"/>
      <c r="AP184" s="291"/>
      <c r="AQ184" s="291"/>
      <c r="AR184" s="291"/>
      <c r="AS184" s="291"/>
      <c r="AT184" s="291"/>
    </row>
    <row r="185" spans="1:47" ht="18" customHeight="1">
      <c r="A185" s="153"/>
      <c r="B185" s="563" t="s">
        <v>316</v>
      </c>
      <c r="C185" s="563"/>
      <c r="D185" s="563"/>
      <c r="E185" s="563"/>
      <c r="F185" s="563"/>
      <c r="G185" s="563"/>
      <c r="H185" s="291"/>
      <c r="I185" s="291"/>
      <c r="J185" s="291"/>
      <c r="K185" s="291"/>
      <c r="L185" s="291"/>
      <c r="M185" s="291"/>
      <c r="N185" s="291"/>
      <c r="O185" s="291"/>
      <c r="P185" s="291"/>
      <c r="Q185" s="291"/>
      <c r="R185" s="291"/>
      <c r="S185" s="291"/>
      <c r="T185" s="291"/>
      <c r="U185" s="291"/>
      <c r="V185" s="291"/>
      <c r="W185" s="291"/>
      <c r="X185" s="291"/>
      <c r="Y185" s="291"/>
      <c r="Z185" s="291"/>
      <c r="AA185" s="291"/>
      <c r="AB185" s="291"/>
      <c r="AC185" s="291"/>
      <c r="AD185" s="291"/>
      <c r="AE185" s="291"/>
      <c r="AF185" s="291"/>
      <c r="AG185" s="291"/>
      <c r="AH185" s="291"/>
      <c r="AI185" s="291"/>
      <c r="AJ185" s="291"/>
      <c r="AK185" s="291"/>
      <c r="AL185" s="291"/>
      <c r="AM185" s="291"/>
      <c r="AN185" s="291"/>
      <c r="AO185" s="291"/>
      <c r="AP185" s="291"/>
      <c r="AQ185" s="291"/>
      <c r="AR185" s="291"/>
      <c r="AS185" s="291"/>
      <c r="AT185" s="291"/>
    </row>
    <row r="186" spans="1:47" ht="18" customHeight="1">
      <c r="A186" s="153"/>
      <c r="B186" s="563"/>
      <c r="C186" s="563"/>
      <c r="D186" s="563"/>
      <c r="E186" s="563"/>
      <c r="F186" s="563"/>
      <c r="G186" s="563"/>
      <c r="H186" s="291"/>
      <c r="I186" s="291"/>
      <c r="J186" s="291"/>
      <c r="K186" s="291"/>
      <c r="L186" s="291"/>
      <c r="M186" s="291"/>
      <c r="N186" s="291"/>
      <c r="O186" s="291"/>
      <c r="P186" s="291"/>
      <c r="Q186" s="291"/>
      <c r="R186" s="291"/>
      <c r="S186" s="291"/>
      <c r="T186" s="291"/>
      <c r="U186" s="291"/>
      <c r="V186" s="291"/>
      <c r="W186" s="291"/>
      <c r="X186" s="291"/>
      <c r="Y186" s="291"/>
      <c r="Z186" s="291"/>
      <c r="AA186" s="291"/>
      <c r="AB186" s="291"/>
      <c r="AC186" s="291"/>
      <c r="AD186" s="291"/>
      <c r="AE186" s="291"/>
      <c r="AF186" s="291"/>
      <c r="AG186" s="291"/>
      <c r="AH186" s="291"/>
      <c r="AI186" s="291"/>
      <c r="AJ186" s="291"/>
      <c r="AK186" s="291"/>
      <c r="AL186" s="291"/>
      <c r="AM186" s="291"/>
      <c r="AN186" s="291"/>
      <c r="AO186" s="291"/>
      <c r="AP186" s="291"/>
      <c r="AQ186" s="291"/>
      <c r="AR186" s="291"/>
      <c r="AS186" s="291"/>
      <c r="AT186" s="291"/>
    </row>
    <row r="187" spans="1:47" ht="18" customHeight="1">
      <c r="A187" s="153"/>
      <c r="B187" s="291" t="s">
        <v>317</v>
      </c>
      <c r="C187" s="291"/>
      <c r="D187" s="291"/>
      <c r="E187" s="291"/>
      <c r="F187" s="291"/>
      <c r="G187" s="291"/>
      <c r="H187" s="291"/>
      <c r="I187" s="291"/>
      <c r="J187" s="394">
        <v>1</v>
      </c>
      <c r="K187" s="394" t="s">
        <v>1013</v>
      </c>
      <c r="L187" s="564" t="e">
        <f ca="1">T182</f>
        <v>#N/A</v>
      </c>
      <c r="M187" s="564"/>
      <c r="N187" s="564"/>
      <c r="O187" s="564"/>
      <c r="P187" s="406">
        <f>X182</f>
        <v>0</v>
      </c>
      <c r="Q187" s="406"/>
      <c r="R187" s="409"/>
      <c r="S187" s="159" t="s">
        <v>307</v>
      </c>
      <c r="T187" s="564" t="e">
        <f ca="1">1*L187</f>
        <v>#N/A</v>
      </c>
      <c r="U187" s="564"/>
      <c r="V187" s="564"/>
      <c r="W187" s="564"/>
      <c r="X187" s="406">
        <f>P187</f>
        <v>0</v>
      </c>
      <c r="Y187" s="406"/>
      <c r="Z187" s="301"/>
      <c r="AA187" s="304"/>
      <c r="AB187" s="291"/>
      <c r="AC187" s="291"/>
      <c r="AD187" s="291"/>
      <c r="AE187" s="291"/>
      <c r="AF187" s="291"/>
      <c r="AG187" s="291"/>
      <c r="AH187" s="291"/>
      <c r="AI187" s="291"/>
      <c r="AJ187" s="291"/>
      <c r="AK187" s="291"/>
      <c r="AL187" s="291"/>
      <c r="AM187" s="291"/>
      <c r="AN187" s="291"/>
      <c r="AO187" s="291"/>
      <c r="AP187" s="291"/>
      <c r="AQ187" s="291"/>
      <c r="AR187" s="291"/>
      <c r="AS187" s="291"/>
      <c r="AT187" s="291"/>
      <c r="AU187" s="291"/>
    </row>
    <row r="188" spans="1:47" ht="18" customHeight="1">
      <c r="A188" s="153"/>
      <c r="B188" s="563" t="s">
        <v>318</v>
      </c>
      <c r="C188" s="563"/>
      <c r="D188" s="563"/>
      <c r="E188" s="563"/>
      <c r="F188" s="563"/>
      <c r="G188" s="563"/>
      <c r="H188" s="397"/>
      <c r="I188" s="291"/>
      <c r="J188" s="291"/>
      <c r="K188" s="291"/>
      <c r="L188" s="160"/>
      <c r="R188" s="291"/>
      <c r="S188" s="291"/>
      <c r="T188" s="291"/>
      <c r="U188" s="565">
        <f>AP83</f>
        <v>12.5</v>
      </c>
      <c r="V188" s="565"/>
      <c r="W188" s="565"/>
      <c r="X188" s="565"/>
      <c r="Y188" s="565"/>
      <c r="Z188" s="291"/>
      <c r="AA188" s="291"/>
      <c r="AB188" s="291"/>
      <c r="AC188" s="291"/>
      <c r="AD188" s="291"/>
      <c r="AE188" s="291"/>
      <c r="AF188" s="291"/>
      <c r="AG188" s="291"/>
      <c r="AH188" s="291"/>
      <c r="AI188" s="291"/>
      <c r="AJ188" s="291"/>
      <c r="AP188" s="291"/>
      <c r="AQ188" s="291"/>
      <c r="AR188" s="291"/>
      <c r="AS188" s="291"/>
      <c r="AT188" s="291"/>
      <c r="AU188" s="291"/>
    </row>
    <row r="189" spans="1:47" ht="18" customHeight="1">
      <c r="A189" s="153"/>
      <c r="B189" s="563"/>
      <c r="C189" s="563"/>
      <c r="D189" s="563"/>
      <c r="E189" s="563"/>
      <c r="F189" s="563"/>
      <c r="G189" s="563"/>
      <c r="H189" s="397"/>
      <c r="I189" s="291"/>
      <c r="J189" s="291"/>
      <c r="K189" s="291"/>
      <c r="L189" s="291"/>
      <c r="M189" s="291"/>
      <c r="N189" s="291"/>
      <c r="O189" s="291"/>
      <c r="P189" s="291"/>
      <c r="Q189" s="291"/>
      <c r="R189" s="291"/>
      <c r="S189" s="291"/>
      <c r="T189" s="291"/>
      <c r="U189" s="565"/>
      <c r="V189" s="565"/>
      <c r="W189" s="565"/>
      <c r="X189" s="565"/>
      <c r="Y189" s="565"/>
      <c r="Z189" s="291"/>
      <c r="AA189" s="291"/>
      <c r="AB189" s="291"/>
      <c r="AC189" s="291"/>
      <c r="AD189" s="291"/>
      <c r="AE189" s="291"/>
      <c r="AF189" s="291"/>
      <c r="AG189" s="291"/>
      <c r="AH189" s="291"/>
      <c r="AI189" s="291"/>
      <c r="AJ189" s="291"/>
      <c r="AK189" s="291"/>
      <c r="AL189" s="291"/>
      <c r="AM189" s="291"/>
      <c r="AN189" s="291"/>
      <c r="AO189" s="291"/>
      <c r="AP189" s="291"/>
      <c r="AQ189" s="291"/>
      <c r="AR189" s="291"/>
      <c r="AS189" s="291"/>
      <c r="AT189" s="291"/>
      <c r="AU189" s="291"/>
    </row>
    <row r="190" spans="1:47" ht="18" customHeight="1">
      <c r="A190" s="153"/>
      <c r="B190" s="153"/>
      <c r="C190" s="397"/>
      <c r="D190" s="397"/>
      <c r="E190" s="397"/>
      <c r="F190" s="397"/>
      <c r="G190" s="397"/>
      <c r="H190" s="397"/>
      <c r="I190" s="397"/>
      <c r="J190" s="397"/>
      <c r="K190" s="397"/>
      <c r="L190" s="397"/>
      <c r="M190" s="397"/>
      <c r="N190" s="397"/>
      <c r="O190" s="397"/>
      <c r="P190" s="397"/>
      <c r="Q190" s="397"/>
      <c r="R190" s="397"/>
      <c r="S190" s="397"/>
      <c r="T190" s="397"/>
      <c r="U190" s="397"/>
      <c r="V190" s="397"/>
      <c r="W190" s="397"/>
      <c r="X190" s="397"/>
      <c r="Y190" s="397"/>
      <c r="Z190" s="397"/>
      <c r="AA190" s="397"/>
      <c r="AB190" s="397"/>
      <c r="AC190" s="397"/>
      <c r="AD190" s="397"/>
      <c r="AE190" s="397"/>
      <c r="AF190" s="397"/>
      <c r="AG190" s="397"/>
      <c r="AH190" s="397"/>
      <c r="AI190" s="397"/>
      <c r="AJ190" s="397"/>
      <c r="AK190" s="397"/>
      <c r="AL190" s="397"/>
      <c r="AM190" s="397"/>
      <c r="AN190" s="397"/>
      <c r="AO190" s="397"/>
      <c r="AP190" s="397"/>
      <c r="AQ190" s="397"/>
      <c r="AR190" s="397"/>
      <c r="AS190" s="397"/>
      <c r="AT190" s="397"/>
    </row>
    <row r="191" spans="1:47" s="170" customFormat="1" ht="18" customHeight="1">
      <c r="A191" s="153" t="s">
        <v>319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16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288"/>
      <c r="AJ191" s="149"/>
      <c r="AK191" s="149"/>
      <c r="AL191" s="149"/>
      <c r="AM191" s="149"/>
      <c r="AN191" s="149"/>
      <c r="AO191" s="288"/>
      <c r="AP191" s="288"/>
      <c r="AQ191" s="288"/>
      <c r="AR191" s="288"/>
      <c r="AS191" s="288"/>
      <c r="AT191" s="288"/>
    </row>
    <row r="192" spans="1:47" s="170" customFormat="1" ht="18" customHeight="1">
      <c r="A192" s="288"/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149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</row>
    <row r="193" spans="1:48" s="170" customFormat="1" ht="18" customHeight="1">
      <c r="A193" s="149"/>
      <c r="B193" s="149"/>
      <c r="C193" s="149"/>
      <c r="D193" s="288" t="s">
        <v>282</v>
      </c>
      <c r="E193" s="149"/>
      <c r="F193" s="733" t="e">
        <f ca="1">T114</f>
        <v>#N/A</v>
      </c>
      <c r="G193" s="733"/>
      <c r="H193" s="733"/>
      <c r="I193" s="733"/>
      <c r="J193" s="733"/>
      <c r="K193" s="186"/>
      <c r="L193" s="728" t="s">
        <v>286</v>
      </c>
      <c r="M193" s="728"/>
      <c r="N193" s="733" t="e">
        <f ca="1">V126</f>
        <v>#N/A</v>
      </c>
      <c r="O193" s="733"/>
      <c r="P193" s="733"/>
      <c r="Q193" s="733"/>
      <c r="R193" s="733"/>
      <c r="S193" s="186"/>
      <c r="T193" s="149"/>
      <c r="U193" s="171"/>
      <c r="V193" s="171"/>
      <c r="W193" s="149"/>
      <c r="X193" s="172"/>
      <c r="Y193" s="186"/>
      <c r="Z193" s="186"/>
      <c r="AA193" s="186"/>
      <c r="AB193" s="186"/>
      <c r="AC193" s="186"/>
      <c r="AD193" s="171"/>
      <c r="AE193" s="171"/>
      <c r="AF193" s="171"/>
      <c r="AG193" s="171"/>
      <c r="AH193" s="171"/>
      <c r="AI193" s="171"/>
      <c r="AJ193" s="172"/>
      <c r="AK193" s="171"/>
      <c r="AL193" s="171"/>
      <c r="AM193" s="171"/>
      <c r="AN193" s="171"/>
      <c r="AO193" s="171"/>
      <c r="AP193" s="171"/>
      <c r="AQ193" s="171"/>
      <c r="AR193" s="173"/>
      <c r="AS193" s="149"/>
    </row>
    <row r="194" spans="1:48" s="174" customFormat="1" ht="18" customHeight="1">
      <c r="A194" s="149"/>
      <c r="B194" s="149"/>
      <c r="C194" s="149"/>
      <c r="D194" s="288" t="s">
        <v>282</v>
      </c>
      <c r="E194" s="149"/>
      <c r="F194" s="733" t="e">
        <f ca="1">SQRT(SUMSQ(F193,N193))</f>
        <v>#N/A</v>
      </c>
      <c r="G194" s="733"/>
      <c r="H194" s="733"/>
      <c r="I194" s="733"/>
      <c r="J194" s="733"/>
      <c r="K194" s="186"/>
      <c r="L194" s="149"/>
      <c r="M194" s="288"/>
      <c r="N194" s="288"/>
      <c r="O194" s="288"/>
      <c r="P194" s="288"/>
      <c r="Q194" s="288"/>
      <c r="R194" s="288"/>
      <c r="S194" s="288"/>
      <c r="T194" s="288"/>
      <c r="U194" s="288"/>
      <c r="V194" s="288"/>
      <c r="W194" s="288"/>
      <c r="X194" s="149"/>
      <c r="Y194" s="149"/>
      <c r="Z194" s="149"/>
      <c r="AA194" s="149"/>
      <c r="AB194" s="149"/>
      <c r="AC194" s="149"/>
      <c r="AD194" s="288"/>
      <c r="AE194" s="149"/>
      <c r="AF194" s="149"/>
      <c r="AG194" s="149"/>
      <c r="AH194" s="149"/>
      <c r="AI194" s="149"/>
      <c r="AJ194" s="149"/>
      <c r="AK194" s="149"/>
      <c r="AL194" s="149"/>
      <c r="AM194" s="149"/>
      <c r="AN194" s="149"/>
      <c r="AO194" s="149"/>
      <c r="AP194" s="149"/>
      <c r="AQ194" s="149"/>
      <c r="AR194" s="149"/>
      <c r="AS194" s="149"/>
    </row>
    <row r="195" spans="1:48" s="149" customFormat="1" ht="18" customHeight="1">
      <c r="E195" s="288"/>
      <c r="F195" s="175"/>
      <c r="G195" s="175"/>
      <c r="H195" s="175"/>
      <c r="I195" s="175"/>
    </row>
    <row r="196" spans="1:48" s="149" customFormat="1" ht="18" customHeight="1">
      <c r="C196" s="176" t="s">
        <v>1046</v>
      </c>
      <c r="D196" s="399" t="s">
        <v>85</v>
      </c>
      <c r="E196" s="726" t="e">
        <f ca="1">F194</f>
        <v>#N/A</v>
      </c>
      <c r="F196" s="726"/>
      <c r="G196" s="726"/>
      <c r="H196" s="726"/>
      <c r="I196" s="406">
        <f>AM84</f>
        <v>0</v>
      </c>
      <c r="J196" s="406"/>
      <c r="K196" s="305"/>
      <c r="L196" s="305"/>
      <c r="O196" s="301"/>
      <c r="P196" s="304"/>
      <c r="Q196" s="291"/>
      <c r="R196" s="291"/>
      <c r="S196" s="291"/>
      <c r="T196" s="291"/>
      <c r="U196" s="291"/>
      <c r="AM196" s="177"/>
      <c r="AN196" s="177"/>
      <c r="AO196" s="177"/>
      <c r="AP196" s="177"/>
      <c r="AQ196" s="177"/>
      <c r="AR196" s="177"/>
    </row>
    <row r="197" spans="1:48" s="149" customFormat="1" ht="18" customHeight="1">
      <c r="E197" s="176"/>
      <c r="F197" s="178"/>
      <c r="G197" s="178"/>
      <c r="H197" s="178"/>
      <c r="I197" s="178"/>
      <c r="J197" s="178"/>
      <c r="K197" s="178"/>
      <c r="L197" s="178"/>
      <c r="M197" s="178"/>
      <c r="AN197" s="177"/>
      <c r="AO197" s="177"/>
      <c r="AP197" s="177"/>
      <c r="AQ197" s="177"/>
      <c r="AR197" s="177"/>
      <c r="AS197" s="177"/>
    </row>
    <row r="198" spans="1:48" s="146" customFormat="1" ht="18" customHeight="1">
      <c r="A198" s="153" t="s">
        <v>88</v>
      </c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5"/>
      <c r="AN198" s="145"/>
      <c r="AO198" s="145"/>
      <c r="AP198" s="145"/>
      <c r="AQ198" s="145"/>
      <c r="AR198" s="145"/>
      <c r="AS198" s="145"/>
      <c r="AT198" s="145"/>
    </row>
    <row r="199" spans="1:48" s="146" customFormat="1" ht="18" customHeight="1">
      <c r="C199" s="145"/>
      <c r="D199" s="145"/>
      <c r="E199" s="145"/>
      <c r="F199" s="145"/>
      <c r="G199" s="145"/>
      <c r="H199" s="145"/>
      <c r="I199" s="145"/>
      <c r="J199" s="145"/>
      <c r="K199" s="145"/>
      <c r="L199" s="727" t="e">
        <f ca="1">E196</f>
        <v>#N/A</v>
      </c>
      <c r="M199" s="727"/>
      <c r="N199" s="727"/>
      <c r="O199" s="727"/>
      <c r="P199" s="727"/>
      <c r="Q199" s="727"/>
      <c r="R199" s="727"/>
      <c r="S199" s="727"/>
      <c r="T199" s="727"/>
      <c r="U199" s="727"/>
      <c r="V199" s="727"/>
      <c r="W199" s="728" t="s">
        <v>282</v>
      </c>
      <c r="X199" s="729" t="e">
        <f ca="1">AP84</f>
        <v>#N/A</v>
      </c>
      <c r="Y199" s="729"/>
      <c r="Z199" s="729"/>
      <c r="AA199" s="729"/>
      <c r="AB199" s="729"/>
      <c r="AC199" s="72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5"/>
      <c r="AP199" s="145"/>
      <c r="AQ199" s="145"/>
      <c r="AR199" s="145"/>
      <c r="AS199" s="145"/>
      <c r="AT199" s="145"/>
      <c r="AU199" s="145"/>
      <c r="AV199" s="145"/>
    </row>
    <row r="200" spans="1:48" s="146" customFormat="1" ht="18" customHeight="1">
      <c r="C200" s="145"/>
      <c r="D200" s="145"/>
      <c r="E200" s="145"/>
      <c r="F200" s="145"/>
      <c r="G200" s="145"/>
      <c r="H200" s="145"/>
      <c r="I200" s="145"/>
      <c r="J200" s="145"/>
      <c r="K200" s="145"/>
      <c r="L200" s="730" t="e">
        <f ca="1">F193</f>
        <v>#N/A</v>
      </c>
      <c r="M200" s="730"/>
      <c r="N200" s="730"/>
      <c r="O200" s="730"/>
      <c r="P200" s="730"/>
      <c r="Q200" s="731" t="s">
        <v>286</v>
      </c>
      <c r="R200" s="730" t="e">
        <f ca="1">N193</f>
        <v>#N/A</v>
      </c>
      <c r="S200" s="730"/>
      <c r="T200" s="730"/>
      <c r="U200" s="730"/>
      <c r="V200" s="730"/>
      <c r="W200" s="728"/>
      <c r="X200" s="729"/>
      <c r="Y200" s="729"/>
      <c r="Z200" s="729"/>
      <c r="AA200" s="729"/>
      <c r="AB200" s="729"/>
      <c r="AC200" s="729"/>
      <c r="AD200" s="149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149"/>
      <c r="AO200" s="145"/>
      <c r="AP200" s="145"/>
      <c r="AQ200" s="145"/>
      <c r="AR200" s="145"/>
      <c r="AS200" s="145"/>
      <c r="AT200" s="145"/>
      <c r="AU200" s="145"/>
      <c r="AV200" s="145"/>
    </row>
    <row r="201" spans="1:48" s="146" customFormat="1" ht="18" customHeight="1">
      <c r="C201" s="145"/>
      <c r="D201" s="145"/>
      <c r="E201" s="145"/>
      <c r="F201" s="145"/>
      <c r="G201" s="145"/>
      <c r="H201" s="145"/>
      <c r="I201" s="145"/>
      <c r="J201" s="145"/>
      <c r="K201" s="145"/>
      <c r="L201" s="728" t="str">
        <f>AP78</f>
        <v>∞</v>
      </c>
      <c r="M201" s="728"/>
      <c r="N201" s="728"/>
      <c r="O201" s="728"/>
      <c r="P201" s="728"/>
      <c r="Q201" s="728"/>
      <c r="R201" s="732" t="e">
        <f ca="1">AP79</f>
        <v>#N/A</v>
      </c>
      <c r="S201" s="732"/>
      <c r="T201" s="732"/>
      <c r="U201" s="732"/>
      <c r="V201" s="732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5"/>
      <c r="AP201" s="145"/>
      <c r="AQ201" s="145"/>
      <c r="AR201" s="145"/>
      <c r="AS201" s="145"/>
      <c r="AT201" s="145"/>
      <c r="AU201" s="145"/>
      <c r="AV201" s="145"/>
    </row>
    <row r="202" spans="1:48" s="146" customFormat="1" ht="18" customHeight="1">
      <c r="A202" s="145"/>
      <c r="B202" s="145"/>
      <c r="C202" s="145"/>
      <c r="D202" s="179"/>
      <c r="E202" s="288"/>
      <c r="F202" s="179"/>
      <c r="G202" s="179"/>
      <c r="H202" s="288"/>
      <c r="I202" s="180"/>
      <c r="J202" s="180"/>
      <c r="K202" s="181"/>
      <c r="L202" s="145"/>
      <c r="M202" s="145"/>
      <c r="N202" s="145"/>
      <c r="O202" s="145"/>
      <c r="P202" s="145"/>
      <c r="Q202" s="145"/>
      <c r="R202" s="145"/>
      <c r="S202" s="145"/>
      <c r="T202" s="145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49"/>
      <c r="AK202" s="149"/>
      <c r="AL202" s="149"/>
      <c r="AM202" s="145"/>
      <c r="AN202" s="145"/>
      <c r="AO202" s="145"/>
      <c r="AP202" s="145"/>
      <c r="AQ202" s="145"/>
      <c r="AR202" s="145"/>
      <c r="AS202" s="145"/>
      <c r="AT202" s="145"/>
    </row>
    <row r="203" spans="1:48" s="146" customFormat="1" ht="18" customHeight="1">
      <c r="A203" s="153" t="s">
        <v>835</v>
      </c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45"/>
      <c r="AE203" s="145"/>
      <c r="AF203" s="145"/>
      <c r="AG203" s="145"/>
      <c r="AH203" s="145"/>
      <c r="AI203" s="145"/>
      <c r="AJ203" s="145"/>
      <c r="AK203" s="145"/>
      <c r="AL203" s="145"/>
      <c r="AM203" s="145"/>
      <c r="AN203" s="145"/>
      <c r="AO203" s="145"/>
      <c r="AP203" s="145"/>
      <c r="AQ203" s="145"/>
      <c r="AR203" s="145"/>
      <c r="AS203" s="145"/>
      <c r="AT203" s="145"/>
    </row>
    <row r="204" spans="1:48" s="146" customFormat="1" ht="18" customHeight="1">
      <c r="B204" s="149" t="s">
        <v>836</v>
      </c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45"/>
      <c r="AE204" s="145"/>
      <c r="AF204" s="145"/>
      <c r="AG204" s="145"/>
      <c r="AH204" s="145"/>
      <c r="AI204" s="145"/>
      <c r="AJ204" s="145"/>
      <c r="AK204" s="145"/>
      <c r="AL204" s="145"/>
      <c r="AM204" s="145"/>
      <c r="AN204" s="145"/>
      <c r="AO204" s="145"/>
      <c r="AP204" s="145"/>
      <c r="AQ204" s="145"/>
      <c r="AR204" s="145"/>
      <c r="AS204" s="145"/>
      <c r="AT204" s="145"/>
    </row>
    <row r="205" spans="1:48" s="146" customFormat="1" ht="18" customHeight="1">
      <c r="A205" s="145"/>
      <c r="B205" s="145"/>
      <c r="C205" s="288"/>
      <c r="D205" s="145"/>
      <c r="E205" s="182"/>
      <c r="F205" s="145"/>
      <c r="G205" s="176" t="s">
        <v>1039</v>
      </c>
      <c r="H205" s="725" t="s">
        <v>320</v>
      </c>
      <c r="I205" s="725"/>
      <c r="J205" s="726" t="e">
        <f ca="1">E196</f>
        <v>#N/A</v>
      </c>
      <c r="K205" s="726"/>
      <c r="L205" s="726"/>
      <c r="M205" s="726"/>
      <c r="N205" s="412">
        <f>I196</f>
        <v>0</v>
      </c>
      <c r="O205" s="410"/>
      <c r="P205" s="301"/>
      <c r="Q205" s="302" t="s">
        <v>321</v>
      </c>
      <c r="R205" s="726" t="e">
        <f ca="1">J205*2</f>
        <v>#N/A</v>
      </c>
      <c r="S205" s="726"/>
      <c r="T205" s="726"/>
      <c r="U205" s="726"/>
      <c r="V205" s="412">
        <f>N205</f>
        <v>0</v>
      </c>
      <c r="W205" s="291"/>
      <c r="X205" s="291"/>
      <c r="Y205" s="291"/>
      <c r="Z205" s="291"/>
      <c r="AA205" s="145"/>
      <c r="AB205" s="145"/>
      <c r="AC205" s="145"/>
      <c r="AD205" s="145"/>
      <c r="AE205" s="145"/>
      <c r="AF205" s="145"/>
      <c r="AG205" s="145"/>
      <c r="AH205" s="145"/>
      <c r="AI205" s="145"/>
      <c r="AJ205" s="145"/>
      <c r="AK205" s="145"/>
      <c r="AL205" s="145"/>
      <c r="AM205" s="145"/>
      <c r="AN205" s="145"/>
      <c r="AO205" s="145"/>
      <c r="AP205" s="145"/>
      <c r="AQ205" s="145"/>
      <c r="AR205" s="145"/>
      <c r="AS205" s="145"/>
      <c r="AT205" s="145"/>
      <c r="AU205" s="145"/>
    </row>
    <row r="206" spans="1:48" ht="18" customHeight="1">
      <c r="A206" s="291"/>
      <c r="B206" s="291"/>
      <c r="C206" s="291"/>
      <c r="D206" s="291"/>
      <c r="E206" s="291"/>
      <c r="F206" s="291"/>
      <c r="G206" s="291"/>
      <c r="H206" s="291"/>
      <c r="I206" s="291"/>
      <c r="J206" s="291"/>
      <c r="K206" s="291"/>
      <c r="L206" s="291"/>
      <c r="M206" s="291"/>
      <c r="N206" s="291"/>
      <c r="O206" s="291"/>
      <c r="P206" s="291"/>
      <c r="Q206" s="291"/>
      <c r="R206" s="291"/>
      <c r="S206" s="291"/>
      <c r="T206" s="291"/>
      <c r="U206" s="291"/>
      <c r="V206" s="291"/>
      <c r="W206" s="291"/>
      <c r="X206" s="291"/>
      <c r="Y206" s="291"/>
      <c r="Z206" s="291"/>
      <c r="AA206" s="291"/>
      <c r="AB206" s="291"/>
      <c r="AC206" s="291"/>
      <c r="AD206" s="291"/>
      <c r="AE206" s="291"/>
      <c r="AF206" s="291"/>
      <c r="AG206" s="291"/>
      <c r="AH206" s="291"/>
      <c r="AI206" s="291"/>
      <c r="AJ206" s="291"/>
      <c r="AK206" s="291"/>
      <c r="AL206" s="291"/>
      <c r="AM206" s="291"/>
      <c r="AN206" s="291"/>
      <c r="AO206" s="291"/>
      <c r="AP206" s="291"/>
      <c r="AQ206" s="291"/>
      <c r="AR206" s="291"/>
      <c r="AS206" s="291"/>
      <c r="AT206" s="291"/>
    </row>
    <row r="207" spans="1:48" ht="18" customHeight="1">
      <c r="A207" s="291"/>
      <c r="B207" s="290"/>
      <c r="C207" s="289"/>
      <c r="D207" s="289"/>
      <c r="E207" s="289"/>
      <c r="F207" s="289"/>
      <c r="G207" s="289"/>
      <c r="H207" s="289"/>
      <c r="I207" s="183"/>
      <c r="J207" s="289"/>
      <c r="K207" s="289"/>
      <c r="L207" s="289"/>
      <c r="M207" s="289"/>
      <c r="N207" s="289"/>
      <c r="O207" s="289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5"/>
      <c r="AA207" s="185"/>
      <c r="AB207" s="185"/>
      <c r="AC207" s="185"/>
      <c r="AD207" s="185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43"/>
      <c r="AS207" s="143"/>
      <c r="AT207" s="291"/>
    </row>
    <row r="208" spans="1:48" s="146" customFormat="1" ht="18.75" customHeight="1">
      <c r="A208" s="297" t="s">
        <v>322</v>
      </c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  <c r="AF208" s="145"/>
      <c r="AG208" s="145"/>
      <c r="AH208" s="145"/>
      <c r="AI208" s="145"/>
      <c r="AJ208" s="145"/>
      <c r="AK208" s="145"/>
      <c r="AL208" s="145"/>
      <c r="AM208" s="145"/>
      <c r="AN208" s="145"/>
      <c r="AO208" s="145"/>
      <c r="AP208" s="145"/>
      <c r="AQ208" s="145"/>
      <c r="AR208" s="145"/>
      <c r="AS208" s="145"/>
      <c r="AT208" s="145"/>
    </row>
    <row r="209" spans="1:55" ht="18.75" customHeight="1">
      <c r="A209" s="187" t="s">
        <v>323</v>
      </c>
    </row>
    <row r="210" spans="1:55" ht="18.75" customHeight="1">
      <c r="B210" s="594" t="s">
        <v>324</v>
      </c>
      <c r="C210" s="594"/>
      <c r="D210" s="594"/>
      <c r="E210" s="594"/>
      <c r="F210" s="594"/>
      <c r="G210" s="594"/>
      <c r="H210" s="594" t="s">
        <v>325</v>
      </c>
      <c r="I210" s="594"/>
      <c r="J210" s="594"/>
      <c r="K210" s="594"/>
      <c r="L210" s="594"/>
      <c r="M210" s="594"/>
      <c r="N210" s="591" t="s">
        <v>326</v>
      </c>
      <c r="O210" s="591"/>
      <c r="P210" s="591"/>
      <c r="Q210" s="591"/>
      <c r="R210" s="591"/>
      <c r="S210" s="591"/>
      <c r="T210" s="591" t="s">
        <v>327</v>
      </c>
      <c r="U210" s="591"/>
      <c r="V210" s="591"/>
      <c r="W210" s="591"/>
      <c r="X210" s="591"/>
      <c r="Y210" s="591"/>
      <c r="Z210" s="591" t="s">
        <v>328</v>
      </c>
      <c r="AA210" s="591"/>
      <c r="AB210" s="591"/>
      <c r="AC210" s="591"/>
      <c r="AD210" s="591"/>
      <c r="AE210" s="591"/>
      <c r="AF210" s="595" t="s">
        <v>837</v>
      </c>
      <c r="AG210" s="596"/>
      <c r="AH210" s="596"/>
      <c r="AI210" s="596"/>
      <c r="AJ210" s="596"/>
      <c r="AK210" s="596"/>
      <c r="AL210" s="596"/>
      <c r="AM210" s="596"/>
      <c r="AN210" s="596"/>
      <c r="AO210" s="596"/>
      <c r="AP210" s="596"/>
      <c r="AQ210" s="597"/>
      <c r="AR210" s="590" t="s">
        <v>329</v>
      </c>
      <c r="AS210" s="590"/>
      <c r="AT210" s="590"/>
      <c r="AU210" s="590"/>
      <c r="AV210" s="590"/>
      <c r="AW210" s="590"/>
      <c r="AX210" s="591" t="s">
        <v>330</v>
      </c>
      <c r="AY210" s="591"/>
      <c r="AZ210" s="591"/>
      <c r="BA210" s="591"/>
      <c r="BB210" s="591"/>
      <c r="BC210" s="591"/>
    </row>
    <row r="211" spans="1:55" ht="18.75" customHeight="1">
      <c r="B211" s="592">
        <f>MAX(Calcu!D91:D120)</f>
        <v>0</v>
      </c>
      <c r="C211" s="592"/>
      <c r="D211" s="592"/>
      <c r="E211" s="592"/>
      <c r="F211" s="592"/>
      <c r="G211" s="592"/>
      <c r="H211" s="592" t="e">
        <f ca="1">Calcu!E85*Calcu!C85</f>
        <v>#N/A</v>
      </c>
      <c r="I211" s="592"/>
      <c r="J211" s="592"/>
      <c r="K211" s="592"/>
      <c r="L211" s="592"/>
      <c r="M211" s="592"/>
      <c r="N211" s="568">
        <f>Calcu!D90</f>
        <v>0</v>
      </c>
      <c r="O211" s="568"/>
      <c r="P211" s="568"/>
      <c r="Q211" s="568"/>
      <c r="R211" s="568"/>
      <c r="S211" s="568"/>
      <c r="T211" s="568" t="e">
        <f ca="1">MAX(ABS(Calcu!Q106-Calcu!Q91),ABS(Calcu!R106-Calcu!R91),ABS(Calcu!S106-Calcu!S91))</f>
        <v>#VALUE!</v>
      </c>
      <c r="U211" s="568"/>
      <c r="V211" s="568"/>
      <c r="W211" s="568"/>
      <c r="X211" s="568"/>
      <c r="Y211" s="568"/>
      <c r="Z211" s="568" t="e">
        <f ca="1">((P253-P252)+(V253-V252)+(AB253-AB252))/3</f>
        <v>#N/A</v>
      </c>
      <c r="AA211" s="568"/>
      <c r="AB211" s="568"/>
      <c r="AC211" s="568"/>
      <c r="AD211" s="568"/>
      <c r="AE211" s="568"/>
      <c r="AF211" s="593" t="e">
        <f ca="1">OFFSET(표준압력!U84,AX211,0)</f>
        <v>#N/A</v>
      </c>
      <c r="AG211" s="593"/>
      <c r="AH211" s="593"/>
      <c r="AI211" s="593"/>
      <c r="AJ211" s="593"/>
      <c r="AK211" s="593"/>
      <c r="AL211" s="593">
        <f>표준압력!V85</f>
        <v>0</v>
      </c>
      <c r="AM211" s="593"/>
      <c r="AN211" s="593"/>
      <c r="AO211" s="593"/>
      <c r="AP211" s="593"/>
      <c r="AQ211" s="593"/>
      <c r="AR211" s="568">
        <v>2</v>
      </c>
      <c r="AS211" s="568"/>
      <c r="AT211" s="568"/>
      <c r="AU211" s="568"/>
      <c r="AV211" s="568"/>
      <c r="AW211" s="568"/>
      <c r="AX211" s="568" t="e">
        <f>MATCH(TRUE,Calcu!I91:I120,0)</f>
        <v>#N/A</v>
      </c>
      <c r="AY211" s="568"/>
      <c r="AZ211" s="568"/>
      <c r="BA211" s="568"/>
      <c r="BB211" s="568"/>
      <c r="BC211" s="568"/>
    </row>
    <row r="212" spans="1:55" ht="18" customHeight="1">
      <c r="A212" s="291"/>
      <c r="B212" s="291"/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291"/>
      <c r="O212" s="291"/>
      <c r="P212" s="291"/>
      <c r="Q212" s="291"/>
      <c r="R212" s="291"/>
      <c r="S212" s="291"/>
      <c r="T212" s="291"/>
      <c r="U212" s="291"/>
      <c r="V212" s="291"/>
      <c r="W212" s="291"/>
      <c r="X212" s="291"/>
      <c r="Y212" s="291"/>
      <c r="Z212" s="291"/>
      <c r="AA212" s="291"/>
      <c r="AB212" s="291"/>
      <c r="AC212" s="291"/>
      <c r="AD212" s="291"/>
      <c r="AE212" s="291"/>
      <c r="AF212" s="291"/>
      <c r="AG212" s="291"/>
      <c r="AH212" s="291"/>
      <c r="AI212" s="291"/>
      <c r="AJ212" s="291"/>
      <c r="AK212" s="291"/>
      <c r="AL212" s="291"/>
      <c r="AM212" s="291"/>
      <c r="AN212" s="291"/>
      <c r="AO212" s="291"/>
      <c r="AP212" s="291"/>
      <c r="AQ212" s="291"/>
      <c r="AR212" s="291"/>
      <c r="AS212" s="291"/>
      <c r="AT212" s="291"/>
    </row>
    <row r="213" spans="1:55" ht="18" customHeight="1">
      <c r="A213" s="187" t="s">
        <v>222</v>
      </c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91"/>
      <c r="AB213" s="291"/>
      <c r="AC213" s="291"/>
      <c r="AD213" s="291"/>
      <c r="AE213" s="291"/>
      <c r="AF213" s="291"/>
      <c r="AG213" s="291"/>
      <c r="AH213" s="291"/>
      <c r="AI213" s="291"/>
      <c r="AJ213" s="291"/>
      <c r="AK213" s="291"/>
      <c r="AL213" s="291"/>
      <c r="AM213" s="291"/>
      <c r="AN213" s="291"/>
      <c r="AO213" s="291"/>
      <c r="AP213" s="291"/>
      <c r="AQ213" s="291"/>
      <c r="AR213" s="291"/>
      <c r="AS213" s="291"/>
      <c r="AT213" s="291"/>
    </row>
    <row r="214" spans="1:55" ht="18" customHeight="1">
      <c r="A214" s="291"/>
      <c r="B214" s="569" t="s">
        <v>223</v>
      </c>
      <c r="C214" s="570"/>
      <c r="D214" s="570"/>
      <c r="E214" s="570"/>
      <c r="F214" s="570"/>
      <c r="G214" s="570"/>
      <c r="H214" s="571"/>
      <c r="I214" s="569" t="s">
        <v>1000</v>
      </c>
      <c r="J214" s="570"/>
      <c r="K214" s="570"/>
      <c r="L214" s="570"/>
      <c r="M214" s="570"/>
      <c r="N214" s="570"/>
      <c r="O214" s="571"/>
      <c r="P214" s="578" t="e">
        <f>Calcu!$J$328&amp;" 지시값"</f>
        <v>#N/A</v>
      </c>
      <c r="Q214" s="579"/>
      <c r="R214" s="579"/>
      <c r="S214" s="579"/>
      <c r="T214" s="579"/>
      <c r="U214" s="579"/>
      <c r="V214" s="579"/>
      <c r="W214" s="579"/>
      <c r="X214" s="579"/>
      <c r="Y214" s="579"/>
      <c r="Z214" s="579"/>
      <c r="AA214" s="579"/>
      <c r="AB214" s="579"/>
      <c r="AC214" s="579"/>
      <c r="AD214" s="580" t="s">
        <v>778</v>
      </c>
      <c r="AE214" s="580"/>
      <c r="AF214" s="580"/>
      <c r="AG214" s="580"/>
      <c r="AH214" s="580"/>
      <c r="AI214" s="580"/>
      <c r="AJ214" s="581"/>
      <c r="AK214" s="291"/>
      <c r="AL214" s="291"/>
      <c r="AM214" s="291"/>
      <c r="AN214" s="291"/>
      <c r="AO214" s="291"/>
      <c r="AP214" s="291"/>
      <c r="AQ214" s="291"/>
      <c r="AR214" s="143"/>
      <c r="AS214" s="143"/>
      <c r="AT214" s="291"/>
    </row>
    <row r="215" spans="1:55" ht="18" customHeight="1">
      <c r="A215" s="291"/>
      <c r="B215" s="572"/>
      <c r="C215" s="573"/>
      <c r="D215" s="573"/>
      <c r="E215" s="573"/>
      <c r="F215" s="573"/>
      <c r="G215" s="573"/>
      <c r="H215" s="574"/>
      <c r="I215" s="575"/>
      <c r="J215" s="576"/>
      <c r="K215" s="576"/>
      <c r="L215" s="576"/>
      <c r="M215" s="576"/>
      <c r="N215" s="576"/>
      <c r="O215" s="577"/>
      <c r="P215" s="582" t="s">
        <v>224</v>
      </c>
      <c r="Q215" s="583"/>
      <c r="R215" s="583"/>
      <c r="S215" s="583"/>
      <c r="T215" s="583"/>
      <c r="U215" s="583"/>
      <c r="V215" s="584"/>
      <c r="W215" s="582" t="s">
        <v>225</v>
      </c>
      <c r="X215" s="583"/>
      <c r="Y215" s="583"/>
      <c r="Z215" s="583"/>
      <c r="AA215" s="583"/>
      <c r="AB215" s="583"/>
      <c r="AC215" s="584"/>
      <c r="AD215" s="582" t="s">
        <v>226</v>
      </c>
      <c r="AE215" s="583"/>
      <c r="AF215" s="583"/>
      <c r="AG215" s="583"/>
      <c r="AH215" s="583"/>
      <c r="AI215" s="583"/>
      <c r="AJ215" s="584"/>
      <c r="AK215" s="291"/>
      <c r="AL215" s="291"/>
      <c r="AM215" s="291"/>
      <c r="AN215" s="291"/>
      <c r="AO215" s="291"/>
      <c r="AP215" s="291"/>
      <c r="AQ215" s="291"/>
      <c r="AR215" s="143"/>
      <c r="AS215" s="143"/>
      <c r="AT215" s="291"/>
    </row>
    <row r="216" spans="1:55" ht="18" customHeight="1">
      <c r="A216" s="291"/>
      <c r="B216" s="575"/>
      <c r="C216" s="576"/>
      <c r="D216" s="576"/>
      <c r="E216" s="576"/>
      <c r="F216" s="576"/>
      <c r="G216" s="576"/>
      <c r="H216" s="577"/>
      <c r="I216" s="585">
        <f>Calcu!E90</f>
        <v>0</v>
      </c>
      <c r="J216" s="586"/>
      <c r="K216" s="586"/>
      <c r="L216" s="586"/>
      <c r="M216" s="586"/>
      <c r="N216" s="586"/>
      <c r="O216" s="587"/>
      <c r="P216" s="585">
        <f>Calcu!J90</f>
        <v>0</v>
      </c>
      <c r="Q216" s="588"/>
      <c r="R216" s="588"/>
      <c r="S216" s="588"/>
      <c r="T216" s="588"/>
      <c r="U216" s="588"/>
      <c r="V216" s="589"/>
      <c r="W216" s="585">
        <f>Calcu!K90</f>
        <v>0</v>
      </c>
      <c r="X216" s="588"/>
      <c r="Y216" s="588"/>
      <c r="Z216" s="588"/>
      <c r="AA216" s="588"/>
      <c r="AB216" s="588"/>
      <c r="AC216" s="589"/>
      <c r="AD216" s="585">
        <f>Calcu!L90</f>
        <v>0</v>
      </c>
      <c r="AE216" s="588"/>
      <c r="AF216" s="588"/>
      <c r="AG216" s="588"/>
      <c r="AH216" s="588"/>
      <c r="AI216" s="588"/>
      <c r="AJ216" s="589"/>
      <c r="AK216" s="291"/>
      <c r="AL216" s="291"/>
      <c r="AM216" s="291"/>
      <c r="AN216" s="291"/>
      <c r="AO216" s="291"/>
      <c r="AP216" s="291"/>
      <c r="AQ216" s="291"/>
      <c r="AR216" s="143"/>
      <c r="AS216" s="143"/>
      <c r="AT216" s="291"/>
    </row>
    <row r="217" spans="1:55" ht="18" customHeight="1">
      <c r="A217" s="291"/>
      <c r="B217" s="598">
        <f>Calcu!C91</f>
        <v>1</v>
      </c>
      <c r="C217" s="599"/>
      <c r="D217" s="599"/>
      <c r="E217" s="599"/>
      <c r="F217" s="599"/>
      <c r="G217" s="599"/>
      <c r="H217" s="600"/>
      <c r="I217" s="601" t="str">
        <f>Calcu!E91</f>
        <v/>
      </c>
      <c r="J217" s="602"/>
      <c r="K217" s="602"/>
      <c r="L217" s="602"/>
      <c r="M217" s="602"/>
      <c r="N217" s="602"/>
      <c r="O217" s="603"/>
      <c r="P217" s="601" t="str">
        <f>Calcu!J91</f>
        <v/>
      </c>
      <c r="Q217" s="604"/>
      <c r="R217" s="604"/>
      <c r="S217" s="604"/>
      <c r="T217" s="604"/>
      <c r="U217" s="604"/>
      <c r="V217" s="605"/>
      <c r="W217" s="601" t="str">
        <f>IF(Calcu!G91="ⅹ",Calcu!G91,Calcu!K91)</f>
        <v/>
      </c>
      <c r="X217" s="604"/>
      <c r="Y217" s="604"/>
      <c r="Z217" s="604"/>
      <c r="AA217" s="604"/>
      <c r="AB217" s="604"/>
      <c r="AC217" s="605"/>
      <c r="AD217" s="601" t="str">
        <f>IF(Calcu!H91="ⅹ",Calcu!H91,Calcu!L91)</f>
        <v/>
      </c>
      <c r="AE217" s="604"/>
      <c r="AF217" s="604"/>
      <c r="AG217" s="604"/>
      <c r="AH217" s="604"/>
      <c r="AI217" s="604"/>
      <c r="AJ217" s="605"/>
      <c r="AK217" s="291"/>
      <c r="AL217" s="291"/>
      <c r="AM217" s="291"/>
      <c r="AN217" s="291"/>
      <c r="AO217" s="291"/>
      <c r="AP217" s="291"/>
      <c r="AQ217" s="291"/>
      <c r="AR217" s="143"/>
      <c r="AS217" s="143"/>
      <c r="AT217" s="291"/>
    </row>
    <row r="218" spans="1:55" ht="18" customHeight="1">
      <c r="A218" s="291"/>
      <c r="B218" s="598">
        <f>Calcu!C92</f>
        <v>2</v>
      </c>
      <c r="C218" s="599"/>
      <c r="D218" s="599"/>
      <c r="E218" s="599"/>
      <c r="F218" s="599"/>
      <c r="G218" s="599"/>
      <c r="H218" s="600"/>
      <c r="I218" s="601" t="str">
        <f>Calcu!E92</f>
        <v/>
      </c>
      <c r="J218" s="602"/>
      <c r="K218" s="602"/>
      <c r="L218" s="602"/>
      <c r="M218" s="602"/>
      <c r="N218" s="602"/>
      <c r="O218" s="603"/>
      <c r="P218" s="601" t="str">
        <f>Calcu!J92</f>
        <v/>
      </c>
      <c r="Q218" s="604"/>
      <c r="R218" s="604"/>
      <c r="S218" s="604"/>
      <c r="T218" s="604"/>
      <c r="U218" s="604"/>
      <c r="V218" s="605"/>
      <c r="W218" s="601" t="str">
        <f>IF(Calcu!G92="ⅹ",Calcu!G92,Calcu!K92)</f>
        <v/>
      </c>
      <c r="X218" s="604"/>
      <c r="Y218" s="604"/>
      <c r="Z218" s="604"/>
      <c r="AA218" s="604"/>
      <c r="AB218" s="604"/>
      <c r="AC218" s="605"/>
      <c r="AD218" s="601" t="str">
        <f>IF(Calcu!H92="ⅹ",Calcu!H92,Calcu!L92)</f>
        <v/>
      </c>
      <c r="AE218" s="604"/>
      <c r="AF218" s="604"/>
      <c r="AG218" s="604"/>
      <c r="AH218" s="604"/>
      <c r="AI218" s="604"/>
      <c r="AJ218" s="605"/>
      <c r="AK218" s="291"/>
      <c r="AL218" s="291"/>
      <c r="AM218" s="291"/>
      <c r="AN218" s="291"/>
      <c r="AO218" s="291"/>
      <c r="AP218" s="291"/>
      <c r="AQ218" s="291"/>
      <c r="AR218" s="143"/>
      <c r="AS218" s="143"/>
      <c r="AT218" s="291"/>
    </row>
    <row r="219" spans="1:55" ht="18" customHeight="1">
      <c r="A219" s="291"/>
      <c r="B219" s="598">
        <f>Calcu!C93</f>
        <v>3</v>
      </c>
      <c r="C219" s="599"/>
      <c r="D219" s="599"/>
      <c r="E219" s="599"/>
      <c r="F219" s="599"/>
      <c r="G219" s="599"/>
      <c r="H219" s="600"/>
      <c r="I219" s="601" t="str">
        <f>Calcu!E93</f>
        <v/>
      </c>
      <c r="J219" s="602"/>
      <c r="K219" s="602"/>
      <c r="L219" s="602"/>
      <c r="M219" s="602"/>
      <c r="N219" s="602"/>
      <c r="O219" s="603"/>
      <c r="P219" s="601" t="str">
        <f>Calcu!J93</f>
        <v/>
      </c>
      <c r="Q219" s="604"/>
      <c r="R219" s="604"/>
      <c r="S219" s="604"/>
      <c r="T219" s="604"/>
      <c r="U219" s="604"/>
      <c r="V219" s="605"/>
      <c r="W219" s="601" t="str">
        <f>IF(Calcu!G93="ⅹ",Calcu!G93,Calcu!K93)</f>
        <v/>
      </c>
      <c r="X219" s="604"/>
      <c r="Y219" s="604"/>
      <c r="Z219" s="604"/>
      <c r="AA219" s="604"/>
      <c r="AB219" s="604"/>
      <c r="AC219" s="605"/>
      <c r="AD219" s="601" t="str">
        <f>IF(Calcu!H93="ⅹ",Calcu!H93,Calcu!L93)</f>
        <v/>
      </c>
      <c r="AE219" s="604"/>
      <c r="AF219" s="604"/>
      <c r="AG219" s="604"/>
      <c r="AH219" s="604"/>
      <c r="AI219" s="604"/>
      <c r="AJ219" s="605"/>
      <c r="AK219" s="291"/>
      <c r="AL219" s="291"/>
      <c r="AM219" s="291"/>
      <c r="AN219" s="291"/>
      <c r="AO219" s="291"/>
      <c r="AP219" s="291"/>
      <c r="AQ219" s="291"/>
      <c r="AR219" s="143"/>
      <c r="AS219" s="143"/>
      <c r="AT219" s="291"/>
    </row>
    <row r="220" spans="1:55" ht="18" customHeight="1">
      <c r="A220" s="291"/>
      <c r="B220" s="598">
        <f>Calcu!C94</f>
        <v>4</v>
      </c>
      <c r="C220" s="599"/>
      <c r="D220" s="599"/>
      <c r="E220" s="599"/>
      <c r="F220" s="599"/>
      <c r="G220" s="599"/>
      <c r="H220" s="600"/>
      <c r="I220" s="601" t="str">
        <f>Calcu!E94</f>
        <v/>
      </c>
      <c r="J220" s="602"/>
      <c r="K220" s="602"/>
      <c r="L220" s="602"/>
      <c r="M220" s="602"/>
      <c r="N220" s="602"/>
      <c r="O220" s="603"/>
      <c r="P220" s="601" t="str">
        <f>Calcu!J94</f>
        <v/>
      </c>
      <c r="Q220" s="604"/>
      <c r="R220" s="604"/>
      <c r="S220" s="604"/>
      <c r="T220" s="604"/>
      <c r="U220" s="604"/>
      <c r="V220" s="605"/>
      <c r="W220" s="601" t="str">
        <f>IF(Calcu!G94="ⅹ",Calcu!G94,Calcu!K94)</f>
        <v/>
      </c>
      <c r="X220" s="604"/>
      <c r="Y220" s="604"/>
      <c r="Z220" s="604"/>
      <c r="AA220" s="604"/>
      <c r="AB220" s="604"/>
      <c r="AC220" s="605"/>
      <c r="AD220" s="601" t="str">
        <f>IF(Calcu!H94="ⅹ",Calcu!H94,Calcu!L94)</f>
        <v/>
      </c>
      <c r="AE220" s="604"/>
      <c r="AF220" s="604"/>
      <c r="AG220" s="604"/>
      <c r="AH220" s="604"/>
      <c r="AI220" s="604"/>
      <c r="AJ220" s="605"/>
      <c r="AK220" s="291"/>
      <c r="AL220" s="291"/>
      <c r="AM220" s="291"/>
      <c r="AN220" s="291"/>
      <c r="AO220" s="291"/>
      <c r="AP220" s="291"/>
      <c r="AQ220" s="291"/>
      <c r="AR220" s="143"/>
      <c r="AS220" s="143"/>
      <c r="AT220" s="291"/>
    </row>
    <row r="221" spans="1:55" ht="18" customHeight="1">
      <c r="A221" s="291"/>
      <c r="B221" s="598">
        <f>Calcu!C95</f>
        <v>5</v>
      </c>
      <c r="C221" s="599"/>
      <c r="D221" s="599"/>
      <c r="E221" s="599"/>
      <c r="F221" s="599"/>
      <c r="G221" s="599"/>
      <c r="H221" s="600"/>
      <c r="I221" s="601" t="str">
        <f>Calcu!E95</f>
        <v/>
      </c>
      <c r="J221" s="602"/>
      <c r="K221" s="602"/>
      <c r="L221" s="602"/>
      <c r="M221" s="602"/>
      <c r="N221" s="602"/>
      <c r="O221" s="603"/>
      <c r="P221" s="601" t="str">
        <f>Calcu!J95</f>
        <v/>
      </c>
      <c r="Q221" s="604"/>
      <c r="R221" s="604"/>
      <c r="S221" s="604"/>
      <c r="T221" s="604"/>
      <c r="U221" s="604"/>
      <c r="V221" s="605"/>
      <c r="W221" s="601" t="str">
        <f>IF(Calcu!G95="ⅹ",Calcu!G95,Calcu!K95)</f>
        <v/>
      </c>
      <c r="X221" s="604"/>
      <c r="Y221" s="604"/>
      <c r="Z221" s="604"/>
      <c r="AA221" s="604"/>
      <c r="AB221" s="604"/>
      <c r="AC221" s="605"/>
      <c r="AD221" s="601" t="str">
        <f>IF(Calcu!H95="ⅹ",Calcu!H95,Calcu!L95)</f>
        <v/>
      </c>
      <c r="AE221" s="604"/>
      <c r="AF221" s="604"/>
      <c r="AG221" s="604"/>
      <c r="AH221" s="604"/>
      <c r="AI221" s="604"/>
      <c r="AJ221" s="605"/>
      <c r="AK221" s="291"/>
      <c r="AL221" s="291"/>
      <c r="AM221" s="291"/>
      <c r="AN221" s="291"/>
      <c r="AO221" s="291"/>
      <c r="AP221" s="291"/>
      <c r="AQ221" s="291"/>
      <c r="AR221" s="143"/>
      <c r="AS221" s="143"/>
      <c r="AT221" s="291"/>
    </row>
    <row r="222" spans="1:55" ht="18" customHeight="1">
      <c r="A222" s="291"/>
      <c r="B222" s="598">
        <f>Calcu!C96</f>
        <v>6</v>
      </c>
      <c r="C222" s="599"/>
      <c r="D222" s="599"/>
      <c r="E222" s="599"/>
      <c r="F222" s="599"/>
      <c r="G222" s="599"/>
      <c r="H222" s="600"/>
      <c r="I222" s="601" t="str">
        <f>Calcu!E96</f>
        <v/>
      </c>
      <c r="J222" s="602"/>
      <c r="K222" s="602"/>
      <c r="L222" s="602"/>
      <c r="M222" s="602"/>
      <c r="N222" s="602"/>
      <c r="O222" s="603"/>
      <c r="P222" s="601" t="str">
        <f>Calcu!J96</f>
        <v/>
      </c>
      <c r="Q222" s="604"/>
      <c r="R222" s="604"/>
      <c r="S222" s="604"/>
      <c r="T222" s="604"/>
      <c r="U222" s="604"/>
      <c r="V222" s="605"/>
      <c r="W222" s="601" t="str">
        <f>IF(Calcu!G96="ⅹ",Calcu!G96,Calcu!K96)</f>
        <v/>
      </c>
      <c r="X222" s="604"/>
      <c r="Y222" s="604"/>
      <c r="Z222" s="604"/>
      <c r="AA222" s="604"/>
      <c r="AB222" s="604"/>
      <c r="AC222" s="605"/>
      <c r="AD222" s="601" t="str">
        <f>IF(Calcu!H96="ⅹ",Calcu!H96,Calcu!L96)</f>
        <v/>
      </c>
      <c r="AE222" s="604"/>
      <c r="AF222" s="604"/>
      <c r="AG222" s="604"/>
      <c r="AH222" s="604"/>
      <c r="AI222" s="604"/>
      <c r="AJ222" s="605"/>
      <c r="AK222" s="291"/>
      <c r="AL222" s="291"/>
      <c r="AM222" s="291"/>
      <c r="AN222" s="291"/>
      <c r="AO222" s="291"/>
      <c r="AP222" s="291"/>
      <c r="AQ222" s="291"/>
      <c r="AR222" s="143"/>
      <c r="AS222" s="143"/>
      <c r="AT222" s="291"/>
    </row>
    <row r="223" spans="1:55" ht="18" customHeight="1">
      <c r="A223" s="291"/>
      <c r="B223" s="598">
        <f>Calcu!C97</f>
        <v>7</v>
      </c>
      <c r="C223" s="599"/>
      <c r="D223" s="599"/>
      <c r="E223" s="599"/>
      <c r="F223" s="599"/>
      <c r="G223" s="599"/>
      <c r="H223" s="600"/>
      <c r="I223" s="601" t="str">
        <f>Calcu!E97</f>
        <v/>
      </c>
      <c r="J223" s="602"/>
      <c r="K223" s="602"/>
      <c r="L223" s="602"/>
      <c r="M223" s="602"/>
      <c r="N223" s="602"/>
      <c r="O223" s="603"/>
      <c r="P223" s="601" t="str">
        <f>Calcu!J97</f>
        <v/>
      </c>
      <c r="Q223" s="604"/>
      <c r="R223" s="604"/>
      <c r="S223" s="604"/>
      <c r="T223" s="604"/>
      <c r="U223" s="604"/>
      <c r="V223" s="605"/>
      <c r="W223" s="601" t="str">
        <f>IF(Calcu!G97="ⅹ",Calcu!G97,Calcu!K97)</f>
        <v/>
      </c>
      <c r="X223" s="604"/>
      <c r="Y223" s="604"/>
      <c r="Z223" s="604"/>
      <c r="AA223" s="604"/>
      <c r="AB223" s="604"/>
      <c r="AC223" s="605"/>
      <c r="AD223" s="601" t="str">
        <f>IF(Calcu!H97="ⅹ",Calcu!H97,Calcu!L97)</f>
        <v/>
      </c>
      <c r="AE223" s="604"/>
      <c r="AF223" s="604"/>
      <c r="AG223" s="604"/>
      <c r="AH223" s="604"/>
      <c r="AI223" s="604"/>
      <c r="AJ223" s="605"/>
      <c r="AK223" s="291"/>
      <c r="AL223" s="291"/>
      <c r="AM223" s="291"/>
      <c r="AN223" s="291"/>
      <c r="AO223" s="291"/>
      <c r="AP223" s="291"/>
      <c r="AQ223" s="291"/>
      <c r="AR223" s="143"/>
      <c r="AS223" s="143"/>
      <c r="AT223" s="291"/>
    </row>
    <row r="224" spans="1:55" ht="18" customHeight="1">
      <c r="A224" s="291"/>
      <c r="B224" s="598">
        <f>Calcu!C98</f>
        <v>8</v>
      </c>
      <c r="C224" s="599"/>
      <c r="D224" s="599"/>
      <c r="E224" s="599"/>
      <c r="F224" s="599"/>
      <c r="G224" s="599"/>
      <c r="H224" s="600"/>
      <c r="I224" s="601" t="str">
        <f>Calcu!E98</f>
        <v/>
      </c>
      <c r="J224" s="602"/>
      <c r="K224" s="602"/>
      <c r="L224" s="602"/>
      <c r="M224" s="602"/>
      <c r="N224" s="602"/>
      <c r="O224" s="603"/>
      <c r="P224" s="601" t="str">
        <f>Calcu!J98</f>
        <v/>
      </c>
      <c r="Q224" s="604"/>
      <c r="R224" s="604"/>
      <c r="S224" s="604"/>
      <c r="T224" s="604"/>
      <c r="U224" s="604"/>
      <c r="V224" s="605"/>
      <c r="W224" s="601" t="str">
        <f>IF(Calcu!G98="ⅹ",Calcu!G98,Calcu!K98)</f>
        <v/>
      </c>
      <c r="X224" s="604"/>
      <c r="Y224" s="604"/>
      <c r="Z224" s="604"/>
      <c r="AA224" s="604"/>
      <c r="AB224" s="604"/>
      <c r="AC224" s="605"/>
      <c r="AD224" s="601" t="str">
        <f>IF(Calcu!H98="ⅹ",Calcu!H98,Calcu!L98)</f>
        <v/>
      </c>
      <c r="AE224" s="604"/>
      <c r="AF224" s="604"/>
      <c r="AG224" s="604"/>
      <c r="AH224" s="604"/>
      <c r="AI224" s="604"/>
      <c r="AJ224" s="605"/>
      <c r="AK224" s="291"/>
      <c r="AL224" s="291"/>
      <c r="AM224" s="291"/>
      <c r="AN224" s="291"/>
      <c r="AO224" s="291"/>
      <c r="AP224" s="291"/>
      <c r="AQ224" s="291"/>
      <c r="AR224" s="143"/>
      <c r="AS224" s="143"/>
      <c r="AT224" s="291"/>
    </row>
    <row r="225" spans="1:46" ht="18" customHeight="1">
      <c r="A225" s="291"/>
      <c r="B225" s="598">
        <f>Calcu!C99</f>
        <v>9</v>
      </c>
      <c r="C225" s="599"/>
      <c r="D225" s="599"/>
      <c r="E225" s="599"/>
      <c r="F225" s="599"/>
      <c r="G225" s="599"/>
      <c r="H225" s="600"/>
      <c r="I225" s="601" t="str">
        <f>Calcu!E99</f>
        <v/>
      </c>
      <c r="J225" s="602"/>
      <c r="K225" s="602"/>
      <c r="L225" s="602"/>
      <c r="M225" s="602"/>
      <c r="N225" s="602"/>
      <c r="O225" s="603"/>
      <c r="P225" s="601" t="str">
        <f>Calcu!J99</f>
        <v/>
      </c>
      <c r="Q225" s="604"/>
      <c r="R225" s="604"/>
      <c r="S225" s="604"/>
      <c r="T225" s="604"/>
      <c r="U225" s="604"/>
      <c r="V225" s="605"/>
      <c r="W225" s="601" t="str">
        <f>IF(Calcu!G99="ⅹ",Calcu!G99,Calcu!K99)</f>
        <v/>
      </c>
      <c r="X225" s="604"/>
      <c r="Y225" s="604"/>
      <c r="Z225" s="604"/>
      <c r="AA225" s="604"/>
      <c r="AB225" s="604"/>
      <c r="AC225" s="605"/>
      <c r="AD225" s="601" t="str">
        <f>IF(Calcu!H99="ⅹ",Calcu!H99,Calcu!L99)</f>
        <v/>
      </c>
      <c r="AE225" s="604"/>
      <c r="AF225" s="604"/>
      <c r="AG225" s="604"/>
      <c r="AH225" s="604"/>
      <c r="AI225" s="604"/>
      <c r="AJ225" s="605"/>
      <c r="AK225" s="291"/>
      <c r="AL225" s="291"/>
      <c r="AM225" s="291"/>
      <c r="AN225" s="291"/>
      <c r="AO225" s="291"/>
      <c r="AP225" s="291"/>
      <c r="AQ225" s="291"/>
      <c r="AR225" s="143"/>
      <c r="AS225" s="143"/>
      <c r="AT225" s="291"/>
    </row>
    <row r="226" spans="1:46" ht="18" customHeight="1">
      <c r="A226" s="291"/>
      <c r="B226" s="598">
        <f>Calcu!C100</f>
        <v>10</v>
      </c>
      <c r="C226" s="599"/>
      <c r="D226" s="599"/>
      <c r="E226" s="599"/>
      <c r="F226" s="599"/>
      <c r="G226" s="599"/>
      <c r="H226" s="600"/>
      <c r="I226" s="601" t="str">
        <f>Calcu!E100</f>
        <v/>
      </c>
      <c r="J226" s="602"/>
      <c r="K226" s="602"/>
      <c r="L226" s="602"/>
      <c r="M226" s="602"/>
      <c r="N226" s="602"/>
      <c r="O226" s="603"/>
      <c r="P226" s="601" t="str">
        <f>Calcu!J100</f>
        <v/>
      </c>
      <c r="Q226" s="604"/>
      <c r="R226" s="604"/>
      <c r="S226" s="604"/>
      <c r="T226" s="604"/>
      <c r="U226" s="604"/>
      <c r="V226" s="605"/>
      <c r="W226" s="601" t="str">
        <f>IF(Calcu!G100="ⅹ",Calcu!G100,Calcu!K100)</f>
        <v/>
      </c>
      <c r="X226" s="604"/>
      <c r="Y226" s="604"/>
      <c r="Z226" s="604"/>
      <c r="AA226" s="604"/>
      <c r="AB226" s="604"/>
      <c r="AC226" s="605"/>
      <c r="AD226" s="601" t="str">
        <f>IF(Calcu!H100="ⅹ",Calcu!H100,Calcu!L100)</f>
        <v/>
      </c>
      <c r="AE226" s="604"/>
      <c r="AF226" s="604"/>
      <c r="AG226" s="604"/>
      <c r="AH226" s="604"/>
      <c r="AI226" s="604"/>
      <c r="AJ226" s="605"/>
      <c r="AK226" s="291"/>
      <c r="AL226" s="291"/>
      <c r="AM226" s="291"/>
      <c r="AN226" s="291"/>
      <c r="AO226" s="291"/>
      <c r="AP226" s="291"/>
      <c r="AQ226" s="291"/>
      <c r="AR226" s="143"/>
      <c r="AS226" s="143"/>
      <c r="AT226" s="291"/>
    </row>
    <row r="227" spans="1:46" ht="18" customHeight="1">
      <c r="A227" s="291"/>
      <c r="B227" s="598">
        <f>Calcu!C101</f>
        <v>11</v>
      </c>
      <c r="C227" s="599"/>
      <c r="D227" s="599"/>
      <c r="E227" s="599"/>
      <c r="F227" s="599"/>
      <c r="G227" s="599"/>
      <c r="H227" s="600"/>
      <c r="I227" s="601" t="str">
        <f>Calcu!E101</f>
        <v/>
      </c>
      <c r="J227" s="602"/>
      <c r="K227" s="602"/>
      <c r="L227" s="602"/>
      <c r="M227" s="602"/>
      <c r="N227" s="602"/>
      <c r="O227" s="603"/>
      <c r="P227" s="601" t="str">
        <f>Calcu!J101</f>
        <v/>
      </c>
      <c r="Q227" s="604"/>
      <c r="R227" s="604"/>
      <c r="S227" s="604"/>
      <c r="T227" s="604"/>
      <c r="U227" s="604"/>
      <c r="V227" s="605"/>
      <c r="W227" s="601" t="str">
        <f>IF(Calcu!G101="ⅹ",Calcu!G101,Calcu!K101)</f>
        <v/>
      </c>
      <c r="X227" s="604"/>
      <c r="Y227" s="604"/>
      <c r="Z227" s="604"/>
      <c r="AA227" s="604"/>
      <c r="AB227" s="604"/>
      <c r="AC227" s="605"/>
      <c r="AD227" s="601" t="str">
        <f>IF(Calcu!H101="ⅹ",Calcu!H101,Calcu!L101)</f>
        <v/>
      </c>
      <c r="AE227" s="604"/>
      <c r="AF227" s="604"/>
      <c r="AG227" s="604"/>
      <c r="AH227" s="604"/>
      <c r="AI227" s="604"/>
      <c r="AJ227" s="605"/>
      <c r="AK227" s="291"/>
      <c r="AL227" s="291"/>
      <c r="AM227" s="291"/>
      <c r="AN227" s="291"/>
      <c r="AO227" s="291"/>
      <c r="AP227" s="291"/>
      <c r="AQ227" s="291"/>
      <c r="AR227" s="143"/>
      <c r="AS227" s="143"/>
      <c r="AT227" s="291"/>
    </row>
    <row r="228" spans="1:46" ht="18" customHeight="1">
      <c r="A228" s="291"/>
      <c r="B228" s="598">
        <f>Calcu!C102</f>
        <v>12</v>
      </c>
      <c r="C228" s="599"/>
      <c r="D228" s="599"/>
      <c r="E228" s="599"/>
      <c r="F228" s="599"/>
      <c r="G228" s="599"/>
      <c r="H228" s="600"/>
      <c r="I228" s="601" t="str">
        <f>Calcu!E102</f>
        <v/>
      </c>
      <c r="J228" s="602"/>
      <c r="K228" s="602"/>
      <c r="L228" s="602"/>
      <c r="M228" s="602"/>
      <c r="N228" s="602"/>
      <c r="O228" s="603"/>
      <c r="P228" s="601" t="str">
        <f>Calcu!J102</f>
        <v/>
      </c>
      <c r="Q228" s="604"/>
      <c r="R228" s="604"/>
      <c r="S228" s="604"/>
      <c r="T228" s="604"/>
      <c r="U228" s="604"/>
      <c r="V228" s="605"/>
      <c r="W228" s="601" t="str">
        <f>IF(Calcu!G102="ⅹ",Calcu!G102,Calcu!K102)</f>
        <v/>
      </c>
      <c r="X228" s="604"/>
      <c r="Y228" s="604"/>
      <c r="Z228" s="604"/>
      <c r="AA228" s="604"/>
      <c r="AB228" s="604"/>
      <c r="AC228" s="605"/>
      <c r="AD228" s="601" t="str">
        <f>IF(Calcu!H102="ⅹ",Calcu!H102,Calcu!L102)</f>
        <v/>
      </c>
      <c r="AE228" s="604"/>
      <c r="AF228" s="604"/>
      <c r="AG228" s="604"/>
      <c r="AH228" s="604"/>
      <c r="AI228" s="604"/>
      <c r="AJ228" s="605"/>
      <c r="AK228" s="291"/>
      <c r="AL228" s="291"/>
      <c r="AM228" s="291"/>
      <c r="AN228" s="291"/>
      <c r="AO228" s="291"/>
      <c r="AP228" s="291"/>
      <c r="AQ228" s="291"/>
      <c r="AR228" s="143"/>
      <c r="AS228" s="143"/>
      <c r="AT228" s="291"/>
    </row>
    <row r="229" spans="1:46" ht="18" customHeight="1">
      <c r="A229" s="291"/>
      <c r="B229" s="598">
        <f>Calcu!C103</f>
        <v>13</v>
      </c>
      <c r="C229" s="599"/>
      <c r="D229" s="599"/>
      <c r="E229" s="599"/>
      <c r="F229" s="599"/>
      <c r="G229" s="599"/>
      <c r="H229" s="600"/>
      <c r="I229" s="601" t="str">
        <f>Calcu!E103</f>
        <v/>
      </c>
      <c r="J229" s="602"/>
      <c r="K229" s="602"/>
      <c r="L229" s="602"/>
      <c r="M229" s="602"/>
      <c r="N229" s="602"/>
      <c r="O229" s="603"/>
      <c r="P229" s="601" t="str">
        <f>Calcu!J103</f>
        <v/>
      </c>
      <c r="Q229" s="604"/>
      <c r="R229" s="604"/>
      <c r="S229" s="604"/>
      <c r="T229" s="604"/>
      <c r="U229" s="604"/>
      <c r="V229" s="605"/>
      <c r="W229" s="601" t="str">
        <f>IF(Calcu!G103="ⅹ",Calcu!G103,Calcu!K103)</f>
        <v/>
      </c>
      <c r="X229" s="604"/>
      <c r="Y229" s="604"/>
      <c r="Z229" s="604"/>
      <c r="AA229" s="604"/>
      <c r="AB229" s="604"/>
      <c r="AC229" s="605"/>
      <c r="AD229" s="601" t="str">
        <f>IF(Calcu!H103="ⅹ",Calcu!H103,Calcu!L103)</f>
        <v/>
      </c>
      <c r="AE229" s="604"/>
      <c r="AF229" s="604"/>
      <c r="AG229" s="604"/>
      <c r="AH229" s="604"/>
      <c r="AI229" s="604"/>
      <c r="AJ229" s="605"/>
      <c r="AK229" s="291"/>
      <c r="AL229" s="291"/>
      <c r="AM229" s="291"/>
      <c r="AN229" s="291"/>
      <c r="AO229" s="291"/>
      <c r="AP229" s="291"/>
      <c r="AQ229" s="291"/>
      <c r="AR229" s="143"/>
      <c r="AS229" s="143"/>
      <c r="AT229" s="291"/>
    </row>
    <row r="230" spans="1:46" ht="18" customHeight="1">
      <c r="A230" s="291"/>
      <c r="B230" s="598">
        <f>Calcu!C104</f>
        <v>14</v>
      </c>
      <c r="C230" s="599"/>
      <c r="D230" s="599"/>
      <c r="E230" s="599"/>
      <c r="F230" s="599"/>
      <c r="G230" s="599"/>
      <c r="H230" s="600"/>
      <c r="I230" s="601" t="str">
        <f>Calcu!E104</f>
        <v/>
      </c>
      <c r="J230" s="602"/>
      <c r="K230" s="602"/>
      <c r="L230" s="602"/>
      <c r="M230" s="602"/>
      <c r="N230" s="602"/>
      <c r="O230" s="603"/>
      <c r="P230" s="601" t="str">
        <f>Calcu!J104</f>
        <v/>
      </c>
      <c r="Q230" s="604"/>
      <c r="R230" s="604"/>
      <c r="S230" s="604"/>
      <c r="T230" s="604"/>
      <c r="U230" s="604"/>
      <c r="V230" s="605"/>
      <c r="W230" s="601" t="str">
        <f>IF(Calcu!G104="ⅹ",Calcu!G104,Calcu!K104)</f>
        <v/>
      </c>
      <c r="X230" s="604"/>
      <c r="Y230" s="604"/>
      <c r="Z230" s="604"/>
      <c r="AA230" s="604"/>
      <c r="AB230" s="604"/>
      <c r="AC230" s="605"/>
      <c r="AD230" s="601" t="str">
        <f>IF(Calcu!H104="ⅹ",Calcu!H104,Calcu!L104)</f>
        <v/>
      </c>
      <c r="AE230" s="604"/>
      <c r="AF230" s="604"/>
      <c r="AG230" s="604"/>
      <c r="AH230" s="604"/>
      <c r="AI230" s="604"/>
      <c r="AJ230" s="605"/>
      <c r="AK230" s="291"/>
      <c r="AL230" s="291"/>
      <c r="AM230" s="291"/>
      <c r="AN230" s="291"/>
      <c r="AO230" s="291"/>
      <c r="AP230" s="291"/>
      <c r="AQ230" s="291"/>
      <c r="AR230" s="143"/>
      <c r="AS230" s="143"/>
      <c r="AT230" s="291"/>
    </row>
    <row r="231" spans="1:46" ht="18" customHeight="1">
      <c r="A231" s="291"/>
      <c r="B231" s="598">
        <f>Calcu!C105</f>
        <v>15</v>
      </c>
      <c r="C231" s="599"/>
      <c r="D231" s="599"/>
      <c r="E231" s="599"/>
      <c r="F231" s="599"/>
      <c r="G231" s="599"/>
      <c r="H231" s="600"/>
      <c r="I231" s="601" t="str">
        <f>Calcu!E105</f>
        <v/>
      </c>
      <c r="J231" s="602"/>
      <c r="K231" s="602"/>
      <c r="L231" s="602"/>
      <c r="M231" s="602"/>
      <c r="N231" s="602"/>
      <c r="O231" s="603"/>
      <c r="P231" s="601" t="str">
        <f>Calcu!J105</f>
        <v/>
      </c>
      <c r="Q231" s="604"/>
      <c r="R231" s="604"/>
      <c r="S231" s="604"/>
      <c r="T231" s="604"/>
      <c r="U231" s="604"/>
      <c r="V231" s="605"/>
      <c r="W231" s="601" t="str">
        <f>IF(Calcu!G105="ⅹ",Calcu!G105,Calcu!K105)</f>
        <v/>
      </c>
      <c r="X231" s="604"/>
      <c r="Y231" s="604"/>
      <c r="Z231" s="604"/>
      <c r="AA231" s="604"/>
      <c r="AB231" s="604"/>
      <c r="AC231" s="605"/>
      <c r="AD231" s="601" t="str">
        <f>IF(Calcu!H105="ⅹ",Calcu!H105,Calcu!L105)</f>
        <v/>
      </c>
      <c r="AE231" s="604"/>
      <c r="AF231" s="604"/>
      <c r="AG231" s="604"/>
      <c r="AH231" s="604"/>
      <c r="AI231" s="604"/>
      <c r="AJ231" s="605"/>
      <c r="AK231" s="291"/>
      <c r="AL231" s="291"/>
      <c r="AM231" s="291"/>
      <c r="AN231" s="291"/>
      <c r="AO231" s="291"/>
      <c r="AP231" s="291"/>
      <c r="AQ231" s="291"/>
      <c r="AR231" s="143"/>
      <c r="AS231" s="143"/>
      <c r="AT231" s="291"/>
    </row>
    <row r="232" spans="1:46" ht="18" customHeight="1">
      <c r="A232" s="291"/>
      <c r="B232" s="598">
        <f>Calcu!C106</f>
        <v>16</v>
      </c>
      <c r="C232" s="599"/>
      <c r="D232" s="599"/>
      <c r="E232" s="599"/>
      <c r="F232" s="599"/>
      <c r="G232" s="599"/>
      <c r="H232" s="600"/>
      <c r="I232" s="601" t="str">
        <f>Calcu!E106</f>
        <v/>
      </c>
      <c r="J232" s="602"/>
      <c r="K232" s="602"/>
      <c r="L232" s="602"/>
      <c r="M232" s="602"/>
      <c r="N232" s="602"/>
      <c r="O232" s="603"/>
      <c r="P232" s="601" t="str">
        <f>Calcu!J106</f>
        <v/>
      </c>
      <c r="Q232" s="604"/>
      <c r="R232" s="604"/>
      <c r="S232" s="604"/>
      <c r="T232" s="604"/>
      <c r="U232" s="604"/>
      <c r="V232" s="605"/>
      <c r="W232" s="601" t="str">
        <f>IF(Calcu!G106="ⅹ",Calcu!G106,Calcu!K106)</f>
        <v/>
      </c>
      <c r="X232" s="604"/>
      <c r="Y232" s="604"/>
      <c r="Z232" s="604"/>
      <c r="AA232" s="604"/>
      <c r="AB232" s="604"/>
      <c r="AC232" s="605"/>
      <c r="AD232" s="601" t="str">
        <f>IF(Calcu!H106="ⅹ",Calcu!H106,Calcu!L106)</f>
        <v/>
      </c>
      <c r="AE232" s="604"/>
      <c r="AF232" s="604"/>
      <c r="AG232" s="604"/>
      <c r="AH232" s="604"/>
      <c r="AI232" s="604"/>
      <c r="AJ232" s="605"/>
      <c r="AK232" s="291"/>
      <c r="AL232" s="291"/>
      <c r="AM232" s="291"/>
      <c r="AN232" s="291"/>
      <c r="AO232" s="291"/>
      <c r="AP232" s="291"/>
      <c r="AQ232" s="291"/>
      <c r="AR232" s="143"/>
      <c r="AS232" s="143"/>
      <c r="AT232" s="291"/>
    </row>
    <row r="233" spans="1:46" ht="18" customHeight="1">
      <c r="A233" s="291"/>
      <c r="B233" s="598">
        <f>Calcu!C107</f>
        <v>17</v>
      </c>
      <c r="C233" s="599"/>
      <c r="D233" s="599"/>
      <c r="E233" s="599"/>
      <c r="F233" s="599"/>
      <c r="G233" s="599"/>
      <c r="H233" s="600"/>
      <c r="I233" s="601" t="str">
        <f>Calcu!E107</f>
        <v/>
      </c>
      <c r="J233" s="602"/>
      <c r="K233" s="602"/>
      <c r="L233" s="602"/>
      <c r="M233" s="602"/>
      <c r="N233" s="602"/>
      <c r="O233" s="603"/>
      <c r="P233" s="601" t="str">
        <f>Calcu!J107</f>
        <v/>
      </c>
      <c r="Q233" s="604"/>
      <c r="R233" s="604"/>
      <c r="S233" s="604"/>
      <c r="T233" s="604"/>
      <c r="U233" s="604"/>
      <c r="V233" s="605"/>
      <c r="W233" s="601" t="str">
        <f>IF(Calcu!G107="ⅹ",Calcu!G107,Calcu!K107)</f>
        <v/>
      </c>
      <c r="X233" s="604"/>
      <c r="Y233" s="604"/>
      <c r="Z233" s="604"/>
      <c r="AA233" s="604"/>
      <c r="AB233" s="604"/>
      <c r="AC233" s="605"/>
      <c r="AD233" s="601" t="str">
        <f>IF(Calcu!H107="ⅹ",Calcu!H107,Calcu!L107)</f>
        <v/>
      </c>
      <c r="AE233" s="604"/>
      <c r="AF233" s="604"/>
      <c r="AG233" s="604"/>
      <c r="AH233" s="604"/>
      <c r="AI233" s="604"/>
      <c r="AJ233" s="605"/>
      <c r="AK233" s="291"/>
      <c r="AL233" s="291"/>
      <c r="AM233" s="291"/>
      <c r="AN233" s="291"/>
      <c r="AO233" s="291"/>
      <c r="AP233" s="291"/>
      <c r="AQ233" s="291"/>
      <c r="AR233" s="143"/>
      <c r="AS233" s="143"/>
      <c r="AT233" s="291"/>
    </row>
    <row r="234" spans="1:46" ht="18" customHeight="1">
      <c r="A234" s="291"/>
      <c r="B234" s="598">
        <f>Calcu!C108</f>
        <v>18</v>
      </c>
      <c r="C234" s="599"/>
      <c r="D234" s="599"/>
      <c r="E234" s="599"/>
      <c r="F234" s="599"/>
      <c r="G234" s="599"/>
      <c r="H234" s="600"/>
      <c r="I234" s="601" t="str">
        <f>Calcu!E108</f>
        <v/>
      </c>
      <c r="J234" s="602"/>
      <c r="K234" s="602"/>
      <c r="L234" s="602"/>
      <c r="M234" s="602"/>
      <c r="N234" s="602"/>
      <c r="O234" s="603"/>
      <c r="P234" s="601" t="str">
        <f>Calcu!J108</f>
        <v/>
      </c>
      <c r="Q234" s="604"/>
      <c r="R234" s="604"/>
      <c r="S234" s="604"/>
      <c r="T234" s="604"/>
      <c r="U234" s="604"/>
      <c r="V234" s="605"/>
      <c r="W234" s="601" t="str">
        <f>IF(Calcu!G108="ⅹ",Calcu!G108,Calcu!K108)</f>
        <v/>
      </c>
      <c r="X234" s="604"/>
      <c r="Y234" s="604"/>
      <c r="Z234" s="604"/>
      <c r="AA234" s="604"/>
      <c r="AB234" s="604"/>
      <c r="AC234" s="605"/>
      <c r="AD234" s="601" t="str">
        <f>IF(Calcu!H108="ⅹ",Calcu!H108,Calcu!L108)</f>
        <v/>
      </c>
      <c r="AE234" s="604"/>
      <c r="AF234" s="604"/>
      <c r="AG234" s="604"/>
      <c r="AH234" s="604"/>
      <c r="AI234" s="604"/>
      <c r="AJ234" s="605"/>
      <c r="AK234" s="291"/>
      <c r="AL234" s="291"/>
      <c r="AM234" s="291"/>
      <c r="AN234" s="291"/>
      <c r="AO234" s="291"/>
      <c r="AP234" s="291"/>
      <c r="AQ234" s="291"/>
      <c r="AR234" s="143"/>
      <c r="AS234" s="143"/>
      <c r="AT234" s="291"/>
    </row>
    <row r="235" spans="1:46" ht="18" customHeight="1">
      <c r="A235" s="291"/>
      <c r="B235" s="598">
        <f>Calcu!C109</f>
        <v>19</v>
      </c>
      <c r="C235" s="599"/>
      <c r="D235" s="599"/>
      <c r="E235" s="599"/>
      <c r="F235" s="599"/>
      <c r="G235" s="599"/>
      <c r="H235" s="600"/>
      <c r="I235" s="601" t="str">
        <f>Calcu!E109</f>
        <v/>
      </c>
      <c r="J235" s="602"/>
      <c r="K235" s="602"/>
      <c r="L235" s="602"/>
      <c r="M235" s="602"/>
      <c r="N235" s="602"/>
      <c r="O235" s="603"/>
      <c r="P235" s="601" t="str">
        <f>Calcu!J109</f>
        <v/>
      </c>
      <c r="Q235" s="604"/>
      <c r="R235" s="604"/>
      <c r="S235" s="604"/>
      <c r="T235" s="604"/>
      <c r="U235" s="604"/>
      <c r="V235" s="605"/>
      <c r="W235" s="601" t="str">
        <f>IF(Calcu!G109="ⅹ",Calcu!G109,Calcu!K109)</f>
        <v/>
      </c>
      <c r="X235" s="604"/>
      <c r="Y235" s="604"/>
      <c r="Z235" s="604"/>
      <c r="AA235" s="604"/>
      <c r="AB235" s="604"/>
      <c r="AC235" s="605"/>
      <c r="AD235" s="601" t="str">
        <f>IF(Calcu!H109="ⅹ",Calcu!H109,Calcu!L109)</f>
        <v/>
      </c>
      <c r="AE235" s="604"/>
      <c r="AF235" s="604"/>
      <c r="AG235" s="604"/>
      <c r="AH235" s="604"/>
      <c r="AI235" s="604"/>
      <c r="AJ235" s="605"/>
      <c r="AK235" s="291"/>
      <c r="AL235" s="291"/>
      <c r="AM235" s="291"/>
      <c r="AN235" s="291"/>
      <c r="AO235" s="291"/>
      <c r="AP235" s="291"/>
      <c r="AQ235" s="291"/>
      <c r="AR235" s="143"/>
      <c r="AS235" s="143"/>
      <c r="AT235" s="291"/>
    </row>
    <row r="236" spans="1:46" ht="18" customHeight="1">
      <c r="A236" s="291"/>
      <c r="B236" s="598">
        <f>Calcu!C110</f>
        <v>20</v>
      </c>
      <c r="C236" s="599"/>
      <c r="D236" s="599"/>
      <c r="E236" s="599"/>
      <c r="F236" s="599"/>
      <c r="G236" s="599"/>
      <c r="H236" s="600"/>
      <c r="I236" s="601" t="str">
        <f>Calcu!E110</f>
        <v/>
      </c>
      <c r="J236" s="602"/>
      <c r="K236" s="602"/>
      <c r="L236" s="602"/>
      <c r="M236" s="602"/>
      <c r="N236" s="602"/>
      <c r="O236" s="603"/>
      <c r="P236" s="601" t="str">
        <f>Calcu!J110</f>
        <v/>
      </c>
      <c r="Q236" s="604"/>
      <c r="R236" s="604"/>
      <c r="S236" s="604"/>
      <c r="T236" s="604"/>
      <c r="U236" s="604"/>
      <c r="V236" s="605"/>
      <c r="W236" s="601" t="str">
        <f>IF(Calcu!G110="ⅹ",Calcu!G110,Calcu!K110)</f>
        <v/>
      </c>
      <c r="X236" s="604"/>
      <c r="Y236" s="604"/>
      <c r="Z236" s="604"/>
      <c r="AA236" s="604"/>
      <c r="AB236" s="604"/>
      <c r="AC236" s="605"/>
      <c r="AD236" s="601" t="str">
        <f>IF(Calcu!H110="ⅹ",Calcu!H110,Calcu!L110)</f>
        <v/>
      </c>
      <c r="AE236" s="604"/>
      <c r="AF236" s="604"/>
      <c r="AG236" s="604"/>
      <c r="AH236" s="604"/>
      <c r="AI236" s="604"/>
      <c r="AJ236" s="605"/>
      <c r="AK236" s="291"/>
      <c r="AL236" s="291"/>
      <c r="AM236" s="291"/>
      <c r="AN236" s="291"/>
      <c r="AO236" s="291"/>
      <c r="AP236" s="291"/>
      <c r="AQ236" s="291"/>
      <c r="AR236" s="143"/>
      <c r="AS236" s="143"/>
      <c r="AT236" s="291"/>
    </row>
    <row r="237" spans="1:46" ht="18" customHeight="1">
      <c r="A237" s="291"/>
      <c r="B237" s="598">
        <f>Calcu!C111</f>
        <v>21</v>
      </c>
      <c r="C237" s="599"/>
      <c r="D237" s="599"/>
      <c r="E237" s="599"/>
      <c r="F237" s="599"/>
      <c r="G237" s="599"/>
      <c r="H237" s="600"/>
      <c r="I237" s="601" t="str">
        <f>Calcu!E111</f>
        <v/>
      </c>
      <c r="J237" s="602"/>
      <c r="K237" s="602"/>
      <c r="L237" s="602"/>
      <c r="M237" s="602"/>
      <c r="N237" s="602"/>
      <c r="O237" s="603"/>
      <c r="P237" s="601" t="str">
        <f>Calcu!J111</f>
        <v/>
      </c>
      <c r="Q237" s="604"/>
      <c r="R237" s="604"/>
      <c r="S237" s="604"/>
      <c r="T237" s="604"/>
      <c r="U237" s="604"/>
      <c r="V237" s="605"/>
      <c r="W237" s="601" t="str">
        <f>IF(Calcu!G111="ⅹ",Calcu!G111,Calcu!K111)</f>
        <v/>
      </c>
      <c r="X237" s="604"/>
      <c r="Y237" s="604"/>
      <c r="Z237" s="604"/>
      <c r="AA237" s="604"/>
      <c r="AB237" s="604"/>
      <c r="AC237" s="605"/>
      <c r="AD237" s="601" t="str">
        <f>IF(Calcu!H111="ⅹ",Calcu!H111,Calcu!L111)</f>
        <v/>
      </c>
      <c r="AE237" s="604"/>
      <c r="AF237" s="604"/>
      <c r="AG237" s="604"/>
      <c r="AH237" s="604"/>
      <c r="AI237" s="604"/>
      <c r="AJ237" s="605"/>
      <c r="AK237" s="291"/>
      <c r="AL237" s="291"/>
      <c r="AM237" s="291"/>
      <c r="AN237" s="291"/>
      <c r="AO237" s="291"/>
      <c r="AP237" s="291"/>
      <c r="AQ237" s="291"/>
      <c r="AR237" s="143"/>
      <c r="AS237" s="143"/>
      <c r="AT237" s="291"/>
    </row>
    <row r="238" spans="1:46" ht="18" customHeight="1">
      <c r="A238" s="291"/>
      <c r="B238" s="598">
        <f>Calcu!C112</f>
        <v>22</v>
      </c>
      <c r="C238" s="599"/>
      <c r="D238" s="599"/>
      <c r="E238" s="599"/>
      <c r="F238" s="599"/>
      <c r="G238" s="599"/>
      <c r="H238" s="600"/>
      <c r="I238" s="601" t="str">
        <f>Calcu!E112</f>
        <v/>
      </c>
      <c r="J238" s="602"/>
      <c r="K238" s="602"/>
      <c r="L238" s="602"/>
      <c r="M238" s="602"/>
      <c r="N238" s="602"/>
      <c r="O238" s="603"/>
      <c r="P238" s="601" t="str">
        <f>Calcu!J112</f>
        <v/>
      </c>
      <c r="Q238" s="604"/>
      <c r="R238" s="604"/>
      <c r="S238" s="604"/>
      <c r="T238" s="604"/>
      <c r="U238" s="604"/>
      <c r="V238" s="605"/>
      <c r="W238" s="601" t="str">
        <f>IF(Calcu!G112="ⅹ",Calcu!G112,Calcu!K112)</f>
        <v/>
      </c>
      <c r="X238" s="604"/>
      <c r="Y238" s="604"/>
      <c r="Z238" s="604"/>
      <c r="AA238" s="604"/>
      <c r="AB238" s="604"/>
      <c r="AC238" s="605"/>
      <c r="AD238" s="601" t="str">
        <f>IF(Calcu!H112="ⅹ",Calcu!H112,Calcu!L112)</f>
        <v/>
      </c>
      <c r="AE238" s="604"/>
      <c r="AF238" s="604"/>
      <c r="AG238" s="604"/>
      <c r="AH238" s="604"/>
      <c r="AI238" s="604"/>
      <c r="AJ238" s="605"/>
      <c r="AK238" s="291"/>
      <c r="AL238" s="291"/>
      <c r="AM238" s="291"/>
      <c r="AN238" s="291"/>
      <c r="AO238" s="291"/>
      <c r="AP238" s="291"/>
      <c r="AQ238" s="291"/>
      <c r="AR238" s="143"/>
      <c r="AS238" s="143"/>
      <c r="AT238" s="291"/>
    </row>
    <row r="239" spans="1:46" ht="18" customHeight="1">
      <c r="A239" s="291"/>
      <c r="B239" s="598">
        <f>Calcu!C113</f>
        <v>23</v>
      </c>
      <c r="C239" s="599"/>
      <c r="D239" s="599"/>
      <c r="E239" s="599"/>
      <c r="F239" s="599"/>
      <c r="G239" s="599"/>
      <c r="H239" s="600"/>
      <c r="I239" s="601" t="str">
        <f>Calcu!E113</f>
        <v/>
      </c>
      <c r="J239" s="602"/>
      <c r="K239" s="602"/>
      <c r="L239" s="602"/>
      <c r="M239" s="602"/>
      <c r="N239" s="602"/>
      <c r="O239" s="603"/>
      <c r="P239" s="601" t="str">
        <f>Calcu!J113</f>
        <v/>
      </c>
      <c r="Q239" s="604"/>
      <c r="R239" s="604"/>
      <c r="S239" s="604"/>
      <c r="T239" s="604"/>
      <c r="U239" s="604"/>
      <c r="V239" s="605"/>
      <c r="W239" s="601" t="str">
        <f>IF(Calcu!G113="ⅹ",Calcu!G113,Calcu!K113)</f>
        <v/>
      </c>
      <c r="X239" s="604"/>
      <c r="Y239" s="604"/>
      <c r="Z239" s="604"/>
      <c r="AA239" s="604"/>
      <c r="AB239" s="604"/>
      <c r="AC239" s="605"/>
      <c r="AD239" s="601" t="str">
        <f>IF(Calcu!H113="ⅹ",Calcu!H113,Calcu!L113)</f>
        <v/>
      </c>
      <c r="AE239" s="604"/>
      <c r="AF239" s="604"/>
      <c r="AG239" s="604"/>
      <c r="AH239" s="604"/>
      <c r="AI239" s="604"/>
      <c r="AJ239" s="605"/>
      <c r="AK239" s="291"/>
      <c r="AL239" s="291"/>
      <c r="AM239" s="291"/>
      <c r="AN239" s="291"/>
      <c r="AO239" s="291"/>
      <c r="AP239" s="291"/>
      <c r="AQ239" s="291"/>
      <c r="AR239" s="143"/>
      <c r="AS239" s="143"/>
      <c r="AT239" s="291"/>
    </row>
    <row r="240" spans="1:46" ht="18" customHeight="1">
      <c r="A240" s="291"/>
      <c r="B240" s="598">
        <f>Calcu!C114</f>
        <v>24</v>
      </c>
      <c r="C240" s="599"/>
      <c r="D240" s="599"/>
      <c r="E240" s="599"/>
      <c r="F240" s="599"/>
      <c r="G240" s="599"/>
      <c r="H240" s="600"/>
      <c r="I240" s="601" t="str">
        <f>Calcu!E114</f>
        <v/>
      </c>
      <c r="J240" s="602"/>
      <c r="K240" s="602"/>
      <c r="L240" s="602"/>
      <c r="M240" s="602"/>
      <c r="N240" s="602"/>
      <c r="O240" s="603"/>
      <c r="P240" s="601" t="str">
        <f>Calcu!J114</f>
        <v/>
      </c>
      <c r="Q240" s="604"/>
      <c r="R240" s="604"/>
      <c r="S240" s="604"/>
      <c r="T240" s="604"/>
      <c r="U240" s="604"/>
      <c r="V240" s="605"/>
      <c r="W240" s="601" t="str">
        <f>IF(Calcu!G114="ⅹ",Calcu!G114,Calcu!K114)</f>
        <v/>
      </c>
      <c r="X240" s="604"/>
      <c r="Y240" s="604"/>
      <c r="Z240" s="604"/>
      <c r="AA240" s="604"/>
      <c r="AB240" s="604"/>
      <c r="AC240" s="605"/>
      <c r="AD240" s="601" t="str">
        <f>IF(Calcu!H114="ⅹ",Calcu!H114,Calcu!L114)</f>
        <v/>
      </c>
      <c r="AE240" s="604"/>
      <c r="AF240" s="604"/>
      <c r="AG240" s="604"/>
      <c r="AH240" s="604"/>
      <c r="AI240" s="604"/>
      <c r="AJ240" s="605"/>
      <c r="AK240" s="291"/>
      <c r="AL240" s="291"/>
      <c r="AM240" s="291"/>
      <c r="AN240" s="291"/>
      <c r="AO240" s="291"/>
      <c r="AP240" s="291"/>
      <c r="AQ240" s="291"/>
      <c r="AR240" s="143"/>
      <c r="AS240" s="143"/>
      <c r="AT240" s="291"/>
    </row>
    <row r="241" spans="1:46" ht="18" customHeight="1">
      <c r="A241" s="291"/>
      <c r="B241" s="598">
        <f>Calcu!C115</f>
        <v>25</v>
      </c>
      <c r="C241" s="599"/>
      <c r="D241" s="599"/>
      <c r="E241" s="599"/>
      <c r="F241" s="599"/>
      <c r="G241" s="599"/>
      <c r="H241" s="600"/>
      <c r="I241" s="601" t="str">
        <f>Calcu!E115</f>
        <v/>
      </c>
      <c r="J241" s="602"/>
      <c r="K241" s="602"/>
      <c r="L241" s="602"/>
      <c r="M241" s="602"/>
      <c r="N241" s="602"/>
      <c r="O241" s="603"/>
      <c r="P241" s="601" t="str">
        <f>Calcu!J115</f>
        <v/>
      </c>
      <c r="Q241" s="604"/>
      <c r="R241" s="604"/>
      <c r="S241" s="604"/>
      <c r="T241" s="604"/>
      <c r="U241" s="604"/>
      <c r="V241" s="605"/>
      <c r="W241" s="601" t="str">
        <f>IF(Calcu!G115="ⅹ",Calcu!G115,Calcu!K115)</f>
        <v/>
      </c>
      <c r="X241" s="604"/>
      <c r="Y241" s="604"/>
      <c r="Z241" s="604"/>
      <c r="AA241" s="604"/>
      <c r="AB241" s="604"/>
      <c r="AC241" s="605"/>
      <c r="AD241" s="601" t="str">
        <f>IF(Calcu!H115="ⅹ",Calcu!H115,Calcu!L115)</f>
        <v/>
      </c>
      <c r="AE241" s="604"/>
      <c r="AF241" s="604"/>
      <c r="AG241" s="604"/>
      <c r="AH241" s="604"/>
      <c r="AI241" s="604"/>
      <c r="AJ241" s="605"/>
      <c r="AK241" s="291"/>
      <c r="AL241" s="291"/>
      <c r="AM241" s="291"/>
      <c r="AN241" s="291"/>
      <c r="AO241" s="291"/>
      <c r="AP241" s="291"/>
      <c r="AQ241" s="291"/>
      <c r="AR241" s="143"/>
      <c r="AS241" s="143"/>
      <c r="AT241" s="291"/>
    </row>
    <row r="242" spans="1:46" ht="18" customHeight="1">
      <c r="A242" s="291"/>
      <c r="B242" s="598">
        <f>Calcu!C116</f>
        <v>26</v>
      </c>
      <c r="C242" s="599"/>
      <c r="D242" s="599"/>
      <c r="E242" s="599"/>
      <c r="F242" s="599"/>
      <c r="G242" s="599"/>
      <c r="H242" s="600"/>
      <c r="I242" s="601" t="str">
        <f>Calcu!E116</f>
        <v/>
      </c>
      <c r="J242" s="602"/>
      <c r="K242" s="602"/>
      <c r="L242" s="602"/>
      <c r="M242" s="602"/>
      <c r="N242" s="602"/>
      <c r="O242" s="603"/>
      <c r="P242" s="601" t="str">
        <f>Calcu!J116</f>
        <v/>
      </c>
      <c r="Q242" s="604"/>
      <c r="R242" s="604"/>
      <c r="S242" s="604"/>
      <c r="T242" s="604"/>
      <c r="U242" s="604"/>
      <c r="V242" s="605"/>
      <c r="W242" s="601" t="str">
        <f>IF(Calcu!G116="ⅹ",Calcu!G116,Calcu!K116)</f>
        <v/>
      </c>
      <c r="X242" s="604"/>
      <c r="Y242" s="604"/>
      <c r="Z242" s="604"/>
      <c r="AA242" s="604"/>
      <c r="AB242" s="604"/>
      <c r="AC242" s="605"/>
      <c r="AD242" s="601" t="str">
        <f>IF(Calcu!H116="ⅹ",Calcu!H116,Calcu!L116)</f>
        <v/>
      </c>
      <c r="AE242" s="604"/>
      <c r="AF242" s="604"/>
      <c r="AG242" s="604"/>
      <c r="AH242" s="604"/>
      <c r="AI242" s="604"/>
      <c r="AJ242" s="605"/>
      <c r="AK242" s="291"/>
      <c r="AL242" s="291"/>
      <c r="AM242" s="291"/>
      <c r="AN242" s="291"/>
      <c r="AO242" s="291"/>
      <c r="AP242" s="291"/>
      <c r="AQ242" s="291"/>
      <c r="AR242" s="143"/>
      <c r="AS242" s="143"/>
      <c r="AT242" s="291"/>
    </row>
    <row r="243" spans="1:46" ht="18" customHeight="1">
      <c r="A243" s="291"/>
      <c r="B243" s="598">
        <f>Calcu!C117</f>
        <v>27</v>
      </c>
      <c r="C243" s="599"/>
      <c r="D243" s="599"/>
      <c r="E243" s="599"/>
      <c r="F243" s="599"/>
      <c r="G243" s="599"/>
      <c r="H243" s="600"/>
      <c r="I243" s="601" t="str">
        <f>Calcu!E117</f>
        <v/>
      </c>
      <c r="J243" s="602"/>
      <c r="K243" s="602"/>
      <c r="L243" s="602"/>
      <c r="M243" s="602"/>
      <c r="N243" s="602"/>
      <c r="O243" s="603"/>
      <c r="P243" s="601" t="str">
        <f>Calcu!J117</f>
        <v/>
      </c>
      <c r="Q243" s="604"/>
      <c r="R243" s="604"/>
      <c r="S243" s="604"/>
      <c r="T243" s="604"/>
      <c r="U243" s="604"/>
      <c r="V243" s="605"/>
      <c r="W243" s="601" t="str">
        <f>IF(Calcu!G117="ⅹ",Calcu!G117,Calcu!K117)</f>
        <v/>
      </c>
      <c r="X243" s="604"/>
      <c r="Y243" s="604"/>
      <c r="Z243" s="604"/>
      <c r="AA243" s="604"/>
      <c r="AB243" s="604"/>
      <c r="AC243" s="605"/>
      <c r="AD243" s="601" t="str">
        <f>IF(Calcu!H117="ⅹ",Calcu!H117,Calcu!L117)</f>
        <v/>
      </c>
      <c r="AE243" s="604"/>
      <c r="AF243" s="604"/>
      <c r="AG243" s="604"/>
      <c r="AH243" s="604"/>
      <c r="AI243" s="604"/>
      <c r="AJ243" s="605"/>
      <c r="AK243" s="291"/>
      <c r="AL243" s="291"/>
      <c r="AM243" s="291"/>
      <c r="AN243" s="291"/>
      <c r="AO243" s="291"/>
      <c r="AP243" s="291"/>
      <c r="AQ243" s="291"/>
      <c r="AR243" s="143"/>
      <c r="AS243" s="143"/>
      <c r="AT243" s="291"/>
    </row>
    <row r="244" spans="1:46" ht="18" customHeight="1">
      <c r="A244" s="291"/>
      <c r="B244" s="598">
        <f>Calcu!C118</f>
        <v>28</v>
      </c>
      <c r="C244" s="599"/>
      <c r="D244" s="599"/>
      <c r="E244" s="599"/>
      <c r="F244" s="599"/>
      <c r="G244" s="599"/>
      <c r="H244" s="600"/>
      <c r="I244" s="601" t="str">
        <f>Calcu!E118</f>
        <v/>
      </c>
      <c r="J244" s="602"/>
      <c r="K244" s="602"/>
      <c r="L244" s="602"/>
      <c r="M244" s="602"/>
      <c r="N244" s="602"/>
      <c r="O244" s="603"/>
      <c r="P244" s="601" t="str">
        <f>Calcu!J118</f>
        <v/>
      </c>
      <c r="Q244" s="604"/>
      <c r="R244" s="604"/>
      <c r="S244" s="604"/>
      <c r="T244" s="604"/>
      <c r="U244" s="604"/>
      <c r="V244" s="605"/>
      <c r="W244" s="601" t="str">
        <f>IF(Calcu!G118="ⅹ",Calcu!G118,Calcu!K118)</f>
        <v/>
      </c>
      <c r="X244" s="604"/>
      <c r="Y244" s="604"/>
      <c r="Z244" s="604"/>
      <c r="AA244" s="604"/>
      <c r="AB244" s="604"/>
      <c r="AC244" s="605"/>
      <c r="AD244" s="601" t="str">
        <f>IF(Calcu!H118="ⅹ",Calcu!H118,Calcu!L118)</f>
        <v/>
      </c>
      <c r="AE244" s="604"/>
      <c r="AF244" s="604"/>
      <c r="AG244" s="604"/>
      <c r="AH244" s="604"/>
      <c r="AI244" s="604"/>
      <c r="AJ244" s="605"/>
      <c r="AK244" s="291"/>
      <c r="AL244" s="291"/>
      <c r="AM244" s="291"/>
      <c r="AN244" s="291"/>
      <c r="AO244" s="291"/>
      <c r="AP244" s="291"/>
      <c r="AQ244" s="291"/>
      <c r="AR244" s="143"/>
      <c r="AS244" s="143"/>
      <c r="AT244" s="291"/>
    </row>
    <row r="245" spans="1:46" ht="18" customHeight="1">
      <c r="A245" s="291"/>
      <c r="B245" s="598">
        <f>Calcu!C119</f>
        <v>29</v>
      </c>
      <c r="C245" s="599"/>
      <c r="D245" s="599"/>
      <c r="E245" s="599"/>
      <c r="F245" s="599"/>
      <c r="G245" s="599"/>
      <c r="H245" s="600"/>
      <c r="I245" s="601" t="str">
        <f>Calcu!E119</f>
        <v/>
      </c>
      <c r="J245" s="602"/>
      <c r="K245" s="602"/>
      <c r="L245" s="602"/>
      <c r="M245" s="602"/>
      <c r="N245" s="602"/>
      <c r="O245" s="603"/>
      <c r="P245" s="601" t="str">
        <f>Calcu!J119</f>
        <v/>
      </c>
      <c r="Q245" s="604"/>
      <c r="R245" s="604"/>
      <c r="S245" s="604"/>
      <c r="T245" s="604"/>
      <c r="U245" s="604"/>
      <c r="V245" s="605"/>
      <c r="W245" s="601" t="str">
        <f>IF(Calcu!G119="ⅹ",Calcu!G119,Calcu!K119)</f>
        <v/>
      </c>
      <c r="X245" s="604"/>
      <c r="Y245" s="604"/>
      <c r="Z245" s="604"/>
      <c r="AA245" s="604"/>
      <c r="AB245" s="604"/>
      <c r="AC245" s="605"/>
      <c r="AD245" s="601" t="str">
        <f>IF(Calcu!H119="ⅹ",Calcu!H119,Calcu!L119)</f>
        <v/>
      </c>
      <c r="AE245" s="604"/>
      <c r="AF245" s="604"/>
      <c r="AG245" s="604"/>
      <c r="AH245" s="604"/>
      <c r="AI245" s="604"/>
      <c r="AJ245" s="605"/>
      <c r="AK245" s="291"/>
      <c r="AL245" s="291"/>
      <c r="AM245" s="291"/>
      <c r="AN245" s="291"/>
      <c r="AO245" s="291"/>
      <c r="AP245" s="291"/>
      <c r="AQ245" s="291"/>
      <c r="AR245" s="143"/>
      <c r="AS245" s="143"/>
      <c r="AT245" s="291"/>
    </row>
    <row r="246" spans="1:46" ht="18" customHeight="1">
      <c r="A246" s="291"/>
      <c r="B246" s="598">
        <f>Calcu!C120</f>
        <v>30</v>
      </c>
      <c r="C246" s="599"/>
      <c r="D246" s="599"/>
      <c r="E246" s="599"/>
      <c r="F246" s="599"/>
      <c r="G246" s="599"/>
      <c r="H246" s="600"/>
      <c r="I246" s="601" t="str">
        <f>Calcu!E120</f>
        <v/>
      </c>
      <c r="J246" s="602"/>
      <c r="K246" s="602"/>
      <c r="L246" s="602"/>
      <c r="M246" s="602"/>
      <c r="N246" s="602"/>
      <c r="O246" s="603"/>
      <c r="P246" s="601" t="str">
        <f>Calcu!J120</f>
        <v/>
      </c>
      <c r="Q246" s="604"/>
      <c r="R246" s="604"/>
      <c r="S246" s="604"/>
      <c r="T246" s="604"/>
      <c r="U246" s="604"/>
      <c r="V246" s="605"/>
      <c r="W246" s="601" t="str">
        <f>IF(Calcu!G120="ⅹ",Calcu!G120,Calcu!K120)</f>
        <v/>
      </c>
      <c r="X246" s="604"/>
      <c r="Y246" s="604"/>
      <c r="Z246" s="604"/>
      <c r="AA246" s="604"/>
      <c r="AB246" s="604"/>
      <c r="AC246" s="605"/>
      <c r="AD246" s="601" t="str">
        <f>IF(Calcu!H120="ⅹ",Calcu!H120,Calcu!L120)</f>
        <v/>
      </c>
      <c r="AE246" s="604"/>
      <c r="AF246" s="604"/>
      <c r="AG246" s="604"/>
      <c r="AH246" s="604"/>
      <c r="AI246" s="604"/>
      <c r="AJ246" s="605"/>
      <c r="AK246" s="291"/>
      <c r="AL246" s="291"/>
      <c r="AM246" s="291"/>
      <c r="AN246" s="291"/>
      <c r="AO246" s="291"/>
      <c r="AP246" s="291"/>
      <c r="AQ246" s="291"/>
      <c r="AR246" s="143"/>
      <c r="AS246" s="143"/>
      <c r="AT246" s="291"/>
    </row>
    <row r="247" spans="1:46" s="291" customFormat="1" ht="18" customHeight="1"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3"/>
      <c r="N247" s="423"/>
      <c r="O247" s="423"/>
      <c r="P247" s="423"/>
      <c r="Q247" s="423"/>
      <c r="R247" s="423"/>
      <c r="S247" s="423"/>
      <c r="T247" s="423"/>
      <c r="U247" s="423"/>
      <c r="V247" s="423"/>
      <c r="W247" s="423"/>
      <c r="X247" s="423"/>
      <c r="Y247" s="423"/>
      <c r="Z247" s="423"/>
      <c r="AA247" s="423"/>
      <c r="AB247" s="423"/>
      <c r="AC247" s="423"/>
      <c r="AD247" s="423"/>
      <c r="AE247" s="423"/>
      <c r="AF247" s="423"/>
      <c r="AG247" s="423"/>
      <c r="AH247" s="423"/>
      <c r="AI247" s="423"/>
      <c r="AJ247" s="423"/>
      <c r="AK247" s="290"/>
      <c r="AL247" s="290"/>
      <c r="AM247" s="290"/>
      <c r="AN247" s="290"/>
      <c r="AO247" s="290"/>
      <c r="AP247" s="290"/>
      <c r="AQ247" s="290"/>
      <c r="AR247" s="143"/>
      <c r="AS247" s="143"/>
    </row>
    <row r="248" spans="1:46" s="146" customFormat="1" ht="18" customHeight="1">
      <c r="A248" s="298" t="str">
        <f>"■ "&amp;B211&amp;" "&amp;N211&amp;" 에서의 교정데이터"</f>
        <v>■ 0 0 에서의 교정데이터</v>
      </c>
      <c r="D248" s="299"/>
      <c r="E248" s="299"/>
      <c r="F248" s="299"/>
      <c r="H248" s="145"/>
      <c r="I248" s="296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5"/>
      <c r="AD248" s="145"/>
      <c r="AE248" s="145"/>
      <c r="AF248" s="145"/>
      <c r="AG248" s="145"/>
      <c r="AH248" s="145"/>
      <c r="AI248" s="145"/>
      <c r="AJ248" s="145"/>
      <c r="AK248" s="145"/>
      <c r="AL248" s="145"/>
      <c r="AM248" s="145"/>
      <c r="AN248" s="145"/>
      <c r="AO248" s="145"/>
      <c r="AP248" s="145"/>
      <c r="AQ248" s="145"/>
      <c r="AR248" s="145"/>
      <c r="AS248" s="145"/>
      <c r="AT248" s="145"/>
    </row>
    <row r="249" spans="1:46" s="146" customFormat="1" ht="18" customHeight="1">
      <c r="A249" s="188"/>
      <c r="B249" s="606" t="s">
        <v>186</v>
      </c>
      <c r="C249" s="607"/>
      <c r="D249" s="607"/>
      <c r="E249" s="607"/>
      <c r="F249" s="607"/>
      <c r="G249" s="607"/>
      <c r="H249" s="608"/>
      <c r="I249" s="606" t="s">
        <v>1000</v>
      </c>
      <c r="J249" s="607"/>
      <c r="K249" s="607"/>
      <c r="L249" s="607"/>
      <c r="M249" s="607"/>
      <c r="N249" s="607"/>
      <c r="O249" s="608"/>
      <c r="P249" s="615" t="e">
        <f>Calcu!$J$328&amp;" 지시값"</f>
        <v>#N/A</v>
      </c>
      <c r="Q249" s="616"/>
      <c r="R249" s="616"/>
      <c r="S249" s="616"/>
      <c r="T249" s="616"/>
      <c r="U249" s="616"/>
      <c r="V249" s="616"/>
      <c r="W249" s="616"/>
      <c r="X249" s="616"/>
      <c r="Y249" s="616"/>
      <c r="Z249" s="616"/>
      <c r="AA249" s="616"/>
      <c r="AB249" s="616"/>
      <c r="AC249" s="616"/>
      <c r="AD249" s="616"/>
      <c r="AE249" s="616"/>
      <c r="AF249" s="616"/>
      <c r="AG249" s="616"/>
      <c r="AH249" s="617" t="s">
        <v>779</v>
      </c>
      <c r="AI249" s="617"/>
      <c r="AJ249" s="617"/>
      <c r="AK249" s="617"/>
      <c r="AL249" s="617"/>
      <c r="AM249" s="617"/>
      <c r="AN249" s="617"/>
      <c r="AO249" s="617"/>
      <c r="AP249" s="617"/>
      <c r="AQ249" s="617"/>
      <c r="AR249" s="617"/>
      <c r="AS249" s="618"/>
      <c r="AT249" s="145"/>
    </row>
    <row r="250" spans="1:46" s="146" customFormat="1" ht="18" customHeight="1">
      <c r="A250" s="188"/>
      <c r="B250" s="609"/>
      <c r="C250" s="610"/>
      <c r="D250" s="610"/>
      <c r="E250" s="610"/>
      <c r="F250" s="610"/>
      <c r="G250" s="610"/>
      <c r="H250" s="611"/>
      <c r="I250" s="612"/>
      <c r="J250" s="613"/>
      <c r="K250" s="613"/>
      <c r="L250" s="613"/>
      <c r="M250" s="613"/>
      <c r="N250" s="613"/>
      <c r="O250" s="614"/>
      <c r="P250" s="619" t="s">
        <v>69</v>
      </c>
      <c r="Q250" s="620"/>
      <c r="R250" s="620"/>
      <c r="S250" s="620"/>
      <c r="T250" s="620"/>
      <c r="U250" s="621"/>
      <c r="V250" s="619" t="s">
        <v>70</v>
      </c>
      <c r="W250" s="620"/>
      <c r="X250" s="620"/>
      <c r="Y250" s="620"/>
      <c r="Z250" s="620"/>
      <c r="AA250" s="621"/>
      <c r="AB250" s="619" t="s">
        <v>71</v>
      </c>
      <c r="AC250" s="620"/>
      <c r="AD250" s="620"/>
      <c r="AE250" s="620"/>
      <c r="AF250" s="620"/>
      <c r="AG250" s="621"/>
      <c r="AH250" s="619" t="s">
        <v>72</v>
      </c>
      <c r="AI250" s="620"/>
      <c r="AJ250" s="620"/>
      <c r="AK250" s="620"/>
      <c r="AL250" s="620"/>
      <c r="AM250" s="621"/>
      <c r="AN250" s="619" t="s">
        <v>73</v>
      </c>
      <c r="AO250" s="620"/>
      <c r="AP250" s="620"/>
      <c r="AQ250" s="620"/>
      <c r="AR250" s="620"/>
      <c r="AS250" s="621"/>
      <c r="AT250" s="145"/>
    </row>
    <row r="251" spans="1:46" s="146" customFormat="1" ht="18" customHeight="1">
      <c r="A251" s="188"/>
      <c r="B251" s="612"/>
      <c r="C251" s="613"/>
      <c r="D251" s="613"/>
      <c r="E251" s="613"/>
      <c r="F251" s="613"/>
      <c r="G251" s="613"/>
      <c r="H251" s="614"/>
      <c r="I251" s="637">
        <f>I216</f>
        <v>0</v>
      </c>
      <c r="J251" s="638"/>
      <c r="K251" s="638"/>
      <c r="L251" s="638"/>
      <c r="M251" s="638"/>
      <c r="N251" s="638"/>
      <c r="O251" s="639"/>
      <c r="P251" s="637">
        <f>P216</f>
        <v>0</v>
      </c>
      <c r="Q251" s="638"/>
      <c r="R251" s="638"/>
      <c r="S251" s="638"/>
      <c r="T251" s="638"/>
      <c r="U251" s="639"/>
      <c r="V251" s="637">
        <f>W216</f>
        <v>0</v>
      </c>
      <c r="W251" s="638"/>
      <c r="X251" s="638"/>
      <c r="Y251" s="638"/>
      <c r="Z251" s="638"/>
      <c r="AA251" s="639"/>
      <c r="AB251" s="637">
        <f>AD216</f>
        <v>0</v>
      </c>
      <c r="AC251" s="638"/>
      <c r="AD251" s="638"/>
      <c r="AE251" s="638"/>
      <c r="AF251" s="638"/>
      <c r="AG251" s="639"/>
      <c r="AH251" s="637">
        <f>Calcu!G126</f>
        <v>0</v>
      </c>
      <c r="AI251" s="638"/>
      <c r="AJ251" s="638"/>
      <c r="AK251" s="638"/>
      <c r="AL251" s="638"/>
      <c r="AM251" s="639"/>
      <c r="AN251" s="637">
        <f>Calcu!H126</f>
        <v>0</v>
      </c>
      <c r="AO251" s="638"/>
      <c r="AP251" s="638"/>
      <c r="AQ251" s="638"/>
      <c r="AR251" s="638"/>
      <c r="AS251" s="639"/>
      <c r="AT251" s="145"/>
    </row>
    <row r="252" spans="1:46" s="146" customFormat="1" ht="18" customHeight="1">
      <c r="A252" s="188"/>
      <c r="B252" s="634" t="e">
        <f>AX211</f>
        <v>#N/A</v>
      </c>
      <c r="C252" s="635"/>
      <c r="D252" s="635"/>
      <c r="E252" s="635"/>
      <c r="F252" s="635"/>
      <c r="G252" s="635"/>
      <c r="H252" s="636"/>
      <c r="I252" s="631" t="e">
        <f ca="1">OFFSET(I216,B252,0)</f>
        <v>#N/A</v>
      </c>
      <c r="J252" s="632"/>
      <c r="K252" s="632"/>
      <c r="L252" s="632"/>
      <c r="M252" s="632"/>
      <c r="N252" s="632"/>
      <c r="O252" s="633"/>
      <c r="P252" s="631" t="e">
        <f ca="1">OFFSET(Calcu!Q90,B252,0)</f>
        <v>#N/A</v>
      </c>
      <c r="Q252" s="632"/>
      <c r="R252" s="632"/>
      <c r="S252" s="632"/>
      <c r="T252" s="632"/>
      <c r="U252" s="633"/>
      <c r="V252" s="631" t="e">
        <f ca="1">OFFSET(Calcu!R90,B252,0)</f>
        <v>#N/A</v>
      </c>
      <c r="W252" s="632"/>
      <c r="X252" s="632"/>
      <c r="Y252" s="632"/>
      <c r="Z252" s="632"/>
      <c r="AA252" s="633"/>
      <c r="AB252" s="631" t="e">
        <f ca="1">OFFSET(Calcu!S90,B252,0)</f>
        <v>#N/A</v>
      </c>
      <c r="AC252" s="632"/>
      <c r="AD252" s="632"/>
      <c r="AE252" s="632"/>
      <c r="AF252" s="632"/>
      <c r="AG252" s="633"/>
      <c r="AH252" s="622" t="e">
        <f ca="1">OFFSET(Calcu!G126,B252,0)</f>
        <v>#N/A</v>
      </c>
      <c r="AI252" s="623"/>
      <c r="AJ252" s="623"/>
      <c r="AK252" s="623"/>
      <c r="AL252" s="623"/>
      <c r="AM252" s="624"/>
      <c r="AN252" s="622" t="e">
        <f ca="1">OFFSET(Calcu!H126,B252,0)</f>
        <v>#N/A</v>
      </c>
      <c r="AO252" s="623"/>
      <c r="AP252" s="623"/>
      <c r="AQ252" s="623"/>
      <c r="AR252" s="623"/>
      <c r="AS252" s="624"/>
      <c r="AT252" s="145"/>
    </row>
    <row r="253" spans="1:46" s="146" customFormat="1" ht="18" customHeight="1">
      <c r="A253" s="188"/>
      <c r="B253" s="628" t="e">
        <f>B252</f>
        <v>#N/A</v>
      </c>
      <c r="C253" s="629"/>
      <c r="D253" s="629"/>
      <c r="E253" s="629"/>
      <c r="F253" s="629"/>
      <c r="G253" s="629"/>
      <c r="H253" s="630"/>
      <c r="I253" s="631" t="e">
        <f ca="1">I252</f>
        <v>#N/A</v>
      </c>
      <c r="J253" s="632"/>
      <c r="K253" s="632"/>
      <c r="L253" s="632"/>
      <c r="M253" s="632"/>
      <c r="N253" s="632"/>
      <c r="O253" s="633"/>
      <c r="P253" s="631" t="e">
        <f ca="1">OFFSET(Calcu!Q105,B253,0)</f>
        <v>#N/A</v>
      </c>
      <c r="Q253" s="632"/>
      <c r="R253" s="632"/>
      <c r="S253" s="632"/>
      <c r="T253" s="632"/>
      <c r="U253" s="633"/>
      <c r="V253" s="631" t="e">
        <f ca="1">OFFSET(Calcu!R105,B253,0)</f>
        <v>#N/A</v>
      </c>
      <c r="W253" s="632"/>
      <c r="X253" s="632"/>
      <c r="Y253" s="632"/>
      <c r="Z253" s="632"/>
      <c r="AA253" s="633"/>
      <c r="AB253" s="631" t="e">
        <f ca="1">OFFSET(Calcu!S105,B253,0)</f>
        <v>#N/A</v>
      </c>
      <c r="AC253" s="632"/>
      <c r="AD253" s="632"/>
      <c r="AE253" s="632"/>
      <c r="AF253" s="632"/>
      <c r="AG253" s="633"/>
      <c r="AH253" s="625"/>
      <c r="AI253" s="626"/>
      <c r="AJ253" s="626"/>
      <c r="AK253" s="626"/>
      <c r="AL253" s="626"/>
      <c r="AM253" s="627"/>
      <c r="AN253" s="625"/>
      <c r="AO253" s="626"/>
      <c r="AP253" s="626"/>
      <c r="AQ253" s="626"/>
      <c r="AR253" s="626"/>
      <c r="AS253" s="627"/>
      <c r="AT253" s="145"/>
    </row>
    <row r="254" spans="1:46" s="146" customFormat="1" ht="18" customHeight="1">
      <c r="A254" s="188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5"/>
      <c r="AD254" s="145"/>
      <c r="AE254" s="145"/>
      <c r="AF254" s="145"/>
      <c r="AG254" s="145"/>
      <c r="AH254" s="145"/>
      <c r="AI254" s="145"/>
      <c r="AJ254" s="145"/>
      <c r="AK254" s="145"/>
      <c r="AL254" s="145"/>
      <c r="AM254" s="145"/>
      <c r="AN254" s="145"/>
      <c r="AO254" s="145"/>
      <c r="AP254" s="145"/>
      <c r="AQ254" s="145"/>
      <c r="AR254" s="145"/>
      <c r="AS254" s="145"/>
      <c r="AT254" s="145"/>
    </row>
    <row r="255" spans="1:46" s="146" customFormat="1" ht="18" customHeight="1">
      <c r="A255" s="153" t="str">
        <f>"■ "&amp;B211&amp;" "&amp;N211&amp;" 에서의 영점보정 후 교정데이터"</f>
        <v>■ 0 0 에서의 영점보정 후 교정데이터</v>
      </c>
      <c r="B255" s="145"/>
      <c r="C255" s="295"/>
      <c r="D255" s="295"/>
      <c r="E255" s="295"/>
      <c r="F255" s="295"/>
      <c r="G255" s="296"/>
      <c r="H255" s="296"/>
      <c r="I255" s="296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45"/>
      <c r="AE255" s="145"/>
      <c r="AF255" s="145"/>
      <c r="AG255" s="145"/>
      <c r="AH255" s="145"/>
      <c r="AI255" s="145"/>
      <c r="AJ255" s="145"/>
      <c r="AK255" s="145"/>
      <c r="AL255" s="145"/>
      <c r="AM255" s="145"/>
      <c r="AN255" s="145"/>
      <c r="AO255" s="145"/>
      <c r="AP255" s="145"/>
      <c r="AQ255" s="145"/>
      <c r="AR255" s="145"/>
      <c r="AS255" s="145"/>
      <c r="AT255" s="145"/>
    </row>
    <row r="256" spans="1:46" s="146" customFormat="1" ht="18" customHeight="1">
      <c r="A256" s="188"/>
      <c r="B256" s="606" t="s">
        <v>186</v>
      </c>
      <c r="C256" s="607"/>
      <c r="D256" s="607"/>
      <c r="E256" s="607"/>
      <c r="F256" s="607"/>
      <c r="G256" s="607"/>
      <c r="H256" s="608"/>
      <c r="I256" s="606" t="s">
        <v>1035</v>
      </c>
      <c r="J256" s="645"/>
      <c r="K256" s="645"/>
      <c r="L256" s="645"/>
      <c r="M256" s="645"/>
      <c r="N256" s="645"/>
      <c r="O256" s="646"/>
      <c r="P256" s="619" t="e">
        <f>Calcu!$J$328&amp;" 지시값 (영점보정)"</f>
        <v>#N/A</v>
      </c>
      <c r="Q256" s="650"/>
      <c r="R256" s="650"/>
      <c r="S256" s="650"/>
      <c r="T256" s="650"/>
      <c r="U256" s="650"/>
      <c r="V256" s="650"/>
      <c r="W256" s="650"/>
      <c r="X256" s="650"/>
      <c r="Y256" s="650"/>
      <c r="Z256" s="650"/>
      <c r="AA256" s="650"/>
      <c r="AB256" s="650"/>
      <c r="AC256" s="650"/>
      <c r="AD256" s="650"/>
      <c r="AE256" s="650"/>
      <c r="AF256" s="650"/>
      <c r="AG256" s="650"/>
      <c r="AH256" s="650"/>
      <c r="AI256" s="650"/>
      <c r="AJ256" s="650"/>
      <c r="AK256" s="650"/>
      <c r="AL256" s="650"/>
      <c r="AM256" s="650"/>
      <c r="AN256" s="650"/>
      <c r="AO256" s="650"/>
      <c r="AP256" s="650"/>
      <c r="AQ256" s="650"/>
      <c r="AR256" s="650"/>
      <c r="AS256" s="651"/>
      <c r="AT256" s="145"/>
    </row>
    <row r="257" spans="1:92" s="146" customFormat="1" ht="18" customHeight="1">
      <c r="A257" s="188"/>
      <c r="B257" s="609"/>
      <c r="C257" s="610"/>
      <c r="D257" s="610"/>
      <c r="E257" s="610"/>
      <c r="F257" s="610"/>
      <c r="G257" s="610"/>
      <c r="H257" s="611"/>
      <c r="I257" s="647"/>
      <c r="J257" s="648"/>
      <c r="K257" s="648"/>
      <c r="L257" s="648"/>
      <c r="M257" s="648"/>
      <c r="N257" s="648"/>
      <c r="O257" s="649"/>
      <c r="P257" s="619" t="s">
        <v>69</v>
      </c>
      <c r="Q257" s="650"/>
      <c r="R257" s="650"/>
      <c r="S257" s="650"/>
      <c r="T257" s="650"/>
      <c r="U257" s="650"/>
      <c r="V257" s="651"/>
      <c r="W257" s="619" t="s">
        <v>70</v>
      </c>
      <c r="X257" s="650"/>
      <c r="Y257" s="650"/>
      <c r="Z257" s="650"/>
      <c r="AA257" s="650"/>
      <c r="AB257" s="650"/>
      <c r="AC257" s="651"/>
      <c r="AD257" s="619" t="s">
        <v>71</v>
      </c>
      <c r="AE257" s="650"/>
      <c r="AF257" s="650"/>
      <c r="AG257" s="650"/>
      <c r="AH257" s="650"/>
      <c r="AI257" s="650"/>
      <c r="AJ257" s="651"/>
      <c r="AK257" s="619" t="s">
        <v>234</v>
      </c>
      <c r="AL257" s="650"/>
      <c r="AM257" s="650"/>
      <c r="AN257" s="650"/>
      <c r="AO257" s="650"/>
      <c r="AP257" s="650"/>
      <c r="AQ257" s="650"/>
      <c r="AR257" s="650"/>
      <c r="AS257" s="651"/>
      <c r="AT257" s="145"/>
    </row>
    <row r="258" spans="1:92" s="146" customFormat="1" ht="18" customHeight="1">
      <c r="A258" s="188"/>
      <c r="B258" s="612"/>
      <c r="C258" s="613"/>
      <c r="D258" s="613"/>
      <c r="E258" s="613"/>
      <c r="F258" s="613"/>
      <c r="G258" s="613"/>
      <c r="H258" s="614"/>
      <c r="I258" s="642">
        <f>I251</f>
        <v>0</v>
      </c>
      <c r="J258" s="652"/>
      <c r="K258" s="652"/>
      <c r="L258" s="652"/>
      <c r="M258" s="652"/>
      <c r="N258" s="652"/>
      <c r="O258" s="653"/>
      <c r="P258" s="642">
        <f>P251</f>
        <v>0</v>
      </c>
      <c r="Q258" s="643"/>
      <c r="R258" s="643"/>
      <c r="S258" s="643"/>
      <c r="T258" s="643"/>
      <c r="U258" s="643"/>
      <c r="V258" s="644"/>
      <c r="W258" s="642">
        <f>V251</f>
        <v>0</v>
      </c>
      <c r="X258" s="643"/>
      <c r="Y258" s="643"/>
      <c r="Z258" s="643"/>
      <c r="AA258" s="643"/>
      <c r="AB258" s="643"/>
      <c r="AC258" s="644"/>
      <c r="AD258" s="642">
        <f>AB251</f>
        <v>0</v>
      </c>
      <c r="AE258" s="643"/>
      <c r="AF258" s="643"/>
      <c r="AG258" s="643"/>
      <c r="AH258" s="643"/>
      <c r="AI258" s="643"/>
      <c r="AJ258" s="644"/>
      <c r="AK258" s="642">
        <f>AH251</f>
        <v>0</v>
      </c>
      <c r="AL258" s="643"/>
      <c r="AM258" s="643"/>
      <c r="AN258" s="643"/>
      <c r="AO258" s="643"/>
      <c r="AP258" s="643"/>
      <c r="AQ258" s="643"/>
      <c r="AR258" s="643"/>
      <c r="AS258" s="644"/>
      <c r="AT258" s="145"/>
    </row>
    <row r="259" spans="1:92" s="146" customFormat="1" ht="18" customHeight="1">
      <c r="A259" s="188"/>
      <c r="B259" s="634" t="e">
        <f>B252</f>
        <v>#N/A</v>
      </c>
      <c r="C259" s="635"/>
      <c r="D259" s="635"/>
      <c r="E259" s="635"/>
      <c r="F259" s="635"/>
      <c r="G259" s="635"/>
      <c r="H259" s="636"/>
      <c r="I259" s="631" t="e">
        <f ca="1">I252</f>
        <v>#N/A</v>
      </c>
      <c r="J259" s="632"/>
      <c r="K259" s="632"/>
      <c r="L259" s="632"/>
      <c r="M259" s="632"/>
      <c r="N259" s="632"/>
      <c r="O259" s="633"/>
      <c r="P259" s="631" t="e">
        <f ca="1">OFFSET(Calcu!U90,B259,0)</f>
        <v>#N/A</v>
      </c>
      <c r="Q259" s="640"/>
      <c r="R259" s="640"/>
      <c r="S259" s="640"/>
      <c r="T259" s="640"/>
      <c r="U259" s="640"/>
      <c r="V259" s="641"/>
      <c r="W259" s="631" t="e">
        <f ca="1">OFFSET(Calcu!V90,B259,0)</f>
        <v>#N/A</v>
      </c>
      <c r="X259" s="640"/>
      <c r="Y259" s="640"/>
      <c r="Z259" s="640"/>
      <c r="AA259" s="640"/>
      <c r="AB259" s="640"/>
      <c r="AC259" s="641"/>
      <c r="AD259" s="631" t="e">
        <f ca="1">OFFSET(Calcu!W90,B259,0)</f>
        <v>#N/A</v>
      </c>
      <c r="AE259" s="640"/>
      <c r="AF259" s="640"/>
      <c r="AG259" s="640"/>
      <c r="AH259" s="640"/>
      <c r="AI259" s="640"/>
      <c r="AJ259" s="641"/>
      <c r="AK259" s="631" t="e">
        <f ca="1">OFFSET(Calcu!X90,B259,0)</f>
        <v>#N/A</v>
      </c>
      <c r="AL259" s="640"/>
      <c r="AM259" s="640"/>
      <c r="AN259" s="640"/>
      <c r="AO259" s="640"/>
      <c r="AP259" s="640"/>
      <c r="AQ259" s="640"/>
      <c r="AR259" s="640"/>
      <c r="AS259" s="641"/>
      <c r="AT259" s="145"/>
    </row>
    <row r="260" spans="1:92" s="146" customFormat="1" ht="18" customHeight="1">
      <c r="A260" s="188"/>
      <c r="B260" s="628" t="e">
        <f>B253</f>
        <v>#N/A</v>
      </c>
      <c r="C260" s="629"/>
      <c r="D260" s="629"/>
      <c r="E260" s="629"/>
      <c r="F260" s="629"/>
      <c r="G260" s="629"/>
      <c r="H260" s="630"/>
      <c r="I260" s="631" t="e">
        <f ca="1">I253</f>
        <v>#N/A</v>
      </c>
      <c r="J260" s="632"/>
      <c r="K260" s="632"/>
      <c r="L260" s="632"/>
      <c r="M260" s="632"/>
      <c r="N260" s="632"/>
      <c r="O260" s="633"/>
      <c r="P260" s="631" t="e">
        <f ca="1">OFFSET(Calcu!U105,B260,0)</f>
        <v>#N/A</v>
      </c>
      <c r="Q260" s="640"/>
      <c r="R260" s="640"/>
      <c r="S260" s="640"/>
      <c r="T260" s="640"/>
      <c r="U260" s="640"/>
      <c r="V260" s="641"/>
      <c r="W260" s="631" t="e">
        <f ca="1">OFFSET(Calcu!V105,B260,0)</f>
        <v>#N/A</v>
      </c>
      <c r="X260" s="640"/>
      <c r="Y260" s="640"/>
      <c r="Z260" s="640"/>
      <c r="AA260" s="640"/>
      <c r="AB260" s="640"/>
      <c r="AC260" s="641"/>
      <c r="AD260" s="631" t="e">
        <f ca="1">OFFSET(Calcu!W105,B260,0)</f>
        <v>#N/A</v>
      </c>
      <c r="AE260" s="640"/>
      <c r="AF260" s="640"/>
      <c r="AG260" s="640"/>
      <c r="AH260" s="640"/>
      <c r="AI260" s="640"/>
      <c r="AJ260" s="641"/>
      <c r="AK260" s="631" t="e">
        <f ca="1">OFFSET(Calcu!X105,B260,0)</f>
        <v>#N/A</v>
      </c>
      <c r="AL260" s="640"/>
      <c r="AM260" s="640"/>
      <c r="AN260" s="640"/>
      <c r="AO260" s="640"/>
      <c r="AP260" s="640"/>
      <c r="AQ260" s="640"/>
      <c r="AR260" s="640"/>
      <c r="AS260" s="641"/>
      <c r="AT260" s="145"/>
    </row>
    <row r="261" spans="1:92" s="146" customFormat="1" ht="18" customHeight="1">
      <c r="A261" s="188"/>
      <c r="B261" s="290"/>
      <c r="C261" s="289"/>
      <c r="D261" s="289"/>
      <c r="E261" s="289"/>
      <c r="F261" s="289"/>
      <c r="G261" s="289"/>
      <c r="H261" s="289"/>
      <c r="I261" s="290"/>
      <c r="J261" s="290"/>
      <c r="K261" s="290"/>
      <c r="L261" s="290"/>
      <c r="M261" s="290"/>
      <c r="N261" s="290"/>
      <c r="O261" s="290"/>
      <c r="P261" s="290"/>
      <c r="Q261" s="290"/>
      <c r="R261" s="290"/>
      <c r="S261" s="290"/>
      <c r="T261" s="290"/>
      <c r="U261" s="290"/>
      <c r="V261" s="290"/>
      <c r="W261" s="290"/>
      <c r="X261" s="290"/>
      <c r="Y261" s="290"/>
      <c r="Z261" s="290"/>
      <c r="AA261" s="290"/>
      <c r="AB261" s="290"/>
      <c r="AC261" s="290"/>
      <c r="AD261" s="290"/>
      <c r="AE261" s="290"/>
      <c r="AF261" s="290"/>
      <c r="AG261" s="290"/>
      <c r="AH261" s="290"/>
      <c r="AI261" s="290"/>
      <c r="AJ261" s="290"/>
      <c r="AK261" s="290"/>
      <c r="AL261" s="290"/>
      <c r="AM261" s="290"/>
      <c r="AN261" s="290"/>
      <c r="AO261" s="290"/>
      <c r="AP261" s="290"/>
      <c r="AQ261" s="290"/>
      <c r="AR261" s="290"/>
      <c r="AS261" s="290"/>
      <c r="AT261" s="145"/>
    </row>
    <row r="262" spans="1:92" ht="18" customHeight="1">
      <c r="A262" s="187" t="s">
        <v>74</v>
      </c>
      <c r="B262" s="291"/>
      <c r="C262" s="291"/>
      <c r="D262" s="291"/>
      <c r="E262" s="291"/>
      <c r="F262" s="291"/>
      <c r="G262" s="291"/>
      <c r="H262" s="291"/>
      <c r="I262" s="291"/>
      <c r="J262" s="291"/>
      <c r="K262" s="291"/>
      <c r="L262" s="291"/>
      <c r="M262" s="291"/>
      <c r="N262" s="291"/>
      <c r="O262" s="291"/>
      <c r="P262" s="291"/>
      <c r="Q262" s="291"/>
      <c r="R262" s="291"/>
      <c r="S262" s="291"/>
      <c r="T262" s="291"/>
      <c r="U262" s="291"/>
      <c r="V262" s="291"/>
      <c r="W262" s="291"/>
      <c r="X262" s="291"/>
      <c r="Y262" s="291"/>
      <c r="Z262" s="291"/>
      <c r="AA262" s="291"/>
      <c r="AB262" s="291"/>
      <c r="AC262" s="291"/>
      <c r="AD262" s="291"/>
      <c r="AE262" s="291"/>
      <c r="AF262" s="291"/>
      <c r="AG262" s="291"/>
      <c r="AH262" s="291"/>
      <c r="AI262" s="291"/>
      <c r="AJ262" s="291"/>
      <c r="AK262" s="291"/>
      <c r="AL262" s="291"/>
      <c r="AM262" s="291"/>
      <c r="AN262" s="291"/>
      <c r="AO262" s="291"/>
      <c r="AP262" s="291"/>
      <c r="AQ262" s="291"/>
      <c r="AR262" s="291"/>
      <c r="AS262" s="291"/>
      <c r="AT262" s="291"/>
    </row>
    <row r="263" spans="1:92" ht="18" customHeight="1">
      <c r="A263" s="291"/>
      <c r="B263" s="688"/>
      <c r="C263" s="689"/>
      <c r="D263" s="671"/>
      <c r="E263" s="677"/>
      <c r="F263" s="677"/>
      <c r="G263" s="677"/>
      <c r="H263" s="678"/>
      <c r="I263" s="671">
        <v>1</v>
      </c>
      <c r="J263" s="677"/>
      <c r="K263" s="677"/>
      <c r="L263" s="677"/>
      <c r="M263" s="677"/>
      <c r="N263" s="677"/>
      <c r="O263" s="678"/>
      <c r="P263" s="671">
        <v>2</v>
      </c>
      <c r="Q263" s="677"/>
      <c r="R263" s="677"/>
      <c r="S263" s="677"/>
      <c r="T263" s="677"/>
      <c r="U263" s="677"/>
      <c r="V263" s="677"/>
      <c r="W263" s="678"/>
      <c r="X263" s="671">
        <v>3</v>
      </c>
      <c r="Y263" s="692"/>
      <c r="Z263" s="692"/>
      <c r="AA263" s="692"/>
      <c r="AB263" s="673"/>
      <c r="AC263" s="671">
        <v>4</v>
      </c>
      <c r="AD263" s="677"/>
      <c r="AE263" s="677"/>
      <c r="AF263" s="677"/>
      <c r="AG263" s="678"/>
      <c r="AH263" s="671">
        <v>5</v>
      </c>
      <c r="AI263" s="677"/>
      <c r="AJ263" s="677"/>
      <c r="AK263" s="677"/>
      <c r="AL263" s="677"/>
      <c r="AM263" s="677"/>
      <c r="AN263" s="677"/>
      <c r="AO263" s="678"/>
      <c r="AP263" s="671">
        <v>6</v>
      </c>
      <c r="AQ263" s="672"/>
      <c r="AR263" s="672"/>
      <c r="AS263" s="673"/>
      <c r="AT263" s="291"/>
    </row>
    <row r="264" spans="1:92" ht="18" customHeight="1">
      <c r="A264" s="291"/>
      <c r="B264" s="690"/>
      <c r="C264" s="691"/>
      <c r="D264" s="679" t="s">
        <v>75</v>
      </c>
      <c r="E264" s="680"/>
      <c r="F264" s="680"/>
      <c r="G264" s="680"/>
      <c r="H264" s="681"/>
      <c r="I264" s="679" t="s">
        <v>76</v>
      </c>
      <c r="J264" s="680"/>
      <c r="K264" s="680"/>
      <c r="L264" s="680"/>
      <c r="M264" s="680"/>
      <c r="N264" s="680"/>
      <c r="O264" s="681"/>
      <c r="P264" s="679" t="s">
        <v>239</v>
      </c>
      <c r="Q264" s="680"/>
      <c r="R264" s="680"/>
      <c r="S264" s="680"/>
      <c r="T264" s="680"/>
      <c r="U264" s="680"/>
      <c r="V264" s="680"/>
      <c r="W264" s="681"/>
      <c r="X264" s="679" t="s">
        <v>241</v>
      </c>
      <c r="Y264" s="685"/>
      <c r="Z264" s="685"/>
      <c r="AA264" s="685"/>
      <c r="AB264" s="686"/>
      <c r="AC264" s="679" t="s">
        <v>331</v>
      </c>
      <c r="AD264" s="680"/>
      <c r="AE264" s="680"/>
      <c r="AF264" s="680"/>
      <c r="AG264" s="681"/>
      <c r="AH264" s="679" t="s">
        <v>77</v>
      </c>
      <c r="AI264" s="680"/>
      <c r="AJ264" s="680"/>
      <c r="AK264" s="680"/>
      <c r="AL264" s="680"/>
      <c r="AM264" s="680"/>
      <c r="AN264" s="680"/>
      <c r="AO264" s="681"/>
      <c r="AP264" s="679" t="s">
        <v>78</v>
      </c>
      <c r="AQ264" s="687"/>
      <c r="AR264" s="687"/>
      <c r="AS264" s="686"/>
      <c r="AT264" s="291"/>
    </row>
    <row r="265" spans="1:92" ht="18" customHeight="1">
      <c r="A265" s="291"/>
      <c r="B265" s="690"/>
      <c r="C265" s="691"/>
      <c r="D265" s="682"/>
      <c r="E265" s="683"/>
      <c r="F265" s="683"/>
      <c r="G265" s="683"/>
      <c r="H265" s="684"/>
      <c r="I265" s="654" t="s">
        <v>79</v>
      </c>
      <c r="J265" s="655"/>
      <c r="K265" s="655"/>
      <c r="L265" s="655"/>
      <c r="M265" s="655"/>
      <c r="N265" s="655"/>
      <c r="O265" s="656"/>
      <c r="P265" s="693" t="s">
        <v>80</v>
      </c>
      <c r="Q265" s="694"/>
      <c r="R265" s="694"/>
      <c r="S265" s="694"/>
      <c r="T265" s="694"/>
      <c r="U265" s="694"/>
      <c r="V265" s="694"/>
      <c r="W265" s="695"/>
      <c r="X265" s="657"/>
      <c r="Y265" s="696"/>
      <c r="Z265" s="696"/>
      <c r="AA265" s="696"/>
      <c r="AB265" s="659"/>
      <c r="AC265" s="693" t="s">
        <v>332</v>
      </c>
      <c r="AD265" s="694"/>
      <c r="AE265" s="694"/>
      <c r="AF265" s="694"/>
      <c r="AG265" s="695"/>
      <c r="AH265" s="654" t="s">
        <v>95</v>
      </c>
      <c r="AI265" s="655"/>
      <c r="AJ265" s="655"/>
      <c r="AK265" s="655"/>
      <c r="AL265" s="655"/>
      <c r="AM265" s="655"/>
      <c r="AN265" s="655"/>
      <c r="AO265" s="656"/>
      <c r="AP265" s="657"/>
      <c r="AQ265" s="658"/>
      <c r="AR265" s="658"/>
      <c r="AS265" s="659"/>
      <c r="AT265" s="291"/>
    </row>
    <row r="266" spans="1:92" ht="18" customHeight="1">
      <c r="A266" s="291"/>
      <c r="B266" s="660" t="s">
        <v>333</v>
      </c>
      <c r="C266" s="661"/>
      <c r="D266" s="662" t="s">
        <v>1002</v>
      </c>
      <c r="E266" s="663"/>
      <c r="F266" s="663"/>
      <c r="G266" s="663"/>
      <c r="H266" s="664"/>
      <c r="I266" s="665" t="e">
        <f ca="1">I252</f>
        <v>#N/A</v>
      </c>
      <c r="J266" s="666"/>
      <c r="K266" s="666"/>
      <c r="L266" s="666"/>
      <c r="M266" s="667">
        <f>I251</f>
        <v>0</v>
      </c>
      <c r="N266" s="586"/>
      <c r="O266" s="587"/>
      <c r="P266" s="668" t="e">
        <f ca="1">IF(OR(AL211="% of Reading",AL211="% of F.S"),I266*AF211%,AF211)/AR211</f>
        <v>#N/A</v>
      </c>
      <c r="Q266" s="669"/>
      <c r="R266" s="669"/>
      <c r="S266" s="669"/>
      <c r="T266" s="669"/>
      <c r="U266" s="667">
        <f>M266</f>
        <v>0</v>
      </c>
      <c r="V266" s="667"/>
      <c r="W266" s="670"/>
      <c r="X266" s="671" t="s">
        <v>251</v>
      </c>
      <c r="Y266" s="672"/>
      <c r="Z266" s="672"/>
      <c r="AA266" s="672"/>
      <c r="AB266" s="673"/>
      <c r="AC266" s="674">
        <v>1</v>
      </c>
      <c r="AD266" s="675"/>
      <c r="AE266" s="675"/>
      <c r="AF266" s="675"/>
      <c r="AG266" s="676"/>
      <c r="AH266" s="665" t="e">
        <f t="shared" ref="AH266" ca="1" si="1">P266*AC266</f>
        <v>#N/A</v>
      </c>
      <c r="AI266" s="666"/>
      <c r="AJ266" s="666"/>
      <c r="AK266" s="666"/>
      <c r="AL266" s="666"/>
      <c r="AM266" s="667">
        <f>U266</f>
        <v>0</v>
      </c>
      <c r="AN266" s="667"/>
      <c r="AO266" s="670"/>
      <c r="AP266" s="671" t="s">
        <v>258</v>
      </c>
      <c r="AQ266" s="672"/>
      <c r="AR266" s="672"/>
      <c r="AS266" s="673"/>
      <c r="AT266" s="291"/>
    </row>
    <row r="267" spans="1:92" ht="18" customHeight="1">
      <c r="A267" s="291"/>
      <c r="B267" s="688" t="s">
        <v>253</v>
      </c>
      <c r="C267" s="689"/>
      <c r="D267" s="662" t="s">
        <v>1003</v>
      </c>
      <c r="E267" s="663"/>
      <c r="F267" s="663"/>
      <c r="G267" s="663"/>
      <c r="H267" s="664"/>
      <c r="I267" s="700" t="e">
        <f ca="1">AH252</f>
        <v>#N/A</v>
      </c>
      <c r="J267" s="701"/>
      <c r="K267" s="701"/>
      <c r="L267" s="701"/>
      <c r="M267" s="667">
        <f>AH251</f>
        <v>0</v>
      </c>
      <c r="N267" s="586"/>
      <c r="O267" s="587"/>
      <c r="P267" s="700" t="e">
        <f ca="1">SQRT(SUMSQ(P268,P269,P270,P271))</f>
        <v>#N/A</v>
      </c>
      <c r="Q267" s="701"/>
      <c r="R267" s="701"/>
      <c r="S267" s="701"/>
      <c r="T267" s="701"/>
      <c r="U267" s="667">
        <f>M267</f>
        <v>0</v>
      </c>
      <c r="V267" s="667"/>
      <c r="W267" s="670"/>
      <c r="X267" s="679" t="s">
        <v>83</v>
      </c>
      <c r="Y267" s="680"/>
      <c r="Z267" s="680"/>
      <c r="AA267" s="680"/>
      <c r="AB267" s="681"/>
      <c r="AC267" s="697">
        <v>-1</v>
      </c>
      <c r="AD267" s="698"/>
      <c r="AE267" s="698"/>
      <c r="AF267" s="698"/>
      <c r="AG267" s="699"/>
      <c r="AH267" s="700" t="e">
        <f ca="1">ABS(P267*AC267)</f>
        <v>#N/A</v>
      </c>
      <c r="AI267" s="701"/>
      <c r="AJ267" s="701"/>
      <c r="AK267" s="701"/>
      <c r="AL267" s="701"/>
      <c r="AM267" s="667">
        <f>U267</f>
        <v>0</v>
      </c>
      <c r="AN267" s="667"/>
      <c r="AO267" s="670"/>
      <c r="AP267" s="702" t="e">
        <f ca="1">AH267^4/SUM(AH269^4/AP269,AH270^4/AP270,AH271^4/AP271)</f>
        <v>#N/A</v>
      </c>
      <c r="AQ267" s="703"/>
      <c r="AR267" s="703"/>
      <c r="AS267" s="704"/>
      <c r="AT267" s="291"/>
    </row>
    <row r="268" spans="1:92" ht="18" customHeight="1">
      <c r="A268" s="291"/>
      <c r="B268" s="660" t="s">
        <v>255</v>
      </c>
      <c r="C268" s="661"/>
      <c r="D268" s="705" t="s">
        <v>1004</v>
      </c>
      <c r="E268" s="706"/>
      <c r="F268" s="706"/>
      <c r="G268" s="706"/>
      <c r="H268" s="707"/>
      <c r="I268" s="708">
        <v>0</v>
      </c>
      <c r="J268" s="709"/>
      <c r="K268" s="709"/>
      <c r="L268" s="709"/>
      <c r="M268" s="709"/>
      <c r="N268" s="709"/>
      <c r="O268" s="710"/>
      <c r="P268" s="665" t="e">
        <f ca="1">H211/2/SQRT(3)</f>
        <v>#N/A</v>
      </c>
      <c r="Q268" s="666"/>
      <c r="R268" s="666"/>
      <c r="S268" s="666"/>
      <c r="T268" s="666"/>
      <c r="U268" s="666"/>
      <c r="V268" s="667">
        <f>U267</f>
        <v>0</v>
      </c>
      <c r="W268" s="670"/>
      <c r="X268" s="711" t="s">
        <v>254</v>
      </c>
      <c r="Y268" s="712"/>
      <c r="Z268" s="712"/>
      <c r="AA268" s="712"/>
      <c r="AB268" s="713"/>
      <c r="AC268" s="714">
        <v>1</v>
      </c>
      <c r="AD268" s="715"/>
      <c r="AE268" s="715"/>
      <c r="AF268" s="715"/>
      <c r="AG268" s="716"/>
      <c r="AH268" s="665" t="e">
        <f t="shared" ref="AH268:AH270" ca="1" si="2">P268*AC268</f>
        <v>#N/A</v>
      </c>
      <c r="AI268" s="666"/>
      <c r="AJ268" s="666"/>
      <c r="AK268" s="666"/>
      <c r="AL268" s="666"/>
      <c r="AM268" s="666"/>
      <c r="AN268" s="667">
        <f>V268</f>
        <v>0</v>
      </c>
      <c r="AO268" s="670"/>
      <c r="AP268" s="711" t="s">
        <v>82</v>
      </c>
      <c r="AQ268" s="712"/>
      <c r="AR268" s="712"/>
      <c r="AS268" s="713"/>
      <c r="AT268" s="291"/>
    </row>
    <row r="269" spans="1:92" ht="18" customHeight="1">
      <c r="A269" s="291"/>
      <c r="B269" s="660" t="s">
        <v>334</v>
      </c>
      <c r="C269" s="661"/>
      <c r="D269" s="705" t="s">
        <v>1005</v>
      </c>
      <c r="E269" s="706"/>
      <c r="F269" s="706"/>
      <c r="G269" s="706"/>
      <c r="H269" s="707"/>
      <c r="I269" s="708">
        <v>0</v>
      </c>
      <c r="J269" s="709"/>
      <c r="K269" s="709"/>
      <c r="L269" s="709"/>
      <c r="M269" s="709"/>
      <c r="N269" s="709"/>
      <c r="O269" s="710"/>
      <c r="P269" s="665" t="e">
        <f ca="1">T211/2/SQRT(3)</f>
        <v>#VALUE!</v>
      </c>
      <c r="Q269" s="666"/>
      <c r="R269" s="666"/>
      <c r="S269" s="666"/>
      <c r="T269" s="666"/>
      <c r="U269" s="666"/>
      <c r="V269" s="667">
        <f>V268</f>
        <v>0</v>
      </c>
      <c r="W269" s="670"/>
      <c r="X269" s="711" t="s">
        <v>335</v>
      </c>
      <c r="Y269" s="712"/>
      <c r="Z269" s="712"/>
      <c r="AA269" s="712"/>
      <c r="AB269" s="713"/>
      <c r="AC269" s="714">
        <v>1</v>
      </c>
      <c r="AD269" s="715"/>
      <c r="AE269" s="715"/>
      <c r="AF269" s="715"/>
      <c r="AG269" s="716"/>
      <c r="AH269" s="665" t="e">
        <f t="shared" ca="1" si="2"/>
        <v>#VALUE!</v>
      </c>
      <c r="AI269" s="666"/>
      <c r="AJ269" s="666"/>
      <c r="AK269" s="666"/>
      <c r="AL269" s="666"/>
      <c r="AM269" s="666"/>
      <c r="AN269" s="667">
        <f>V269</f>
        <v>0</v>
      </c>
      <c r="AO269" s="670"/>
      <c r="AP269" s="711">
        <f>1/2*(100/20)^2</f>
        <v>12.5</v>
      </c>
      <c r="AQ269" s="712"/>
      <c r="AR269" s="712"/>
      <c r="AS269" s="713"/>
      <c r="AT269" s="291"/>
    </row>
    <row r="270" spans="1:92" ht="18" customHeight="1">
      <c r="A270" s="291"/>
      <c r="B270" s="660" t="s">
        <v>336</v>
      </c>
      <c r="C270" s="661"/>
      <c r="D270" s="705" t="s">
        <v>1006</v>
      </c>
      <c r="E270" s="706"/>
      <c r="F270" s="706"/>
      <c r="G270" s="706"/>
      <c r="H270" s="707"/>
      <c r="I270" s="708">
        <v>0</v>
      </c>
      <c r="J270" s="709"/>
      <c r="K270" s="709"/>
      <c r="L270" s="709"/>
      <c r="M270" s="709"/>
      <c r="N270" s="709"/>
      <c r="O270" s="710"/>
      <c r="P270" s="665" t="e">
        <f ca="1">MAX(AK259:AS260)/2/SQRT(3)</f>
        <v>#N/A</v>
      </c>
      <c r="Q270" s="666"/>
      <c r="R270" s="666"/>
      <c r="S270" s="666"/>
      <c r="T270" s="666"/>
      <c r="U270" s="666"/>
      <c r="V270" s="667">
        <f>V269</f>
        <v>0</v>
      </c>
      <c r="W270" s="670"/>
      <c r="X270" s="711" t="s">
        <v>254</v>
      </c>
      <c r="Y270" s="712"/>
      <c r="Z270" s="712"/>
      <c r="AA270" s="712"/>
      <c r="AB270" s="713"/>
      <c r="AC270" s="714">
        <v>1</v>
      </c>
      <c r="AD270" s="715"/>
      <c r="AE270" s="715"/>
      <c r="AF270" s="715"/>
      <c r="AG270" s="716"/>
      <c r="AH270" s="665" t="e">
        <f t="shared" ca="1" si="2"/>
        <v>#N/A</v>
      </c>
      <c r="AI270" s="666"/>
      <c r="AJ270" s="666"/>
      <c r="AK270" s="666"/>
      <c r="AL270" s="666"/>
      <c r="AM270" s="666"/>
      <c r="AN270" s="667">
        <f>V270</f>
        <v>0</v>
      </c>
      <c r="AO270" s="670"/>
      <c r="AP270" s="711">
        <f>1/2*(100/20)^2</f>
        <v>12.5</v>
      </c>
      <c r="AQ270" s="712"/>
      <c r="AR270" s="712"/>
      <c r="AS270" s="713"/>
      <c r="AT270" s="291"/>
    </row>
    <row r="271" spans="1:92" ht="18" customHeight="1">
      <c r="A271" s="291"/>
      <c r="B271" s="660" t="s">
        <v>337</v>
      </c>
      <c r="C271" s="661"/>
      <c r="D271" s="705" t="s">
        <v>1007</v>
      </c>
      <c r="E271" s="706"/>
      <c r="F271" s="706"/>
      <c r="G271" s="706"/>
      <c r="H271" s="707"/>
      <c r="I271" s="708">
        <v>0</v>
      </c>
      <c r="J271" s="709"/>
      <c r="K271" s="709"/>
      <c r="L271" s="709"/>
      <c r="M271" s="709"/>
      <c r="N271" s="709"/>
      <c r="O271" s="710"/>
      <c r="P271" s="665" t="e">
        <f ca="1">ABS(Z211/2/SQRT(3))</f>
        <v>#N/A</v>
      </c>
      <c r="Q271" s="666"/>
      <c r="R271" s="666"/>
      <c r="S271" s="666"/>
      <c r="T271" s="666"/>
      <c r="U271" s="666"/>
      <c r="V271" s="667">
        <f>V270</f>
        <v>0</v>
      </c>
      <c r="W271" s="670"/>
      <c r="X271" s="711" t="s">
        <v>254</v>
      </c>
      <c r="Y271" s="712"/>
      <c r="Z271" s="712"/>
      <c r="AA271" s="712"/>
      <c r="AB271" s="713"/>
      <c r="AC271" s="714">
        <v>1</v>
      </c>
      <c r="AD271" s="715"/>
      <c r="AE271" s="715"/>
      <c r="AF271" s="715"/>
      <c r="AG271" s="716"/>
      <c r="AH271" s="665" t="e">
        <f ca="1">ABS(P271*AC271)</f>
        <v>#N/A</v>
      </c>
      <c r="AI271" s="666"/>
      <c r="AJ271" s="666"/>
      <c r="AK271" s="666"/>
      <c r="AL271" s="666"/>
      <c r="AM271" s="666"/>
      <c r="AN271" s="667">
        <f>V271</f>
        <v>0</v>
      </c>
      <c r="AO271" s="670"/>
      <c r="AP271" s="711">
        <f>1/2*(100/20)^2</f>
        <v>12.5</v>
      </c>
      <c r="AQ271" s="712"/>
      <c r="AR271" s="712"/>
      <c r="AS271" s="713"/>
      <c r="AT271" s="291"/>
    </row>
    <row r="272" spans="1:92" ht="18" customHeight="1">
      <c r="A272" s="291"/>
      <c r="B272" s="660" t="s">
        <v>260</v>
      </c>
      <c r="C272" s="661"/>
      <c r="D272" s="662" t="s">
        <v>1008</v>
      </c>
      <c r="E272" s="663"/>
      <c r="F272" s="663"/>
      <c r="G272" s="663"/>
      <c r="H272" s="664"/>
      <c r="I272" s="668" t="e">
        <f ca="1">AN252</f>
        <v>#N/A</v>
      </c>
      <c r="J272" s="669"/>
      <c r="K272" s="669"/>
      <c r="L272" s="669"/>
      <c r="M272" s="667">
        <f>AN251</f>
        <v>0</v>
      </c>
      <c r="N272" s="586"/>
      <c r="O272" s="587"/>
      <c r="P272" s="719" t="s">
        <v>261</v>
      </c>
      <c r="Q272" s="720"/>
      <c r="R272" s="720"/>
      <c r="S272" s="720"/>
      <c r="T272" s="720"/>
      <c r="U272" s="720"/>
      <c r="V272" s="720"/>
      <c r="W272" s="721"/>
      <c r="X272" s="671" t="s">
        <v>261</v>
      </c>
      <c r="Y272" s="672"/>
      <c r="Z272" s="672"/>
      <c r="AA272" s="672"/>
      <c r="AB272" s="673"/>
      <c r="AC272" s="674" t="s">
        <v>261</v>
      </c>
      <c r="AD272" s="675"/>
      <c r="AE272" s="675"/>
      <c r="AF272" s="675"/>
      <c r="AG272" s="676"/>
      <c r="AH272" s="665" t="e">
        <f ca="1">SQRT(SUMSQ(AH266,AH267))</f>
        <v>#N/A</v>
      </c>
      <c r="AI272" s="666"/>
      <c r="AJ272" s="666"/>
      <c r="AK272" s="666"/>
      <c r="AL272" s="666"/>
      <c r="AM272" s="667">
        <f>M272</f>
        <v>0</v>
      </c>
      <c r="AN272" s="667"/>
      <c r="AO272" s="670"/>
      <c r="AP272" s="671" t="e">
        <f ca="1">IF(AH267=0,"∞",ROUNDDOWN(AH272^4/(AH267^4/AP267),0))</f>
        <v>#N/A</v>
      </c>
      <c r="AQ272" s="672"/>
      <c r="AR272" s="672"/>
      <c r="AS272" s="673"/>
      <c r="AT272" s="291"/>
      <c r="BD272" s="147"/>
      <c r="BE272" s="147"/>
      <c r="BF272" s="147"/>
      <c r="BG272" s="147"/>
      <c r="BH272" s="148"/>
      <c r="BI272" s="149"/>
      <c r="BJ272" s="149"/>
      <c r="BK272" s="150"/>
      <c r="BL272" s="150"/>
      <c r="BM272" s="150"/>
      <c r="BN272" s="150"/>
      <c r="BO272" s="150"/>
      <c r="BP272" s="150"/>
      <c r="BQ272" s="150"/>
      <c r="BR272" s="150"/>
      <c r="BS272" s="151"/>
      <c r="BT272" s="294"/>
      <c r="BU272" s="294"/>
      <c r="BV272" s="294"/>
      <c r="BW272" s="293"/>
      <c r="BX272" s="152"/>
      <c r="BY272" s="152"/>
      <c r="BZ272" s="152"/>
      <c r="CA272" s="152"/>
      <c r="CB272" s="152"/>
      <c r="CC272" s="186"/>
      <c r="CD272" s="186"/>
      <c r="CE272" s="186"/>
      <c r="CF272" s="186"/>
      <c r="CG272" s="186"/>
      <c r="CH272" s="148"/>
      <c r="CI272" s="149"/>
      <c r="CJ272" s="149"/>
      <c r="CK272" s="151"/>
      <c r="CL272" s="294"/>
      <c r="CM272" s="294"/>
      <c r="CN272" s="293"/>
    </row>
    <row r="273" spans="1:55" s="291" customFormat="1" ht="18" customHeight="1"/>
    <row r="274" spans="1:55" s="146" customFormat="1" ht="18" customHeight="1">
      <c r="A274" s="153" t="s">
        <v>838</v>
      </c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  <c r="AE274" s="145"/>
      <c r="AF274" s="145"/>
      <c r="AG274" s="145"/>
      <c r="AH274" s="145"/>
      <c r="AI274" s="145"/>
      <c r="AJ274" s="145"/>
      <c r="AK274" s="145"/>
      <c r="AL274" s="145"/>
      <c r="AM274" s="145"/>
      <c r="AN274" s="145"/>
      <c r="AO274" s="145"/>
      <c r="AP274" s="145"/>
      <c r="AQ274" s="145"/>
      <c r="AR274" s="145"/>
      <c r="AS274" s="145"/>
      <c r="AT274" s="145"/>
    </row>
    <row r="275" spans="1:55" s="146" customFormat="1" ht="18" customHeight="1">
      <c r="B275" s="149" t="s">
        <v>839</v>
      </c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  <c r="AE275" s="145"/>
      <c r="AF275" s="145"/>
      <c r="AG275" s="145"/>
      <c r="AH275" s="145"/>
      <c r="AI275" s="145"/>
      <c r="AJ275" s="145"/>
      <c r="AK275" s="145"/>
      <c r="AL275" s="145"/>
      <c r="AM275" s="145"/>
      <c r="AN275" s="145"/>
      <c r="AO275" s="145"/>
      <c r="AP275" s="145"/>
      <c r="AQ275" s="145"/>
      <c r="AR275" s="145"/>
      <c r="AS275" s="145"/>
      <c r="AT275" s="145"/>
    </row>
    <row r="276" spans="1:55" s="146" customFormat="1" ht="18" customHeight="1">
      <c r="A276" s="145"/>
      <c r="B276" s="145"/>
      <c r="C276" s="288"/>
      <c r="D276" s="145"/>
      <c r="E276" s="182"/>
      <c r="F276" s="145"/>
      <c r="G276" s="176" t="s">
        <v>1039</v>
      </c>
      <c r="H276" s="725" t="s">
        <v>320</v>
      </c>
      <c r="I276" s="725"/>
      <c r="J276" s="726" t="e">
        <f ca="1">AH272</f>
        <v>#N/A</v>
      </c>
      <c r="K276" s="726"/>
      <c r="L276" s="726"/>
      <c r="M276" s="726"/>
      <c r="N276" s="412">
        <f>AM272</f>
        <v>0</v>
      </c>
      <c r="O276" s="410"/>
      <c r="P276" s="301"/>
      <c r="Q276" s="302" t="s">
        <v>321</v>
      </c>
      <c r="R276" s="726" t="e">
        <f ca="1">J276*2</f>
        <v>#N/A</v>
      </c>
      <c r="S276" s="726"/>
      <c r="T276" s="726"/>
      <c r="U276" s="726"/>
      <c r="V276" s="412">
        <f>N276</f>
        <v>0</v>
      </c>
      <c r="W276" s="291"/>
      <c r="X276" s="291"/>
      <c r="Y276" s="291"/>
      <c r="Z276" s="291"/>
      <c r="AA276" s="145"/>
      <c r="AB276" s="145"/>
      <c r="AC276" s="145"/>
      <c r="AD276" s="145"/>
      <c r="AE276" s="145"/>
      <c r="AF276" s="145"/>
      <c r="AG276" s="145"/>
      <c r="AH276" s="145"/>
      <c r="AI276" s="145"/>
      <c r="AJ276" s="145"/>
      <c r="AK276" s="145"/>
      <c r="AL276" s="145"/>
      <c r="AM276" s="145"/>
      <c r="AN276" s="145"/>
      <c r="AO276" s="145"/>
      <c r="AP276" s="145"/>
      <c r="AQ276" s="145"/>
      <c r="AR276" s="145"/>
      <c r="AS276" s="145"/>
      <c r="AT276" s="145"/>
      <c r="AU276" s="145"/>
    </row>
    <row r="279" spans="1:55" s="146" customFormat="1" ht="18.75" customHeight="1">
      <c r="A279" s="297" t="s">
        <v>338</v>
      </c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45"/>
      <c r="AF279" s="145"/>
      <c r="AG279" s="145"/>
      <c r="AH279" s="145"/>
      <c r="AI279" s="145"/>
      <c r="AJ279" s="145"/>
      <c r="AK279" s="145"/>
      <c r="AL279" s="145"/>
      <c r="AM279" s="145"/>
      <c r="AN279" s="145"/>
      <c r="AO279" s="145"/>
      <c r="AP279" s="145"/>
      <c r="AQ279" s="145"/>
      <c r="AR279" s="145"/>
      <c r="AS279" s="145"/>
      <c r="AT279" s="145"/>
    </row>
    <row r="280" spans="1:55" ht="18.75" customHeight="1">
      <c r="A280" s="187" t="s">
        <v>323</v>
      </c>
    </row>
    <row r="281" spans="1:55" ht="18.75" customHeight="1">
      <c r="B281" s="594" t="s">
        <v>92</v>
      </c>
      <c r="C281" s="594"/>
      <c r="D281" s="594"/>
      <c r="E281" s="594"/>
      <c r="F281" s="594"/>
      <c r="G281" s="594"/>
      <c r="H281" s="594" t="s">
        <v>325</v>
      </c>
      <c r="I281" s="594"/>
      <c r="J281" s="594"/>
      <c r="K281" s="594"/>
      <c r="L281" s="594"/>
      <c r="M281" s="594"/>
      <c r="N281" s="591" t="s">
        <v>326</v>
      </c>
      <c r="O281" s="591"/>
      <c r="P281" s="591"/>
      <c r="Q281" s="591"/>
      <c r="R281" s="591"/>
      <c r="S281" s="591"/>
      <c r="T281" s="591" t="s">
        <v>327</v>
      </c>
      <c r="U281" s="591"/>
      <c r="V281" s="591"/>
      <c r="W281" s="591"/>
      <c r="X281" s="591"/>
      <c r="Y281" s="591"/>
      <c r="Z281" s="591" t="s">
        <v>328</v>
      </c>
      <c r="AA281" s="591"/>
      <c r="AB281" s="591"/>
      <c r="AC281" s="591"/>
      <c r="AD281" s="591"/>
      <c r="AE281" s="591"/>
      <c r="AF281" s="595" t="s">
        <v>840</v>
      </c>
      <c r="AG281" s="596"/>
      <c r="AH281" s="596"/>
      <c r="AI281" s="596"/>
      <c r="AJ281" s="596"/>
      <c r="AK281" s="596"/>
      <c r="AL281" s="596"/>
      <c r="AM281" s="596"/>
      <c r="AN281" s="596"/>
      <c r="AO281" s="596"/>
      <c r="AP281" s="596"/>
      <c r="AQ281" s="597"/>
      <c r="AR281" s="590" t="s">
        <v>329</v>
      </c>
      <c r="AS281" s="590"/>
      <c r="AT281" s="590"/>
      <c r="AU281" s="590"/>
      <c r="AV281" s="590"/>
      <c r="AW281" s="590"/>
      <c r="AX281" s="591" t="s">
        <v>330</v>
      </c>
      <c r="AY281" s="591"/>
      <c r="AZ281" s="591"/>
      <c r="BA281" s="591"/>
      <c r="BB281" s="591"/>
      <c r="BC281" s="591"/>
    </row>
    <row r="282" spans="1:55" ht="18.75" customHeight="1">
      <c r="B282" s="592">
        <f>MAX(Calcu!D173:D202)</f>
        <v>0</v>
      </c>
      <c r="C282" s="592"/>
      <c r="D282" s="592"/>
      <c r="E282" s="592"/>
      <c r="F282" s="592"/>
      <c r="G282" s="592"/>
      <c r="H282" s="592" t="e">
        <f ca="1">Calcu!E167*Calcu!C167</f>
        <v>#N/A</v>
      </c>
      <c r="I282" s="592"/>
      <c r="J282" s="592"/>
      <c r="K282" s="592"/>
      <c r="L282" s="592"/>
      <c r="M282" s="592"/>
      <c r="N282" s="568">
        <f>Calcu!D172</f>
        <v>0</v>
      </c>
      <c r="O282" s="568"/>
      <c r="P282" s="568"/>
      <c r="Q282" s="568"/>
      <c r="R282" s="568"/>
      <c r="S282" s="568"/>
      <c r="T282" s="568" t="e">
        <f ca="1">MAX(ABS(Calcu!Q188-Calcu!Q173),ABS(Calcu!R188-Calcu!R173),ABS(Calcu!S188-Calcu!S173))</f>
        <v>#VALUE!</v>
      </c>
      <c r="U282" s="568"/>
      <c r="V282" s="568"/>
      <c r="W282" s="568"/>
      <c r="X282" s="568"/>
      <c r="Y282" s="568"/>
      <c r="Z282" s="568" t="e">
        <f ca="1">((P324-P323)+(V324-V323)+(AB324-AB323))/3</f>
        <v>#N/A</v>
      </c>
      <c r="AA282" s="568"/>
      <c r="AB282" s="568"/>
      <c r="AC282" s="568"/>
      <c r="AD282" s="568"/>
      <c r="AE282" s="568"/>
      <c r="AF282" s="593" t="e">
        <f ca="1">OFFSET(표준압력!U147,AX282,0)</f>
        <v>#N/A</v>
      </c>
      <c r="AG282" s="593"/>
      <c r="AH282" s="593"/>
      <c r="AI282" s="593"/>
      <c r="AJ282" s="593"/>
      <c r="AK282" s="593"/>
      <c r="AL282" s="593">
        <f>표준압력!V148</f>
        <v>0</v>
      </c>
      <c r="AM282" s="593"/>
      <c r="AN282" s="593"/>
      <c r="AO282" s="593"/>
      <c r="AP282" s="593"/>
      <c r="AQ282" s="593"/>
      <c r="AR282" s="568">
        <v>2</v>
      </c>
      <c r="AS282" s="568"/>
      <c r="AT282" s="568"/>
      <c r="AU282" s="568"/>
      <c r="AV282" s="568"/>
      <c r="AW282" s="568"/>
      <c r="AX282" s="568" t="e">
        <f>MATCH(TRUE,Calcu!I173:I202,0)</f>
        <v>#N/A</v>
      </c>
      <c r="AY282" s="568"/>
      <c r="AZ282" s="568"/>
      <c r="BA282" s="568"/>
      <c r="BB282" s="568"/>
      <c r="BC282" s="568"/>
    </row>
    <row r="283" spans="1:55" ht="18" customHeight="1">
      <c r="A283" s="291"/>
      <c r="B283" s="291"/>
      <c r="C283" s="291"/>
      <c r="D283" s="291"/>
      <c r="E283" s="291"/>
      <c r="F283" s="291"/>
      <c r="G283" s="291"/>
      <c r="H283" s="291"/>
      <c r="I283" s="291"/>
      <c r="J283" s="291"/>
      <c r="K283" s="291"/>
      <c r="L283" s="291"/>
      <c r="M283" s="291"/>
      <c r="N283" s="291"/>
      <c r="O283" s="291"/>
      <c r="P283" s="291"/>
      <c r="Q283" s="291"/>
      <c r="R283" s="291"/>
      <c r="S283" s="291"/>
      <c r="T283" s="291"/>
      <c r="U283" s="291"/>
      <c r="V283" s="291"/>
      <c r="W283" s="291"/>
      <c r="X283" s="291"/>
      <c r="Y283" s="291"/>
      <c r="Z283" s="291"/>
      <c r="AA283" s="291"/>
      <c r="AB283" s="291"/>
      <c r="AC283" s="291"/>
      <c r="AD283" s="291"/>
      <c r="AE283" s="291"/>
      <c r="AF283" s="291"/>
      <c r="AG283" s="291"/>
      <c r="AH283" s="291"/>
      <c r="AI283" s="291"/>
      <c r="AJ283" s="291"/>
      <c r="AK283" s="291"/>
      <c r="AL283" s="291"/>
      <c r="AM283" s="291"/>
      <c r="AN283" s="291"/>
      <c r="AO283" s="291"/>
      <c r="AP283" s="291"/>
      <c r="AQ283" s="291"/>
      <c r="AR283" s="291"/>
      <c r="AS283" s="291"/>
      <c r="AT283" s="291"/>
    </row>
    <row r="284" spans="1:55" ht="18" customHeight="1">
      <c r="A284" s="187" t="s">
        <v>68</v>
      </c>
      <c r="B284" s="291"/>
      <c r="C284" s="291"/>
      <c r="D284" s="291"/>
      <c r="E284" s="291"/>
      <c r="F284" s="291"/>
      <c r="G284" s="291"/>
      <c r="H284" s="291"/>
      <c r="I284" s="291"/>
      <c r="J284" s="291"/>
      <c r="K284" s="291"/>
      <c r="L284" s="291"/>
      <c r="M284" s="291"/>
      <c r="N284" s="291"/>
      <c r="O284" s="291"/>
      <c r="P284" s="291"/>
      <c r="Q284" s="291"/>
      <c r="R284" s="291"/>
      <c r="S284" s="291"/>
      <c r="T284" s="291"/>
      <c r="U284" s="291"/>
      <c r="V284" s="291"/>
      <c r="W284" s="291"/>
      <c r="X284" s="291"/>
      <c r="Y284" s="291"/>
      <c r="Z284" s="291"/>
      <c r="AA284" s="291"/>
      <c r="AB284" s="291"/>
      <c r="AC284" s="291"/>
      <c r="AD284" s="291"/>
      <c r="AE284" s="291"/>
      <c r="AF284" s="291"/>
      <c r="AG284" s="291"/>
      <c r="AH284" s="291"/>
      <c r="AI284" s="291"/>
      <c r="AJ284" s="291"/>
      <c r="AK284" s="291"/>
      <c r="AL284" s="291"/>
      <c r="AM284" s="291"/>
      <c r="AN284" s="291"/>
      <c r="AO284" s="291"/>
      <c r="AP284" s="291"/>
      <c r="AQ284" s="291"/>
      <c r="AR284" s="291"/>
      <c r="AS284" s="291"/>
      <c r="AT284" s="291"/>
    </row>
    <row r="285" spans="1:55" ht="18" customHeight="1">
      <c r="A285" s="291"/>
      <c r="B285" s="569" t="s">
        <v>223</v>
      </c>
      <c r="C285" s="570"/>
      <c r="D285" s="570"/>
      <c r="E285" s="570"/>
      <c r="F285" s="570"/>
      <c r="G285" s="570"/>
      <c r="H285" s="571"/>
      <c r="I285" s="569" t="s">
        <v>1000</v>
      </c>
      <c r="J285" s="570"/>
      <c r="K285" s="570"/>
      <c r="L285" s="570"/>
      <c r="M285" s="570"/>
      <c r="N285" s="570"/>
      <c r="O285" s="571"/>
      <c r="P285" s="578" t="e">
        <f>Calcu!$J$328&amp;" 지시값"</f>
        <v>#N/A</v>
      </c>
      <c r="Q285" s="579"/>
      <c r="R285" s="579"/>
      <c r="S285" s="579"/>
      <c r="T285" s="579"/>
      <c r="U285" s="579"/>
      <c r="V285" s="579"/>
      <c r="W285" s="579"/>
      <c r="X285" s="579"/>
      <c r="Y285" s="579"/>
      <c r="Z285" s="579"/>
      <c r="AA285" s="579"/>
      <c r="AB285" s="579"/>
      <c r="AC285" s="579"/>
      <c r="AD285" s="580" t="s">
        <v>778</v>
      </c>
      <c r="AE285" s="580"/>
      <c r="AF285" s="580"/>
      <c r="AG285" s="580"/>
      <c r="AH285" s="580"/>
      <c r="AI285" s="580"/>
      <c r="AJ285" s="581"/>
      <c r="AK285" s="291"/>
      <c r="AL285" s="291"/>
      <c r="AM285" s="291"/>
      <c r="AN285" s="291"/>
      <c r="AO285" s="291"/>
      <c r="AP285" s="291"/>
      <c r="AQ285" s="291"/>
      <c r="AR285" s="143"/>
      <c r="AS285" s="143"/>
      <c r="AT285" s="291"/>
    </row>
    <row r="286" spans="1:55" ht="18" customHeight="1">
      <c r="A286" s="291"/>
      <c r="B286" s="572"/>
      <c r="C286" s="573"/>
      <c r="D286" s="573"/>
      <c r="E286" s="573"/>
      <c r="F286" s="573"/>
      <c r="G286" s="573"/>
      <c r="H286" s="574"/>
      <c r="I286" s="575"/>
      <c r="J286" s="576"/>
      <c r="K286" s="576"/>
      <c r="L286" s="576"/>
      <c r="M286" s="576"/>
      <c r="N286" s="576"/>
      <c r="O286" s="577"/>
      <c r="P286" s="582" t="s">
        <v>224</v>
      </c>
      <c r="Q286" s="583"/>
      <c r="R286" s="583"/>
      <c r="S286" s="583"/>
      <c r="T286" s="583"/>
      <c r="U286" s="583"/>
      <c r="V286" s="584"/>
      <c r="W286" s="582" t="s">
        <v>70</v>
      </c>
      <c r="X286" s="583"/>
      <c r="Y286" s="583"/>
      <c r="Z286" s="583"/>
      <c r="AA286" s="583"/>
      <c r="AB286" s="583"/>
      <c r="AC286" s="584"/>
      <c r="AD286" s="582" t="s">
        <v>71</v>
      </c>
      <c r="AE286" s="583"/>
      <c r="AF286" s="583"/>
      <c r="AG286" s="583"/>
      <c r="AH286" s="583"/>
      <c r="AI286" s="583"/>
      <c r="AJ286" s="584"/>
      <c r="AK286" s="291"/>
      <c r="AL286" s="291"/>
      <c r="AM286" s="291"/>
      <c r="AN286" s="291"/>
      <c r="AO286" s="291"/>
      <c r="AP286" s="291"/>
      <c r="AQ286" s="291"/>
      <c r="AR286" s="143"/>
      <c r="AS286" s="143"/>
      <c r="AT286" s="291"/>
    </row>
    <row r="287" spans="1:55" ht="18" customHeight="1">
      <c r="A287" s="291"/>
      <c r="B287" s="575"/>
      <c r="C287" s="576"/>
      <c r="D287" s="576"/>
      <c r="E287" s="576"/>
      <c r="F287" s="576"/>
      <c r="G287" s="576"/>
      <c r="H287" s="577"/>
      <c r="I287" s="585">
        <f>Calcu!E172</f>
        <v>0</v>
      </c>
      <c r="J287" s="586"/>
      <c r="K287" s="586"/>
      <c r="L287" s="586"/>
      <c r="M287" s="586"/>
      <c r="N287" s="586"/>
      <c r="O287" s="587"/>
      <c r="P287" s="585">
        <f>Calcu!J172</f>
        <v>0</v>
      </c>
      <c r="Q287" s="588"/>
      <c r="R287" s="588"/>
      <c r="S287" s="588"/>
      <c r="T287" s="588"/>
      <c r="U287" s="588"/>
      <c r="V287" s="589"/>
      <c r="W287" s="585">
        <f>Calcu!K172</f>
        <v>0</v>
      </c>
      <c r="X287" s="588"/>
      <c r="Y287" s="588"/>
      <c r="Z287" s="588"/>
      <c r="AA287" s="588"/>
      <c r="AB287" s="588"/>
      <c r="AC287" s="589"/>
      <c r="AD287" s="585">
        <f>Calcu!L172</f>
        <v>0</v>
      </c>
      <c r="AE287" s="588"/>
      <c r="AF287" s="588"/>
      <c r="AG287" s="588"/>
      <c r="AH287" s="588"/>
      <c r="AI287" s="588"/>
      <c r="AJ287" s="589"/>
      <c r="AK287" s="291"/>
      <c r="AL287" s="291"/>
      <c r="AM287" s="291"/>
      <c r="AN287" s="291"/>
      <c r="AO287" s="291"/>
      <c r="AP287" s="291"/>
      <c r="AQ287" s="291"/>
      <c r="AR287" s="143"/>
      <c r="AS287" s="143"/>
      <c r="AT287" s="291"/>
    </row>
    <row r="288" spans="1:55" ht="18" customHeight="1">
      <c r="A288" s="291"/>
      <c r="B288" s="598">
        <f>Calcu!C173</f>
        <v>1</v>
      </c>
      <c r="C288" s="599"/>
      <c r="D288" s="599"/>
      <c r="E288" s="599"/>
      <c r="F288" s="599"/>
      <c r="G288" s="599"/>
      <c r="H288" s="600"/>
      <c r="I288" s="601" t="str">
        <f>Calcu!E173</f>
        <v/>
      </c>
      <c r="J288" s="602"/>
      <c r="K288" s="602"/>
      <c r="L288" s="602"/>
      <c r="M288" s="602"/>
      <c r="N288" s="602"/>
      <c r="O288" s="603"/>
      <c r="P288" s="601" t="str">
        <f>Calcu!J173</f>
        <v/>
      </c>
      <c r="Q288" s="604"/>
      <c r="R288" s="604"/>
      <c r="S288" s="604"/>
      <c r="T288" s="604"/>
      <c r="U288" s="604"/>
      <c r="V288" s="605"/>
      <c r="W288" s="601" t="str">
        <f>IF(Calcu!G173="ⅹ",Calcu!G173,Calcu!K173)</f>
        <v/>
      </c>
      <c r="X288" s="604"/>
      <c r="Y288" s="604"/>
      <c r="Z288" s="604"/>
      <c r="AA288" s="604"/>
      <c r="AB288" s="604"/>
      <c r="AC288" s="605"/>
      <c r="AD288" s="601" t="str">
        <f>IF(Calcu!H173="ⅹ",Calcu!H173,Calcu!L173)</f>
        <v/>
      </c>
      <c r="AE288" s="604"/>
      <c r="AF288" s="604"/>
      <c r="AG288" s="604"/>
      <c r="AH288" s="604"/>
      <c r="AI288" s="604"/>
      <c r="AJ288" s="605"/>
      <c r="AK288" s="291"/>
      <c r="AL288" s="291"/>
      <c r="AM288" s="291"/>
      <c r="AN288" s="291"/>
      <c r="AO288" s="291"/>
      <c r="AP288" s="291"/>
      <c r="AQ288" s="291"/>
      <c r="AR288" s="143"/>
      <c r="AS288" s="143"/>
      <c r="AT288" s="291"/>
    </row>
    <row r="289" spans="1:46" ht="18" customHeight="1">
      <c r="A289" s="291"/>
      <c r="B289" s="598">
        <f>Calcu!C174</f>
        <v>2</v>
      </c>
      <c r="C289" s="599"/>
      <c r="D289" s="599"/>
      <c r="E289" s="599"/>
      <c r="F289" s="599"/>
      <c r="G289" s="599"/>
      <c r="H289" s="600"/>
      <c r="I289" s="601" t="str">
        <f>Calcu!E174</f>
        <v/>
      </c>
      <c r="J289" s="602"/>
      <c r="K289" s="602"/>
      <c r="L289" s="602"/>
      <c r="M289" s="602"/>
      <c r="N289" s="602"/>
      <c r="O289" s="603"/>
      <c r="P289" s="601" t="str">
        <f>Calcu!J174</f>
        <v/>
      </c>
      <c r="Q289" s="604"/>
      <c r="R289" s="604"/>
      <c r="S289" s="604"/>
      <c r="T289" s="604"/>
      <c r="U289" s="604"/>
      <c r="V289" s="605"/>
      <c r="W289" s="601" t="str">
        <f>IF(Calcu!G174="ⅹ",Calcu!G174,Calcu!K174)</f>
        <v/>
      </c>
      <c r="X289" s="604"/>
      <c r="Y289" s="604"/>
      <c r="Z289" s="604"/>
      <c r="AA289" s="604"/>
      <c r="AB289" s="604"/>
      <c r="AC289" s="605"/>
      <c r="AD289" s="601" t="str">
        <f>IF(Calcu!H174="ⅹ",Calcu!H174,Calcu!L174)</f>
        <v/>
      </c>
      <c r="AE289" s="604"/>
      <c r="AF289" s="604"/>
      <c r="AG289" s="604"/>
      <c r="AH289" s="604"/>
      <c r="AI289" s="604"/>
      <c r="AJ289" s="605"/>
      <c r="AK289" s="291"/>
      <c r="AL289" s="291"/>
      <c r="AM289" s="291"/>
      <c r="AN289" s="291"/>
      <c r="AO289" s="291"/>
      <c r="AP289" s="291"/>
      <c r="AQ289" s="291"/>
      <c r="AR289" s="143"/>
      <c r="AS289" s="143"/>
      <c r="AT289" s="291"/>
    </row>
    <row r="290" spans="1:46" ht="18" customHeight="1">
      <c r="A290" s="291"/>
      <c r="B290" s="598">
        <f>Calcu!C175</f>
        <v>3</v>
      </c>
      <c r="C290" s="599"/>
      <c r="D290" s="599"/>
      <c r="E290" s="599"/>
      <c r="F290" s="599"/>
      <c r="G290" s="599"/>
      <c r="H290" s="600"/>
      <c r="I290" s="601" t="str">
        <f>Calcu!E175</f>
        <v/>
      </c>
      <c r="J290" s="602"/>
      <c r="K290" s="602"/>
      <c r="L290" s="602"/>
      <c r="M290" s="602"/>
      <c r="N290" s="602"/>
      <c r="O290" s="603"/>
      <c r="P290" s="601" t="str">
        <f>Calcu!J175</f>
        <v/>
      </c>
      <c r="Q290" s="604"/>
      <c r="R290" s="604"/>
      <c r="S290" s="604"/>
      <c r="T290" s="604"/>
      <c r="U290" s="604"/>
      <c r="V290" s="605"/>
      <c r="W290" s="601" t="str">
        <f>IF(Calcu!G175="ⅹ",Calcu!G175,Calcu!K175)</f>
        <v/>
      </c>
      <c r="X290" s="604"/>
      <c r="Y290" s="604"/>
      <c r="Z290" s="604"/>
      <c r="AA290" s="604"/>
      <c r="AB290" s="604"/>
      <c r="AC290" s="605"/>
      <c r="AD290" s="601" t="str">
        <f>IF(Calcu!H175="ⅹ",Calcu!H175,Calcu!L175)</f>
        <v/>
      </c>
      <c r="AE290" s="604"/>
      <c r="AF290" s="604"/>
      <c r="AG290" s="604"/>
      <c r="AH290" s="604"/>
      <c r="AI290" s="604"/>
      <c r="AJ290" s="605"/>
      <c r="AK290" s="291"/>
      <c r="AL290" s="291"/>
      <c r="AM290" s="291"/>
      <c r="AN290" s="291"/>
      <c r="AO290" s="291"/>
      <c r="AP290" s="291"/>
      <c r="AQ290" s="291"/>
      <c r="AR290" s="143"/>
      <c r="AS290" s="143"/>
      <c r="AT290" s="291"/>
    </row>
    <row r="291" spans="1:46" ht="18" customHeight="1">
      <c r="A291" s="291"/>
      <c r="B291" s="598">
        <f>Calcu!C176</f>
        <v>4</v>
      </c>
      <c r="C291" s="599"/>
      <c r="D291" s="599"/>
      <c r="E291" s="599"/>
      <c r="F291" s="599"/>
      <c r="G291" s="599"/>
      <c r="H291" s="600"/>
      <c r="I291" s="601" t="str">
        <f>Calcu!E176</f>
        <v/>
      </c>
      <c r="J291" s="602"/>
      <c r="K291" s="602"/>
      <c r="L291" s="602"/>
      <c r="M291" s="602"/>
      <c r="N291" s="602"/>
      <c r="O291" s="603"/>
      <c r="P291" s="601" t="str">
        <f>Calcu!J176</f>
        <v/>
      </c>
      <c r="Q291" s="604"/>
      <c r="R291" s="604"/>
      <c r="S291" s="604"/>
      <c r="T291" s="604"/>
      <c r="U291" s="604"/>
      <c r="V291" s="605"/>
      <c r="W291" s="601" t="str">
        <f>IF(Calcu!G176="ⅹ",Calcu!G176,Calcu!K176)</f>
        <v/>
      </c>
      <c r="X291" s="604"/>
      <c r="Y291" s="604"/>
      <c r="Z291" s="604"/>
      <c r="AA291" s="604"/>
      <c r="AB291" s="604"/>
      <c r="AC291" s="605"/>
      <c r="AD291" s="601" t="str">
        <f>IF(Calcu!H176="ⅹ",Calcu!H176,Calcu!L176)</f>
        <v/>
      </c>
      <c r="AE291" s="604"/>
      <c r="AF291" s="604"/>
      <c r="AG291" s="604"/>
      <c r="AH291" s="604"/>
      <c r="AI291" s="604"/>
      <c r="AJ291" s="605"/>
      <c r="AK291" s="291"/>
      <c r="AL291" s="291"/>
      <c r="AM291" s="291"/>
      <c r="AN291" s="291"/>
      <c r="AO291" s="291"/>
      <c r="AP291" s="291"/>
      <c r="AQ291" s="291"/>
      <c r="AR291" s="143"/>
      <c r="AS291" s="143"/>
      <c r="AT291" s="291"/>
    </row>
    <row r="292" spans="1:46" ht="18" customHeight="1">
      <c r="A292" s="291"/>
      <c r="B292" s="598">
        <f>Calcu!C177</f>
        <v>5</v>
      </c>
      <c r="C292" s="599"/>
      <c r="D292" s="599"/>
      <c r="E292" s="599"/>
      <c r="F292" s="599"/>
      <c r="G292" s="599"/>
      <c r="H292" s="600"/>
      <c r="I292" s="601" t="str">
        <f>Calcu!E177</f>
        <v/>
      </c>
      <c r="J292" s="602"/>
      <c r="K292" s="602"/>
      <c r="L292" s="602"/>
      <c r="M292" s="602"/>
      <c r="N292" s="602"/>
      <c r="O292" s="603"/>
      <c r="P292" s="601" t="str">
        <f>Calcu!J177</f>
        <v/>
      </c>
      <c r="Q292" s="604"/>
      <c r="R292" s="604"/>
      <c r="S292" s="604"/>
      <c r="T292" s="604"/>
      <c r="U292" s="604"/>
      <c r="V292" s="605"/>
      <c r="W292" s="601" t="str">
        <f>IF(Calcu!G177="ⅹ",Calcu!G177,Calcu!K177)</f>
        <v/>
      </c>
      <c r="X292" s="604"/>
      <c r="Y292" s="604"/>
      <c r="Z292" s="604"/>
      <c r="AA292" s="604"/>
      <c r="AB292" s="604"/>
      <c r="AC292" s="605"/>
      <c r="AD292" s="601" t="str">
        <f>IF(Calcu!H177="ⅹ",Calcu!H177,Calcu!L177)</f>
        <v/>
      </c>
      <c r="AE292" s="604"/>
      <c r="AF292" s="604"/>
      <c r="AG292" s="604"/>
      <c r="AH292" s="604"/>
      <c r="AI292" s="604"/>
      <c r="AJ292" s="605"/>
      <c r="AK292" s="291"/>
      <c r="AL292" s="291"/>
      <c r="AM292" s="291"/>
      <c r="AN292" s="291"/>
      <c r="AO292" s="291"/>
      <c r="AP292" s="291"/>
      <c r="AQ292" s="291"/>
      <c r="AR292" s="143"/>
      <c r="AS292" s="143"/>
      <c r="AT292" s="291"/>
    </row>
    <row r="293" spans="1:46" ht="18" customHeight="1">
      <c r="A293" s="291"/>
      <c r="B293" s="598">
        <f>Calcu!C178</f>
        <v>6</v>
      </c>
      <c r="C293" s="599"/>
      <c r="D293" s="599"/>
      <c r="E293" s="599"/>
      <c r="F293" s="599"/>
      <c r="G293" s="599"/>
      <c r="H293" s="600"/>
      <c r="I293" s="601" t="str">
        <f>Calcu!E178</f>
        <v/>
      </c>
      <c r="J293" s="602"/>
      <c r="K293" s="602"/>
      <c r="L293" s="602"/>
      <c r="M293" s="602"/>
      <c r="N293" s="602"/>
      <c r="O293" s="603"/>
      <c r="P293" s="601" t="str">
        <f>Calcu!J178</f>
        <v/>
      </c>
      <c r="Q293" s="604"/>
      <c r="R293" s="604"/>
      <c r="S293" s="604"/>
      <c r="T293" s="604"/>
      <c r="U293" s="604"/>
      <c r="V293" s="605"/>
      <c r="W293" s="601" t="str">
        <f>IF(Calcu!G178="ⅹ",Calcu!G178,Calcu!K178)</f>
        <v/>
      </c>
      <c r="X293" s="604"/>
      <c r="Y293" s="604"/>
      <c r="Z293" s="604"/>
      <c r="AA293" s="604"/>
      <c r="AB293" s="604"/>
      <c r="AC293" s="605"/>
      <c r="AD293" s="601" t="str">
        <f>IF(Calcu!H178="ⅹ",Calcu!H178,Calcu!L178)</f>
        <v/>
      </c>
      <c r="AE293" s="604"/>
      <c r="AF293" s="604"/>
      <c r="AG293" s="604"/>
      <c r="AH293" s="604"/>
      <c r="AI293" s="604"/>
      <c r="AJ293" s="605"/>
      <c r="AK293" s="291"/>
      <c r="AL293" s="291"/>
      <c r="AM293" s="291"/>
      <c r="AN293" s="291"/>
      <c r="AO293" s="291"/>
      <c r="AP293" s="291"/>
      <c r="AQ293" s="291"/>
      <c r="AR293" s="143"/>
      <c r="AS293" s="143"/>
      <c r="AT293" s="291"/>
    </row>
    <row r="294" spans="1:46" ht="18" customHeight="1">
      <c r="A294" s="291"/>
      <c r="B294" s="598">
        <f>Calcu!C179</f>
        <v>7</v>
      </c>
      <c r="C294" s="599"/>
      <c r="D294" s="599"/>
      <c r="E294" s="599"/>
      <c r="F294" s="599"/>
      <c r="G294" s="599"/>
      <c r="H294" s="600"/>
      <c r="I294" s="601" t="str">
        <f>Calcu!E179</f>
        <v/>
      </c>
      <c r="J294" s="602"/>
      <c r="K294" s="602"/>
      <c r="L294" s="602"/>
      <c r="M294" s="602"/>
      <c r="N294" s="602"/>
      <c r="O294" s="603"/>
      <c r="P294" s="601" t="str">
        <f>Calcu!J179</f>
        <v/>
      </c>
      <c r="Q294" s="604"/>
      <c r="R294" s="604"/>
      <c r="S294" s="604"/>
      <c r="T294" s="604"/>
      <c r="U294" s="604"/>
      <c r="V294" s="605"/>
      <c r="W294" s="601" t="str">
        <f>IF(Calcu!G179="ⅹ",Calcu!G179,Calcu!K179)</f>
        <v/>
      </c>
      <c r="X294" s="604"/>
      <c r="Y294" s="604"/>
      <c r="Z294" s="604"/>
      <c r="AA294" s="604"/>
      <c r="AB294" s="604"/>
      <c r="AC294" s="605"/>
      <c r="AD294" s="601" t="str">
        <f>IF(Calcu!H179="ⅹ",Calcu!H179,Calcu!L179)</f>
        <v/>
      </c>
      <c r="AE294" s="604"/>
      <c r="AF294" s="604"/>
      <c r="AG294" s="604"/>
      <c r="AH294" s="604"/>
      <c r="AI294" s="604"/>
      <c r="AJ294" s="605"/>
      <c r="AK294" s="291"/>
      <c r="AL294" s="291"/>
      <c r="AM294" s="291"/>
      <c r="AN294" s="291"/>
      <c r="AO294" s="291"/>
      <c r="AP294" s="291"/>
      <c r="AQ294" s="291"/>
      <c r="AR294" s="143"/>
      <c r="AS294" s="143"/>
      <c r="AT294" s="291"/>
    </row>
    <row r="295" spans="1:46" ht="18" customHeight="1">
      <c r="A295" s="291"/>
      <c r="B295" s="598">
        <f>Calcu!C180</f>
        <v>8</v>
      </c>
      <c r="C295" s="599"/>
      <c r="D295" s="599"/>
      <c r="E295" s="599"/>
      <c r="F295" s="599"/>
      <c r="G295" s="599"/>
      <c r="H295" s="600"/>
      <c r="I295" s="601" t="str">
        <f>Calcu!E180</f>
        <v/>
      </c>
      <c r="J295" s="602"/>
      <c r="K295" s="602"/>
      <c r="L295" s="602"/>
      <c r="M295" s="602"/>
      <c r="N295" s="602"/>
      <c r="O295" s="603"/>
      <c r="P295" s="601" t="str">
        <f>Calcu!J180</f>
        <v/>
      </c>
      <c r="Q295" s="604"/>
      <c r="R295" s="604"/>
      <c r="S295" s="604"/>
      <c r="T295" s="604"/>
      <c r="U295" s="604"/>
      <c r="V295" s="605"/>
      <c r="W295" s="601" t="str">
        <f>IF(Calcu!G180="ⅹ",Calcu!G180,Calcu!K180)</f>
        <v/>
      </c>
      <c r="X295" s="604"/>
      <c r="Y295" s="604"/>
      <c r="Z295" s="604"/>
      <c r="AA295" s="604"/>
      <c r="AB295" s="604"/>
      <c r="AC295" s="605"/>
      <c r="AD295" s="601" t="str">
        <f>IF(Calcu!H180="ⅹ",Calcu!H180,Calcu!L180)</f>
        <v/>
      </c>
      <c r="AE295" s="604"/>
      <c r="AF295" s="604"/>
      <c r="AG295" s="604"/>
      <c r="AH295" s="604"/>
      <c r="AI295" s="604"/>
      <c r="AJ295" s="605"/>
      <c r="AK295" s="291"/>
      <c r="AL295" s="291"/>
      <c r="AM295" s="291"/>
      <c r="AN295" s="291"/>
      <c r="AO295" s="291"/>
      <c r="AP295" s="291"/>
      <c r="AQ295" s="291"/>
      <c r="AR295" s="143"/>
      <c r="AS295" s="143"/>
      <c r="AT295" s="291"/>
    </row>
    <row r="296" spans="1:46" ht="18" customHeight="1">
      <c r="A296" s="291"/>
      <c r="B296" s="598">
        <f>Calcu!C181</f>
        <v>9</v>
      </c>
      <c r="C296" s="599"/>
      <c r="D296" s="599"/>
      <c r="E296" s="599"/>
      <c r="F296" s="599"/>
      <c r="G296" s="599"/>
      <c r="H296" s="600"/>
      <c r="I296" s="601" t="str">
        <f>Calcu!E181</f>
        <v/>
      </c>
      <c r="J296" s="602"/>
      <c r="K296" s="602"/>
      <c r="L296" s="602"/>
      <c r="M296" s="602"/>
      <c r="N296" s="602"/>
      <c r="O296" s="603"/>
      <c r="P296" s="601" t="str">
        <f>Calcu!J181</f>
        <v/>
      </c>
      <c r="Q296" s="604"/>
      <c r="R296" s="604"/>
      <c r="S296" s="604"/>
      <c r="T296" s="604"/>
      <c r="U296" s="604"/>
      <c r="V296" s="605"/>
      <c r="W296" s="601" t="str">
        <f>IF(Calcu!G181="ⅹ",Calcu!G181,Calcu!K181)</f>
        <v/>
      </c>
      <c r="X296" s="604"/>
      <c r="Y296" s="604"/>
      <c r="Z296" s="604"/>
      <c r="AA296" s="604"/>
      <c r="AB296" s="604"/>
      <c r="AC296" s="605"/>
      <c r="AD296" s="601" t="str">
        <f>IF(Calcu!H181="ⅹ",Calcu!H181,Calcu!L181)</f>
        <v/>
      </c>
      <c r="AE296" s="604"/>
      <c r="AF296" s="604"/>
      <c r="AG296" s="604"/>
      <c r="AH296" s="604"/>
      <c r="AI296" s="604"/>
      <c r="AJ296" s="605"/>
      <c r="AK296" s="291"/>
      <c r="AL296" s="291"/>
      <c r="AM296" s="291"/>
      <c r="AN296" s="291"/>
      <c r="AO296" s="291"/>
      <c r="AP296" s="291"/>
      <c r="AQ296" s="291"/>
      <c r="AR296" s="143"/>
      <c r="AS296" s="143"/>
      <c r="AT296" s="291"/>
    </row>
    <row r="297" spans="1:46" ht="18" customHeight="1">
      <c r="A297" s="291"/>
      <c r="B297" s="598">
        <f>Calcu!C182</f>
        <v>10</v>
      </c>
      <c r="C297" s="599"/>
      <c r="D297" s="599"/>
      <c r="E297" s="599"/>
      <c r="F297" s="599"/>
      <c r="G297" s="599"/>
      <c r="H297" s="600"/>
      <c r="I297" s="601" t="str">
        <f>Calcu!E182</f>
        <v/>
      </c>
      <c r="J297" s="602"/>
      <c r="K297" s="602"/>
      <c r="L297" s="602"/>
      <c r="M297" s="602"/>
      <c r="N297" s="602"/>
      <c r="O297" s="603"/>
      <c r="P297" s="601" t="str">
        <f>Calcu!J182</f>
        <v/>
      </c>
      <c r="Q297" s="604"/>
      <c r="R297" s="604"/>
      <c r="S297" s="604"/>
      <c r="T297" s="604"/>
      <c r="U297" s="604"/>
      <c r="V297" s="605"/>
      <c r="W297" s="601" t="str">
        <f>IF(Calcu!G182="ⅹ",Calcu!G182,Calcu!K182)</f>
        <v/>
      </c>
      <c r="X297" s="604"/>
      <c r="Y297" s="604"/>
      <c r="Z297" s="604"/>
      <c r="AA297" s="604"/>
      <c r="AB297" s="604"/>
      <c r="AC297" s="605"/>
      <c r="AD297" s="601" t="str">
        <f>IF(Calcu!H182="ⅹ",Calcu!H182,Calcu!L182)</f>
        <v/>
      </c>
      <c r="AE297" s="604"/>
      <c r="AF297" s="604"/>
      <c r="AG297" s="604"/>
      <c r="AH297" s="604"/>
      <c r="AI297" s="604"/>
      <c r="AJ297" s="605"/>
      <c r="AK297" s="291"/>
      <c r="AL297" s="291"/>
      <c r="AM297" s="291"/>
      <c r="AN297" s="291"/>
      <c r="AO297" s="291"/>
      <c r="AP297" s="291"/>
      <c r="AQ297" s="291"/>
      <c r="AR297" s="143"/>
      <c r="AS297" s="143"/>
      <c r="AT297" s="291"/>
    </row>
    <row r="298" spans="1:46" ht="18" customHeight="1">
      <c r="A298" s="291"/>
      <c r="B298" s="598">
        <f>Calcu!C183</f>
        <v>11</v>
      </c>
      <c r="C298" s="599"/>
      <c r="D298" s="599"/>
      <c r="E298" s="599"/>
      <c r="F298" s="599"/>
      <c r="G298" s="599"/>
      <c r="H298" s="600"/>
      <c r="I298" s="601" t="str">
        <f>Calcu!E183</f>
        <v/>
      </c>
      <c r="J298" s="602"/>
      <c r="K298" s="602"/>
      <c r="L298" s="602"/>
      <c r="M298" s="602"/>
      <c r="N298" s="602"/>
      <c r="O298" s="603"/>
      <c r="P298" s="601" t="str">
        <f>Calcu!J183</f>
        <v/>
      </c>
      <c r="Q298" s="604"/>
      <c r="R298" s="604"/>
      <c r="S298" s="604"/>
      <c r="T298" s="604"/>
      <c r="U298" s="604"/>
      <c r="V298" s="605"/>
      <c r="W298" s="601" t="str">
        <f>IF(Calcu!G183="ⅹ",Calcu!G183,Calcu!K183)</f>
        <v/>
      </c>
      <c r="X298" s="604"/>
      <c r="Y298" s="604"/>
      <c r="Z298" s="604"/>
      <c r="AA298" s="604"/>
      <c r="AB298" s="604"/>
      <c r="AC298" s="605"/>
      <c r="AD298" s="601" t="str">
        <f>IF(Calcu!H183="ⅹ",Calcu!H183,Calcu!L183)</f>
        <v/>
      </c>
      <c r="AE298" s="604"/>
      <c r="AF298" s="604"/>
      <c r="AG298" s="604"/>
      <c r="AH298" s="604"/>
      <c r="AI298" s="604"/>
      <c r="AJ298" s="605"/>
      <c r="AK298" s="291"/>
      <c r="AL298" s="291"/>
      <c r="AM298" s="291"/>
      <c r="AN298" s="291"/>
      <c r="AO298" s="291"/>
      <c r="AP298" s="291"/>
      <c r="AQ298" s="291"/>
      <c r="AR298" s="143"/>
      <c r="AS298" s="143"/>
      <c r="AT298" s="291"/>
    </row>
    <row r="299" spans="1:46" ht="18" customHeight="1">
      <c r="A299" s="291"/>
      <c r="B299" s="598">
        <f>Calcu!C184</f>
        <v>12</v>
      </c>
      <c r="C299" s="599"/>
      <c r="D299" s="599"/>
      <c r="E299" s="599"/>
      <c r="F299" s="599"/>
      <c r="G299" s="599"/>
      <c r="H299" s="600"/>
      <c r="I299" s="601" t="str">
        <f>Calcu!E184</f>
        <v/>
      </c>
      <c r="J299" s="602"/>
      <c r="K299" s="602"/>
      <c r="L299" s="602"/>
      <c r="M299" s="602"/>
      <c r="N299" s="602"/>
      <c r="O299" s="603"/>
      <c r="P299" s="601" t="str">
        <f>Calcu!J184</f>
        <v/>
      </c>
      <c r="Q299" s="604"/>
      <c r="R299" s="604"/>
      <c r="S299" s="604"/>
      <c r="T299" s="604"/>
      <c r="U299" s="604"/>
      <c r="V299" s="605"/>
      <c r="W299" s="601" t="str">
        <f>IF(Calcu!G184="ⅹ",Calcu!G184,Calcu!K184)</f>
        <v/>
      </c>
      <c r="X299" s="604"/>
      <c r="Y299" s="604"/>
      <c r="Z299" s="604"/>
      <c r="AA299" s="604"/>
      <c r="AB299" s="604"/>
      <c r="AC299" s="605"/>
      <c r="AD299" s="601" t="str">
        <f>IF(Calcu!H184="ⅹ",Calcu!H184,Calcu!L184)</f>
        <v/>
      </c>
      <c r="AE299" s="604"/>
      <c r="AF299" s="604"/>
      <c r="AG299" s="604"/>
      <c r="AH299" s="604"/>
      <c r="AI299" s="604"/>
      <c r="AJ299" s="605"/>
      <c r="AK299" s="291"/>
      <c r="AL299" s="291"/>
      <c r="AM299" s="291"/>
      <c r="AN299" s="291"/>
      <c r="AO299" s="291"/>
      <c r="AP299" s="291"/>
      <c r="AQ299" s="291"/>
      <c r="AR299" s="143"/>
      <c r="AS299" s="143"/>
      <c r="AT299" s="291"/>
    </row>
    <row r="300" spans="1:46" ht="18" customHeight="1">
      <c r="A300" s="291"/>
      <c r="B300" s="598">
        <f>Calcu!C185</f>
        <v>13</v>
      </c>
      <c r="C300" s="599"/>
      <c r="D300" s="599"/>
      <c r="E300" s="599"/>
      <c r="F300" s="599"/>
      <c r="G300" s="599"/>
      <c r="H300" s="600"/>
      <c r="I300" s="601" t="str">
        <f>Calcu!E185</f>
        <v/>
      </c>
      <c r="J300" s="602"/>
      <c r="K300" s="602"/>
      <c r="L300" s="602"/>
      <c r="M300" s="602"/>
      <c r="N300" s="602"/>
      <c r="O300" s="603"/>
      <c r="P300" s="601" t="str">
        <f>Calcu!J185</f>
        <v/>
      </c>
      <c r="Q300" s="604"/>
      <c r="R300" s="604"/>
      <c r="S300" s="604"/>
      <c r="T300" s="604"/>
      <c r="U300" s="604"/>
      <c r="V300" s="605"/>
      <c r="W300" s="601" t="str">
        <f>IF(Calcu!G185="ⅹ",Calcu!G185,Calcu!K185)</f>
        <v/>
      </c>
      <c r="X300" s="604"/>
      <c r="Y300" s="604"/>
      <c r="Z300" s="604"/>
      <c r="AA300" s="604"/>
      <c r="AB300" s="604"/>
      <c r="AC300" s="605"/>
      <c r="AD300" s="601" t="str">
        <f>IF(Calcu!H185="ⅹ",Calcu!H185,Calcu!L185)</f>
        <v/>
      </c>
      <c r="AE300" s="604"/>
      <c r="AF300" s="604"/>
      <c r="AG300" s="604"/>
      <c r="AH300" s="604"/>
      <c r="AI300" s="604"/>
      <c r="AJ300" s="605"/>
      <c r="AK300" s="291"/>
      <c r="AL300" s="291"/>
      <c r="AM300" s="291"/>
      <c r="AN300" s="291"/>
      <c r="AO300" s="291"/>
      <c r="AP300" s="291"/>
      <c r="AQ300" s="291"/>
      <c r="AR300" s="143"/>
      <c r="AS300" s="143"/>
      <c r="AT300" s="291"/>
    </row>
    <row r="301" spans="1:46" ht="18" customHeight="1">
      <c r="A301" s="291"/>
      <c r="B301" s="598">
        <f>Calcu!C186</f>
        <v>14</v>
      </c>
      <c r="C301" s="599"/>
      <c r="D301" s="599"/>
      <c r="E301" s="599"/>
      <c r="F301" s="599"/>
      <c r="G301" s="599"/>
      <c r="H301" s="600"/>
      <c r="I301" s="601" t="str">
        <f>Calcu!E186</f>
        <v/>
      </c>
      <c r="J301" s="602"/>
      <c r="K301" s="602"/>
      <c r="L301" s="602"/>
      <c r="M301" s="602"/>
      <c r="N301" s="602"/>
      <c r="O301" s="603"/>
      <c r="P301" s="601" t="str">
        <f>Calcu!J186</f>
        <v/>
      </c>
      <c r="Q301" s="604"/>
      <c r="R301" s="604"/>
      <c r="S301" s="604"/>
      <c r="T301" s="604"/>
      <c r="U301" s="604"/>
      <c r="V301" s="605"/>
      <c r="W301" s="601" t="str">
        <f>IF(Calcu!G186="ⅹ",Calcu!G186,Calcu!K186)</f>
        <v/>
      </c>
      <c r="X301" s="604"/>
      <c r="Y301" s="604"/>
      <c r="Z301" s="604"/>
      <c r="AA301" s="604"/>
      <c r="AB301" s="604"/>
      <c r="AC301" s="605"/>
      <c r="AD301" s="601" t="str">
        <f>IF(Calcu!H186="ⅹ",Calcu!H186,Calcu!L186)</f>
        <v/>
      </c>
      <c r="AE301" s="604"/>
      <c r="AF301" s="604"/>
      <c r="AG301" s="604"/>
      <c r="AH301" s="604"/>
      <c r="AI301" s="604"/>
      <c r="AJ301" s="605"/>
      <c r="AK301" s="291"/>
      <c r="AL301" s="291"/>
      <c r="AM301" s="291"/>
      <c r="AN301" s="291"/>
      <c r="AO301" s="291"/>
      <c r="AP301" s="291"/>
      <c r="AQ301" s="291"/>
      <c r="AR301" s="143"/>
      <c r="AS301" s="143"/>
      <c r="AT301" s="291"/>
    </row>
    <row r="302" spans="1:46" ht="18" customHeight="1">
      <c r="A302" s="291"/>
      <c r="B302" s="598">
        <f>Calcu!C187</f>
        <v>15</v>
      </c>
      <c r="C302" s="599"/>
      <c r="D302" s="599"/>
      <c r="E302" s="599"/>
      <c r="F302" s="599"/>
      <c r="G302" s="599"/>
      <c r="H302" s="600"/>
      <c r="I302" s="601" t="str">
        <f>Calcu!E187</f>
        <v/>
      </c>
      <c r="J302" s="602"/>
      <c r="K302" s="602"/>
      <c r="L302" s="602"/>
      <c r="M302" s="602"/>
      <c r="N302" s="602"/>
      <c r="O302" s="603"/>
      <c r="P302" s="601" t="str">
        <f>Calcu!J187</f>
        <v/>
      </c>
      <c r="Q302" s="604"/>
      <c r="R302" s="604"/>
      <c r="S302" s="604"/>
      <c r="T302" s="604"/>
      <c r="U302" s="604"/>
      <c r="V302" s="605"/>
      <c r="W302" s="601" t="str">
        <f>IF(Calcu!G187="ⅹ",Calcu!G187,Calcu!K187)</f>
        <v/>
      </c>
      <c r="X302" s="604"/>
      <c r="Y302" s="604"/>
      <c r="Z302" s="604"/>
      <c r="AA302" s="604"/>
      <c r="AB302" s="604"/>
      <c r="AC302" s="605"/>
      <c r="AD302" s="601" t="str">
        <f>IF(Calcu!H187="ⅹ",Calcu!H187,Calcu!L187)</f>
        <v/>
      </c>
      <c r="AE302" s="604"/>
      <c r="AF302" s="604"/>
      <c r="AG302" s="604"/>
      <c r="AH302" s="604"/>
      <c r="AI302" s="604"/>
      <c r="AJ302" s="605"/>
      <c r="AK302" s="291"/>
      <c r="AL302" s="291"/>
      <c r="AM302" s="291"/>
      <c r="AN302" s="291"/>
      <c r="AO302" s="291"/>
      <c r="AP302" s="291"/>
      <c r="AQ302" s="291"/>
      <c r="AR302" s="143"/>
      <c r="AS302" s="143"/>
      <c r="AT302" s="291"/>
    </row>
    <row r="303" spans="1:46" ht="18" customHeight="1">
      <c r="A303" s="291"/>
      <c r="B303" s="598">
        <f>Calcu!C188</f>
        <v>16</v>
      </c>
      <c r="C303" s="599"/>
      <c r="D303" s="599"/>
      <c r="E303" s="599"/>
      <c r="F303" s="599"/>
      <c r="G303" s="599"/>
      <c r="H303" s="600"/>
      <c r="I303" s="601" t="str">
        <f>Calcu!E188</f>
        <v/>
      </c>
      <c r="J303" s="602"/>
      <c r="K303" s="602"/>
      <c r="L303" s="602"/>
      <c r="M303" s="602"/>
      <c r="N303" s="602"/>
      <c r="O303" s="603"/>
      <c r="P303" s="601" t="str">
        <f>Calcu!J188</f>
        <v/>
      </c>
      <c r="Q303" s="604"/>
      <c r="R303" s="604"/>
      <c r="S303" s="604"/>
      <c r="T303" s="604"/>
      <c r="U303" s="604"/>
      <c r="V303" s="605"/>
      <c r="W303" s="601" t="str">
        <f>IF(Calcu!G188="ⅹ",Calcu!G188,Calcu!K188)</f>
        <v/>
      </c>
      <c r="X303" s="604"/>
      <c r="Y303" s="604"/>
      <c r="Z303" s="604"/>
      <c r="AA303" s="604"/>
      <c r="AB303" s="604"/>
      <c r="AC303" s="605"/>
      <c r="AD303" s="601" t="str">
        <f>IF(Calcu!H188="ⅹ",Calcu!H188,Calcu!L188)</f>
        <v/>
      </c>
      <c r="AE303" s="604"/>
      <c r="AF303" s="604"/>
      <c r="AG303" s="604"/>
      <c r="AH303" s="604"/>
      <c r="AI303" s="604"/>
      <c r="AJ303" s="605"/>
      <c r="AK303" s="291"/>
      <c r="AL303" s="291"/>
      <c r="AM303" s="291"/>
      <c r="AN303" s="291"/>
      <c r="AO303" s="291"/>
      <c r="AP303" s="291"/>
      <c r="AQ303" s="291"/>
      <c r="AR303" s="143"/>
      <c r="AS303" s="143"/>
      <c r="AT303" s="291"/>
    </row>
    <row r="304" spans="1:46" ht="18" customHeight="1">
      <c r="A304" s="291"/>
      <c r="B304" s="598">
        <f>Calcu!C189</f>
        <v>17</v>
      </c>
      <c r="C304" s="599"/>
      <c r="D304" s="599"/>
      <c r="E304" s="599"/>
      <c r="F304" s="599"/>
      <c r="G304" s="599"/>
      <c r="H304" s="600"/>
      <c r="I304" s="601" t="str">
        <f>Calcu!E189</f>
        <v/>
      </c>
      <c r="J304" s="602"/>
      <c r="K304" s="602"/>
      <c r="L304" s="602"/>
      <c r="M304" s="602"/>
      <c r="N304" s="602"/>
      <c r="O304" s="603"/>
      <c r="P304" s="601" t="str">
        <f>Calcu!J189</f>
        <v/>
      </c>
      <c r="Q304" s="604"/>
      <c r="R304" s="604"/>
      <c r="S304" s="604"/>
      <c r="T304" s="604"/>
      <c r="U304" s="604"/>
      <c r="V304" s="605"/>
      <c r="W304" s="601" t="str">
        <f>IF(Calcu!G189="ⅹ",Calcu!G189,Calcu!K189)</f>
        <v/>
      </c>
      <c r="X304" s="604"/>
      <c r="Y304" s="604"/>
      <c r="Z304" s="604"/>
      <c r="AA304" s="604"/>
      <c r="AB304" s="604"/>
      <c r="AC304" s="605"/>
      <c r="AD304" s="601" t="str">
        <f>IF(Calcu!H189="ⅹ",Calcu!H189,Calcu!L189)</f>
        <v/>
      </c>
      <c r="AE304" s="604"/>
      <c r="AF304" s="604"/>
      <c r="AG304" s="604"/>
      <c r="AH304" s="604"/>
      <c r="AI304" s="604"/>
      <c r="AJ304" s="605"/>
      <c r="AK304" s="291"/>
      <c r="AL304" s="291"/>
      <c r="AM304" s="291"/>
      <c r="AN304" s="291"/>
      <c r="AO304" s="291"/>
      <c r="AP304" s="291"/>
      <c r="AQ304" s="291"/>
      <c r="AR304" s="143"/>
      <c r="AS304" s="143"/>
      <c r="AT304" s="291"/>
    </row>
    <row r="305" spans="1:46" ht="18" customHeight="1">
      <c r="A305" s="291"/>
      <c r="B305" s="598">
        <f>Calcu!C190</f>
        <v>18</v>
      </c>
      <c r="C305" s="599"/>
      <c r="D305" s="599"/>
      <c r="E305" s="599"/>
      <c r="F305" s="599"/>
      <c r="G305" s="599"/>
      <c r="H305" s="600"/>
      <c r="I305" s="601" t="str">
        <f>Calcu!E190</f>
        <v/>
      </c>
      <c r="J305" s="602"/>
      <c r="K305" s="602"/>
      <c r="L305" s="602"/>
      <c r="M305" s="602"/>
      <c r="N305" s="602"/>
      <c r="O305" s="603"/>
      <c r="P305" s="601" t="str">
        <f>Calcu!J190</f>
        <v/>
      </c>
      <c r="Q305" s="604"/>
      <c r="R305" s="604"/>
      <c r="S305" s="604"/>
      <c r="T305" s="604"/>
      <c r="U305" s="604"/>
      <c r="V305" s="605"/>
      <c r="W305" s="601" t="str">
        <f>IF(Calcu!G190="ⅹ",Calcu!G190,Calcu!K190)</f>
        <v/>
      </c>
      <c r="X305" s="604"/>
      <c r="Y305" s="604"/>
      <c r="Z305" s="604"/>
      <c r="AA305" s="604"/>
      <c r="AB305" s="604"/>
      <c r="AC305" s="605"/>
      <c r="AD305" s="601" t="str">
        <f>IF(Calcu!H190="ⅹ",Calcu!H190,Calcu!L190)</f>
        <v/>
      </c>
      <c r="AE305" s="604"/>
      <c r="AF305" s="604"/>
      <c r="AG305" s="604"/>
      <c r="AH305" s="604"/>
      <c r="AI305" s="604"/>
      <c r="AJ305" s="605"/>
      <c r="AK305" s="291"/>
      <c r="AL305" s="291"/>
      <c r="AM305" s="291"/>
      <c r="AN305" s="291"/>
      <c r="AO305" s="291"/>
      <c r="AP305" s="291"/>
      <c r="AQ305" s="291"/>
      <c r="AR305" s="143"/>
      <c r="AS305" s="143"/>
      <c r="AT305" s="291"/>
    </row>
    <row r="306" spans="1:46" ht="18" customHeight="1">
      <c r="A306" s="291"/>
      <c r="B306" s="598">
        <f>Calcu!C191</f>
        <v>19</v>
      </c>
      <c r="C306" s="599"/>
      <c r="D306" s="599"/>
      <c r="E306" s="599"/>
      <c r="F306" s="599"/>
      <c r="G306" s="599"/>
      <c r="H306" s="600"/>
      <c r="I306" s="601" t="str">
        <f>Calcu!E191</f>
        <v/>
      </c>
      <c r="J306" s="602"/>
      <c r="K306" s="602"/>
      <c r="L306" s="602"/>
      <c r="M306" s="602"/>
      <c r="N306" s="602"/>
      <c r="O306" s="603"/>
      <c r="P306" s="601" t="str">
        <f>Calcu!J191</f>
        <v/>
      </c>
      <c r="Q306" s="604"/>
      <c r="R306" s="604"/>
      <c r="S306" s="604"/>
      <c r="T306" s="604"/>
      <c r="U306" s="604"/>
      <c r="V306" s="605"/>
      <c r="W306" s="601" t="str">
        <f>IF(Calcu!G191="ⅹ",Calcu!G191,Calcu!K191)</f>
        <v/>
      </c>
      <c r="X306" s="604"/>
      <c r="Y306" s="604"/>
      <c r="Z306" s="604"/>
      <c r="AA306" s="604"/>
      <c r="AB306" s="604"/>
      <c r="AC306" s="605"/>
      <c r="AD306" s="601" t="str">
        <f>IF(Calcu!H191="ⅹ",Calcu!H191,Calcu!L191)</f>
        <v/>
      </c>
      <c r="AE306" s="604"/>
      <c r="AF306" s="604"/>
      <c r="AG306" s="604"/>
      <c r="AH306" s="604"/>
      <c r="AI306" s="604"/>
      <c r="AJ306" s="605"/>
      <c r="AK306" s="291"/>
      <c r="AL306" s="291"/>
      <c r="AM306" s="291"/>
      <c r="AN306" s="291"/>
      <c r="AO306" s="291"/>
      <c r="AP306" s="291"/>
      <c r="AQ306" s="291"/>
      <c r="AR306" s="143"/>
      <c r="AS306" s="143"/>
      <c r="AT306" s="291"/>
    </row>
    <row r="307" spans="1:46" ht="18" customHeight="1">
      <c r="A307" s="291"/>
      <c r="B307" s="598">
        <f>Calcu!C192</f>
        <v>20</v>
      </c>
      <c r="C307" s="599"/>
      <c r="D307" s="599"/>
      <c r="E307" s="599"/>
      <c r="F307" s="599"/>
      <c r="G307" s="599"/>
      <c r="H307" s="600"/>
      <c r="I307" s="601" t="str">
        <f>Calcu!E192</f>
        <v/>
      </c>
      <c r="J307" s="602"/>
      <c r="K307" s="602"/>
      <c r="L307" s="602"/>
      <c r="M307" s="602"/>
      <c r="N307" s="602"/>
      <c r="O307" s="603"/>
      <c r="P307" s="601" t="str">
        <f>Calcu!J192</f>
        <v/>
      </c>
      <c r="Q307" s="604"/>
      <c r="R307" s="604"/>
      <c r="S307" s="604"/>
      <c r="T307" s="604"/>
      <c r="U307" s="604"/>
      <c r="V307" s="605"/>
      <c r="W307" s="601" t="str">
        <f>IF(Calcu!G192="ⅹ",Calcu!G192,Calcu!K192)</f>
        <v/>
      </c>
      <c r="X307" s="604"/>
      <c r="Y307" s="604"/>
      <c r="Z307" s="604"/>
      <c r="AA307" s="604"/>
      <c r="AB307" s="604"/>
      <c r="AC307" s="605"/>
      <c r="AD307" s="601" t="str">
        <f>IF(Calcu!H192="ⅹ",Calcu!H192,Calcu!L192)</f>
        <v/>
      </c>
      <c r="AE307" s="604"/>
      <c r="AF307" s="604"/>
      <c r="AG307" s="604"/>
      <c r="AH307" s="604"/>
      <c r="AI307" s="604"/>
      <c r="AJ307" s="605"/>
      <c r="AK307" s="291"/>
      <c r="AL307" s="291"/>
      <c r="AM307" s="291"/>
      <c r="AN307" s="291"/>
      <c r="AO307" s="291"/>
      <c r="AP307" s="291"/>
      <c r="AQ307" s="291"/>
      <c r="AR307" s="143"/>
      <c r="AS307" s="143"/>
      <c r="AT307" s="291"/>
    </row>
    <row r="308" spans="1:46" ht="18" customHeight="1">
      <c r="A308" s="291"/>
      <c r="B308" s="598">
        <f>Calcu!C193</f>
        <v>21</v>
      </c>
      <c r="C308" s="599"/>
      <c r="D308" s="599"/>
      <c r="E308" s="599"/>
      <c r="F308" s="599"/>
      <c r="G308" s="599"/>
      <c r="H308" s="600"/>
      <c r="I308" s="601" t="str">
        <f>Calcu!E193</f>
        <v/>
      </c>
      <c r="J308" s="602"/>
      <c r="K308" s="602"/>
      <c r="L308" s="602"/>
      <c r="M308" s="602"/>
      <c r="N308" s="602"/>
      <c r="O308" s="603"/>
      <c r="P308" s="601" t="str">
        <f>Calcu!J193</f>
        <v/>
      </c>
      <c r="Q308" s="604"/>
      <c r="R308" s="604"/>
      <c r="S308" s="604"/>
      <c r="T308" s="604"/>
      <c r="U308" s="604"/>
      <c r="V308" s="605"/>
      <c r="W308" s="601" t="str">
        <f>IF(Calcu!G193="ⅹ",Calcu!G193,Calcu!K193)</f>
        <v/>
      </c>
      <c r="X308" s="604"/>
      <c r="Y308" s="604"/>
      <c r="Z308" s="604"/>
      <c r="AA308" s="604"/>
      <c r="AB308" s="604"/>
      <c r="AC308" s="605"/>
      <c r="AD308" s="601" t="str">
        <f>IF(Calcu!H193="ⅹ",Calcu!H193,Calcu!L193)</f>
        <v/>
      </c>
      <c r="AE308" s="604"/>
      <c r="AF308" s="604"/>
      <c r="AG308" s="604"/>
      <c r="AH308" s="604"/>
      <c r="AI308" s="604"/>
      <c r="AJ308" s="605"/>
      <c r="AK308" s="291"/>
      <c r="AL308" s="291"/>
      <c r="AM308" s="291"/>
      <c r="AN308" s="291"/>
      <c r="AO308" s="291"/>
      <c r="AP308" s="291"/>
      <c r="AQ308" s="291"/>
      <c r="AR308" s="143"/>
      <c r="AS308" s="143"/>
      <c r="AT308" s="291"/>
    </row>
    <row r="309" spans="1:46" ht="18" customHeight="1">
      <c r="A309" s="291"/>
      <c r="B309" s="598">
        <f>Calcu!C194</f>
        <v>22</v>
      </c>
      <c r="C309" s="599"/>
      <c r="D309" s="599"/>
      <c r="E309" s="599"/>
      <c r="F309" s="599"/>
      <c r="G309" s="599"/>
      <c r="H309" s="600"/>
      <c r="I309" s="601" t="str">
        <f>Calcu!E194</f>
        <v/>
      </c>
      <c r="J309" s="602"/>
      <c r="K309" s="602"/>
      <c r="L309" s="602"/>
      <c r="M309" s="602"/>
      <c r="N309" s="602"/>
      <c r="O309" s="603"/>
      <c r="P309" s="601" t="str">
        <f>Calcu!J194</f>
        <v/>
      </c>
      <c r="Q309" s="604"/>
      <c r="R309" s="604"/>
      <c r="S309" s="604"/>
      <c r="T309" s="604"/>
      <c r="U309" s="604"/>
      <c r="V309" s="605"/>
      <c r="W309" s="601" t="str">
        <f>IF(Calcu!G194="ⅹ",Calcu!G194,Calcu!K194)</f>
        <v/>
      </c>
      <c r="X309" s="604"/>
      <c r="Y309" s="604"/>
      <c r="Z309" s="604"/>
      <c r="AA309" s="604"/>
      <c r="AB309" s="604"/>
      <c r="AC309" s="605"/>
      <c r="AD309" s="601" t="str">
        <f>IF(Calcu!H194="ⅹ",Calcu!H194,Calcu!L194)</f>
        <v/>
      </c>
      <c r="AE309" s="604"/>
      <c r="AF309" s="604"/>
      <c r="AG309" s="604"/>
      <c r="AH309" s="604"/>
      <c r="AI309" s="604"/>
      <c r="AJ309" s="605"/>
      <c r="AK309" s="291"/>
      <c r="AL309" s="291"/>
      <c r="AM309" s="291"/>
      <c r="AN309" s="291"/>
      <c r="AO309" s="291"/>
      <c r="AP309" s="291"/>
      <c r="AQ309" s="291"/>
      <c r="AR309" s="143"/>
      <c r="AS309" s="143"/>
      <c r="AT309" s="291"/>
    </row>
    <row r="310" spans="1:46" ht="18" customHeight="1">
      <c r="A310" s="291"/>
      <c r="B310" s="598">
        <f>Calcu!C195</f>
        <v>23</v>
      </c>
      <c r="C310" s="599"/>
      <c r="D310" s="599"/>
      <c r="E310" s="599"/>
      <c r="F310" s="599"/>
      <c r="G310" s="599"/>
      <c r="H310" s="600"/>
      <c r="I310" s="601" t="str">
        <f>Calcu!E195</f>
        <v/>
      </c>
      <c r="J310" s="602"/>
      <c r="K310" s="602"/>
      <c r="L310" s="602"/>
      <c r="M310" s="602"/>
      <c r="N310" s="602"/>
      <c r="O310" s="603"/>
      <c r="P310" s="601" t="str">
        <f>Calcu!J195</f>
        <v/>
      </c>
      <c r="Q310" s="604"/>
      <c r="R310" s="604"/>
      <c r="S310" s="604"/>
      <c r="T310" s="604"/>
      <c r="U310" s="604"/>
      <c r="V310" s="605"/>
      <c r="W310" s="601" t="str">
        <f>IF(Calcu!G195="ⅹ",Calcu!G195,Calcu!K195)</f>
        <v/>
      </c>
      <c r="X310" s="604"/>
      <c r="Y310" s="604"/>
      <c r="Z310" s="604"/>
      <c r="AA310" s="604"/>
      <c r="AB310" s="604"/>
      <c r="AC310" s="605"/>
      <c r="AD310" s="601" t="str">
        <f>IF(Calcu!H195="ⅹ",Calcu!H195,Calcu!L195)</f>
        <v/>
      </c>
      <c r="AE310" s="604"/>
      <c r="AF310" s="604"/>
      <c r="AG310" s="604"/>
      <c r="AH310" s="604"/>
      <c r="AI310" s="604"/>
      <c r="AJ310" s="605"/>
      <c r="AK310" s="291"/>
      <c r="AL310" s="291"/>
      <c r="AM310" s="291"/>
      <c r="AN310" s="291"/>
      <c r="AO310" s="291"/>
      <c r="AP310" s="291"/>
      <c r="AQ310" s="291"/>
      <c r="AR310" s="143"/>
      <c r="AS310" s="143"/>
      <c r="AT310" s="291"/>
    </row>
    <row r="311" spans="1:46" ht="18" customHeight="1">
      <c r="A311" s="291"/>
      <c r="B311" s="598">
        <f>Calcu!C196</f>
        <v>24</v>
      </c>
      <c r="C311" s="599"/>
      <c r="D311" s="599"/>
      <c r="E311" s="599"/>
      <c r="F311" s="599"/>
      <c r="G311" s="599"/>
      <c r="H311" s="600"/>
      <c r="I311" s="601" t="str">
        <f>Calcu!E196</f>
        <v/>
      </c>
      <c r="J311" s="602"/>
      <c r="K311" s="602"/>
      <c r="L311" s="602"/>
      <c r="M311" s="602"/>
      <c r="N311" s="602"/>
      <c r="O311" s="603"/>
      <c r="P311" s="601" t="str">
        <f>Calcu!J196</f>
        <v/>
      </c>
      <c r="Q311" s="604"/>
      <c r="R311" s="604"/>
      <c r="S311" s="604"/>
      <c r="T311" s="604"/>
      <c r="U311" s="604"/>
      <c r="V311" s="605"/>
      <c r="W311" s="601" t="str">
        <f>IF(Calcu!G196="ⅹ",Calcu!G196,Calcu!K196)</f>
        <v/>
      </c>
      <c r="X311" s="604"/>
      <c r="Y311" s="604"/>
      <c r="Z311" s="604"/>
      <c r="AA311" s="604"/>
      <c r="AB311" s="604"/>
      <c r="AC311" s="605"/>
      <c r="AD311" s="601" t="str">
        <f>IF(Calcu!H196="ⅹ",Calcu!H196,Calcu!L196)</f>
        <v/>
      </c>
      <c r="AE311" s="604"/>
      <c r="AF311" s="604"/>
      <c r="AG311" s="604"/>
      <c r="AH311" s="604"/>
      <c r="AI311" s="604"/>
      <c r="AJ311" s="605"/>
      <c r="AK311" s="291"/>
      <c r="AL311" s="291"/>
      <c r="AM311" s="291"/>
      <c r="AN311" s="291"/>
      <c r="AO311" s="291"/>
      <c r="AP311" s="291"/>
      <c r="AQ311" s="291"/>
      <c r="AR311" s="143"/>
      <c r="AS311" s="143"/>
      <c r="AT311" s="291"/>
    </row>
    <row r="312" spans="1:46" ht="18" customHeight="1">
      <c r="A312" s="291"/>
      <c r="B312" s="598">
        <f>Calcu!C197</f>
        <v>25</v>
      </c>
      <c r="C312" s="599"/>
      <c r="D312" s="599"/>
      <c r="E312" s="599"/>
      <c r="F312" s="599"/>
      <c r="G312" s="599"/>
      <c r="H312" s="600"/>
      <c r="I312" s="601" t="str">
        <f>Calcu!E197</f>
        <v/>
      </c>
      <c r="J312" s="602"/>
      <c r="K312" s="602"/>
      <c r="L312" s="602"/>
      <c r="M312" s="602"/>
      <c r="N312" s="602"/>
      <c r="O312" s="603"/>
      <c r="P312" s="601" t="str">
        <f>Calcu!J197</f>
        <v/>
      </c>
      <c r="Q312" s="604"/>
      <c r="R312" s="604"/>
      <c r="S312" s="604"/>
      <c r="T312" s="604"/>
      <c r="U312" s="604"/>
      <c r="V312" s="605"/>
      <c r="W312" s="601" t="str">
        <f>IF(Calcu!G197="ⅹ",Calcu!G197,Calcu!K197)</f>
        <v/>
      </c>
      <c r="X312" s="604"/>
      <c r="Y312" s="604"/>
      <c r="Z312" s="604"/>
      <c r="AA312" s="604"/>
      <c r="AB312" s="604"/>
      <c r="AC312" s="605"/>
      <c r="AD312" s="601" t="str">
        <f>IF(Calcu!H197="ⅹ",Calcu!H197,Calcu!L197)</f>
        <v/>
      </c>
      <c r="AE312" s="604"/>
      <c r="AF312" s="604"/>
      <c r="AG312" s="604"/>
      <c r="AH312" s="604"/>
      <c r="AI312" s="604"/>
      <c r="AJ312" s="605"/>
      <c r="AK312" s="291"/>
      <c r="AL312" s="291"/>
      <c r="AM312" s="291"/>
      <c r="AN312" s="291"/>
      <c r="AO312" s="291"/>
      <c r="AP312" s="291"/>
      <c r="AQ312" s="291"/>
      <c r="AR312" s="143"/>
      <c r="AS312" s="143"/>
      <c r="AT312" s="291"/>
    </row>
    <row r="313" spans="1:46" ht="18" customHeight="1">
      <c r="A313" s="291"/>
      <c r="B313" s="598">
        <f>Calcu!C198</f>
        <v>26</v>
      </c>
      <c r="C313" s="599"/>
      <c r="D313" s="599"/>
      <c r="E313" s="599"/>
      <c r="F313" s="599"/>
      <c r="G313" s="599"/>
      <c r="H313" s="600"/>
      <c r="I313" s="601" t="str">
        <f>Calcu!E198</f>
        <v/>
      </c>
      <c r="J313" s="602"/>
      <c r="K313" s="602"/>
      <c r="L313" s="602"/>
      <c r="M313" s="602"/>
      <c r="N313" s="602"/>
      <c r="O313" s="603"/>
      <c r="P313" s="601" t="str">
        <f>Calcu!J198</f>
        <v/>
      </c>
      <c r="Q313" s="604"/>
      <c r="R313" s="604"/>
      <c r="S313" s="604"/>
      <c r="T313" s="604"/>
      <c r="U313" s="604"/>
      <c r="V313" s="605"/>
      <c r="W313" s="601" t="str">
        <f>IF(Calcu!G198="ⅹ",Calcu!G198,Calcu!K198)</f>
        <v/>
      </c>
      <c r="X313" s="604"/>
      <c r="Y313" s="604"/>
      <c r="Z313" s="604"/>
      <c r="AA313" s="604"/>
      <c r="AB313" s="604"/>
      <c r="AC313" s="605"/>
      <c r="AD313" s="601" t="str">
        <f>IF(Calcu!H198="ⅹ",Calcu!H198,Calcu!L198)</f>
        <v/>
      </c>
      <c r="AE313" s="604"/>
      <c r="AF313" s="604"/>
      <c r="AG313" s="604"/>
      <c r="AH313" s="604"/>
      <c r="AI313" s="604"/>
      <c r="AJ313" s="605"/>
      <c r="AK313" s="291"/>
      <c r="AL313" s="291"/>
      <c r="AM313" s="291"/>
      <c r="AN313" s="291"/>
      <c r="AO313" s="291"/>
      <c r="AP313" s="291"/>
      <c r="AQ313" s="291"/>
      <c r="AR313" s="143"/>
      <c r="AS313" s="143"/>
      <c r="AT313" s="291"/>
    </row>
    <row r="314" spans="1:46" ht="18" customHeight="1">
      <c r="A314" s="291"/>
      <c r="B314" s="598">
        <f>Calcu!C199</f>
        <v>27</v>
      </c>
      <c r="C314" s="599"/>
      <c r="D314" s="599"/>
      <c r="E314" s="599"/>
      <c r="F314" s="599"/>
      <c r="G314" s="599"/>
      <c r="H314" s="600"/>
      <c r="I314" s="601" t="str">
        <f>Calcu!E199</f>
        <v/>
      </c>
      <c r="J314" s="602"/>
      <c r="K314" s="602"/>
      <c r="L314" s="602"/>
      <c r="M314" s="602"/>
      <c r="N314" s="602"/>
      <c r="O314" s="603"/>
      <c r="P314" s="601" t="str">
        <f>Calcu!J199</f>
        <v/>
      </c>
      <c r="Q314" s="604"/>
      <c r="R314" s="604"/>
      <c r="S314" s="604"/>
      <c r="T314" s="604"/>
      <c r="U314" s="604"/>
      <c r="V314" s="605"/>
      <c r="W314" s="601" t="str">
        <f>IF(Calcu!G199="ⅹ",Calcu!G199,Calcu!K199)</f>
        <v/>
      </c>
      <c r="X314" s="604"/>
      <c r="Y314" s="604"/>
      <c r="Z314" s="604"/>
      <c r="AA314" s="604"/>
      <c r="AB314" s="604"/>
      <c r="AC314" s="605"/>
      <c r="AD314" s="601" t="str">
        <f>IF(Calcu!H199="ⅹ",Calcu!H199,Calcu!L199)</f>
        <v/>
      </c>
      <c r="AE314" s="604"/>
      <c r="AF314" s="604"/>
      <c r="AG314" s="604"/>
      <c r="AH314" s="604"/>
      <c r="AI314" s="604"/>
      <c r="AJ314" s="605"/>
      <c r="AK314" s="291"/>
      <c r="AL314" s="291"/>
      <c r="AM314" s="291"/>
      <c r="AN314" s="291"/>
      <c r="AO314" s="291"/>
      <c r="AP314" s="291"/>
      <c r="AQ314" s="291"/>
      <c r="AR314" s="143"/>
      <c r="AS314" s="143"/>
      <c r="AT314" s="291"/>
    </row>
    <row r="315" spans="1:46" ht="18" customHeight="1">
      <c r="A315" s="291"/>
      <c r="B315" s="598">
        <f>Calcu!C200</f>
        <v>28</v>
      </c>
      <c r="C315" s="599"/>
      <c r="D315" s="599"/>
      <c r="E315" s="599"/>
      <c r="F315" s="599"/>
      <c r="G315" s="599"/>
      <c r="H315" s="600"/>
      <c r="I315" s="601" t="str">
        <f>Calcu!E200</f>
        <v/>
      </c>
      <c r="J315" s="602"/>
      <c r="K315" s="602"/>
      <c r="L315" s="602"/>
      <c r="M315" s="602"/>
      <c r="N315" s="602"/>
      <c r="O315" s="603"/>
      <c r="P315" s="601" t="str">
        <f>Calcu!J200</f>
        <v/>
      </c>
      <c r="Q315" s="604"/>
      <c r="R315" s="604"/>
      <c r="S315" s="604"/>
      <c r="T315" s="604"/>
      <c r="U315" s="604"/>
      <c r="V315" s="605"/>
      <c r="W315" s="601" t="str">
        <f>IF(Calcu!G200="ⅹ",Calcu!G200,Calcu!K200)</f>
        <v/>
      </c>
      <c r="X315" s="604"/>
      <c r="Y315" s="604"/>
      <c r="Z315" s="604"/>
      <c r="AA315" s="604"/>
      <c r="AB315" s="604"/>
      <c r="AC315" s="605"/>
      <c r="AD315" s="601" t="str">
        <f>IF(Calcu!H200="ⅹ",Calcu!H200,Calcu!L200)</f>
        <v/>
      </c>
      <c r="AE315" s="604"/>
      <c r="AF315" s="604"/>
      <c r="AG315" s="604"/>
      <c r="AH315" s="604"/>
      <c r="AI315" s="604"/>
      <c r="AJ315" s="605"/>
      <c r="AK315" s="291"/>
      <c r="AL315" s="291"/>
      <c r="AM315" s="291"/>
      <c r="AN315" s="291"/>
      <c r="AO315" s="291"/>
      <c r="AP315" s="291"/>
      <c r="AQ315" s="291"/>
      <c r="AR315" s="143"/>
      <c r="AS315" s="143"/>
      <c r="AT315" s="291"/>
    </row>
    <row r="316" spans="1:46" ht="18" customHeight="1">
      <c r="A316" s="291"/>
      <c r="B316" s="598">
        <f>Calcu!C201</f>
        <v>29</v>
      </c>
      <c r="C316" s="599"/>
      <c r="D316" s="599"/>
      <c r="E316" s="599"/>
      <c r="F316" s="599"/>
      <c r="G316" s="599"/>
      <c r="H316" s="600"/>
      <c r="I316" s="601" t="str">
        <f>Calcu!E201</f>
        <v/>
      </c>
      <c r="J316" s="602"/>
      <c r="K316" s="602"/>
      <c r="L316" s="602"/>
      <c r="M316" s="602"/>
      <c r="N316" s="602"/>
      <c r="O316" s="603"/>
      <c r="P316" s="601" t="str">
        <f>Calcu!J201</f>
        <v/>
      </c>
      <c r="Q316" s="604"/>
      <c r="R316" s="604"/>
      <c r="S316" s="604"/>
      <c r="T316" s="604"/>
      <c r="U316" s="604"/>
      <c r="V316" s="605"/>
      <c r="W316" s="601" t="str">
        <f>IF(Calcu!G201="ⅹ",Calcu!G201,Calcu!K201)</f>
        <v/>
      </c>
      <c r="X316" s="604"/>
      <c r="Y316" s="604"/>
      <c r="Z316" s="604"/>
      <c r="AA316" s="604"/>
      <c r="AB316" s="604"/>
      <c r="AC316" s="605"/>
      <c r="AD316" s="601" t="str">
        <f>IF(Calcu!H201="ⅹ",Calcu!H201,Calcu!L201)</f>
        <v/>
      </c>
      <c r="AE316" s="604"/>
      <c r="AF316" s="604"/>
      <c r="AG316" s="604"/>
      <c r="AH316" s="604"/>
      <c r="AI316" s="604"/>
      <c r="AJ316" s="605"/>
      <c r="AK316" s="291"/>
      <c r="AL316" s="291"/>
      <c r="AM316" s="291"/>
      <c r="AN316" s="291"/>
      <c r="AO316" s="291"/>
      <c r="AP316" s="291"/>
      <c r="AQ316" s="291"/>
      <c r="AR316" s="143"/>
      <c r="AS316" s="143"/>
      <c r="AT316" s="291"/>
    </row>
    <row r="317" spans="1:46" ht="18" customHeight="1">
      <c r="A317" s="291"/>
      <c r="B317" s="598">
        <f>Calcu!C202</f>
        <v>30</v>
      </c>
      <c r="C317" s="599"/>
      <c r="D317" s="599"/>
      <c r="E317" s="599"/>
      <c r="F317" s="599"/>
      <c r="G317" s="599"/>
      <c r="H317" s="600"/>
      <c r="I317" s="601" t="str">
        <f>Calcu!E202</f>
        <v/>
      </c>
      <c r="J317" s="602"/>
      <c r="K317" s="602"/>
      <c r="L317" s="602"/>
      <c r="M317" s="602"/>
      <c r="N317" s="602"/>
      <c r="O317" s="603"/>
      <c r="P317" s="601" t="str">
        <f>Calcu!J202</f>
        <v/>
      </c>
      <c r="Q317" s="604"/>
      <c r="R317" s="604"/>
      <c r="S317" s="604"/>
      <c r="T317" s="604"/>
      <c r="U317" s="604"/>
      <c r="V317" s="605"/>
      <c r="W317" s="601" t="str">
        <f>IF(Calcu!G202="ⅹ",Calcu!G202,Calcu!K202)</f>
        <v/>
      </c>
      <c r="X317" s="604"/>
      <c r="Y317" s="604"/>
      <c r="Z317" s="604"/>
      <c r="AA317" s="604"/>
      <c r="AB317" s="604"/>
      <c r="AC317" s="605"/>
      <c r="AD317" s="601" t="str">
        <f>IF(Calcu!H202="ⅹ",Calcu!H202,Calcu!L202)</f>
        <v/>
      </c>
      <c r="AE317" s="604"/>
      <c r="AF317" s="604"/>
      <c r="AG317" s="604"/>
      <c r="AH317" s="604"/>
      <c r="AI317" s="604"/>
      <c r="AJ317" s="605"/>
      <c r="AK317" s="291"/>
      <c r="AL317" s="291"/>
      <c r="AM317" s="291"/>
      <c r="AN317" s="291"/>
      <c r="AO317" s="291"/>
      <c r="AP317" s="291"/>
      <c r="AQ317" s="291"/>
      <c r="AR317" s="143"/>
      <c r="AS317" s="143"/>
      <c r="AT317" s="291"/>
    </row>
    <row r="318" spans="1:46" s="291" customFormat="1" ht="18" customHeight="1"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3"/>
      <c r="N318" s="423"/>
      <c r="O318" s="423"/>
      <c r="P318" s="423"/>
      <c r="Q318" s="423"/>
      <c r="R318" s="423"/>
      <c r="S318" s="423"/>
      <c r="T318" s="423"/>
      <c r="U318" s="423"/>
      <c r="V318" s="423"/>
      <c r="W318" s="423"/>
      <c r="X318" s="423"/>
      <c r="Y318" s="423"/>
      <c r="Z318" s="423"/>
      <c r="AA318" s="423"/>
      <c r="AB318" s="423"/>
      <c r="AC318" s="423"/>
      <c r="AD318" s="423"/>
      <c r="AE318" s="423"/>
      <c r="AF318" s="423"/>
      <c r="AG318" s="423"/>
      <c r="AH318" s="423"/>
      <c r="AI318" s="423"/>
      <c r="AJ318" s="423"/>
      <c r="AK318" s="290"/>
      <c r="AL318" s="290"/>
      <c r="AM318" s="290"/>
      <c r="AN318" s="290"/>
      <c r="AO318" s="290"/>
      <c r="AP318" s="290"/>
      <c r="AQ318" s="290"/>
      <c r="AR318" s="143"/>
      <c r="AS318" s="143"/>
    </row>
    <row r="319" spans="1:46" s="146" customFormat="1" ht="18" customHeight="1">
      <c r="A319" s="298" t="str">
        <f>"■ "&amp;B282&amp;" "&amp;N282&amp;" 에서의 교정데이터"</f>
        <v>■ 0 0 에서의 교정데이터</v>
      </c>
      <c r="D319" s="299"/>
      <c r="E319" s="299"/>
      <c r="F319" s="299"/>
      <c r="H319" s="145"/>
      <c r="I319" s="296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  <c r="AF319" s="145"/>
      <c r="AG319" s="145"/>
      <c r="AH319" s="145"/>
      <c r="AI319" s="145"/>
      <c r="AJ319" s="145"/>
      <c r="AK319" s="145"/>
      <c r="AL319" s="145"/>
      <c r="AM319" s="145"/>
      <c r="AN319" s="145"/>
      <c r="AO319" s="145"/>
      <c r="AP319" s="145"/>
      <c r="AQ319" s="145"/>
      <c r="AR319" s="145"/>
      <c r="AS319" s="145"/>
      <c r="AT319" s="145"/>
    </row>
    <row r="320" spans="1:46" s="146" customFormat="1" ht="18" customHeight="1">
      <c r="A320" s="188"/>
      <c r="B320" s="606" t="s">
        <v>223</v>
      </c>
      <c r="C320" s="607"/>
      <c r="D320" s="607"/>
      <c r="E320" s="607"/>
      <c r="F320" s="607"/>
      <c r="G320" s="607"/>
      <c r="H320" s="608"/>
      <c r="I320" s="606" t="s">
        <v>1000</v>
      </c>
      <c r="J320" s="607"/>
      <c r="K320" s="607"/>
      <c r="L320" s="607"/>
      <c r="M320" s="607"/>
      <c r="N320" s="607"/>
      <c r="O320" s="608"/>
      <c r="P320" s="615" t="e">
        <f>Calcu!$J$328&amp;" 지시값"</f>
        <v>#N/A</v>
      </c>
      <c r="Q320" s="616"/>
      <c r="R320" s="616"/>
      <c r="S320" s="616"/>
      <c r="T320" s="616"/>
      <c r="U320" s="616"/>
      <c r="V320" s="616"/>
      <c r="W320" s="616"/>
      <c r="X320" s="616"/>
      <c r="Y320" s="616"/>
      <c r="Z320" s="616"/>
      <c r="AA320" s="616"/>
      <c r="AB320" s="616"/>
      <c r="AC320" s="616"/>
      <c r="AD320" s="616"/>
      <c r="AE320" s="616"/>
      <c r="AF320" s="616"/>
      <c r="AG320" s="616"/>
      <c r="AH320" s="617" t="s">
        <v>779</v>
      </c>
      <c r="AI320" s="617"/>
      <c r="AJ320" s="617"/>
      <c r="AK320" s="617"/>
      <c r="AL320" s="617"/>
      <c r="AM320" s="617"/>
      <c r="AN320" s="617"/>
      <c r="AO320" s="617"/>
      <c r="AP320" s="617"/>
      <c r="AQ320" s="617"/>
      <c r="AR320" s="617"/>
      <c r="AS320" s="618"/>
      <c r="AT320" s="145"/>
    </row>
    <row r="321" spans="1:46" s="146" customFormat="1" ht="18" customHeight="1">
      <c r="A321" s="188"/>
      <c r="B321" s="609"/>
      <c r="C321" s="610"/>
      <c r="D321" s="610"/>
      <c r="E321" s="610"/>
      <c r="F321" s="610"/>
      <c r="G321" s="610"/>
      <c r="H321" s="611"/>
      <c r="I321" s="612"/>
      <c r="J321" s="613"/>
      <c r="K321" s="613"/>
      <c r="L321" s="613"/>
      <c r="M321" s="613"/>
      <c r="N321" s="613"/>
      <c r="O321" s="614"/>
      <c r="P321" s="619" t="s">
        <v>224</v>
      </c>
      <c r="Q321" s="620"/>
      <c r="R321" s="620"/>
      <c r="S321" s="620"/>
      <c r="T321" s="620"/>
      <c r="U321" s="621"/>
      <c r="V321" s="619" t="s">
        <v>225</v>
      </c>
      <c r="W321" s="620"/>
      <c r="X321" s="620"/>
      <c r="Y321" s="620"/>
      <c r="Z321" s="620"/>
      <c r="AA321" s="621"/>
      <c r="AB321" s="619" t="s">
        <v>226</v>
      </c>
      <c r="AC321" s="620"/>
      <c r="AD321" s="620"/>
      <c r="AE321" s="620"/>
      <c r="AF321" s="620"/>
      <c r="AG321" s="621"/>
      <c r="AH321" s="619" t="s">
        <v>72</v>
      </c>
      <c r="AI321" s="620"/>
      <c r="AJ321" s="620"/>
      <c r="AK321" s="620"/>
      <c r="AL321" s="620"/>
      <c r="AM321" s="621"/>
      <c r="AN321" s="619" t="s">
        <v>233</v>
      </c>
      <c r="AO321" s="620"/>
      <c r="AP321" s="620"/>
      <c r="AQ321" s="620"/>
      <c r="AR321" s="620"/>
      <c r="AS321" s="621"/>
      <c r="AT321" s="145"/>
    </row>
    <row r="322" spans="1:46" s="146" customFormat="1" ht="18" customHeight="1">
      <c r="A322" s="188"/>
      <c r="B322" s="612"/>
      <c r="C322" s="613"/>
      <c r="D322" s="613"/>
      <c r="E322" s="613"/>
      <c r="F322" s="613"/>
      <c r="G322" s="613"/>
      <c r="H322" s="614"/>
      <c r="I322" s="637">
        <f>I287</f>
        <v>0</v>
      </c>
      <c r="J322" s="638"/>
      <c r="K322" s="638"/>
      <c r="L322" s="638"/>
      <c r="M322" s="638"/>
      <c r="N322" s="638"/>
      <c r="O322" s="639"/>
      <c r="P322" s="637">
        <f>P287</f>
        <v>0</v>
      </c>
      <c r="Q322" s="638"/>
      <c r="R322" s="638"/>
      <c r="S322" s="638"/>
      <c r="T322" s="638"/>
      <c r="U322" s="639"/>
      <c r="V322" s="637">
        <f>W287</f>
        <v>0</v>
      </c>
      <c r="W322" s="638"/>
      <c r="X322" s="638"/>
      <c r="Y322" s="638"/>
      <c r="Z322" s="638"/>
      <c r="AA322" s="639"/>
      <c r="AB322" s="637">
        <f>AD287</f>
        <v>0</v>
      </c>
      <c r="AC322" s="638"/>
      <c r="AD322" s="638"/>
      <c r="AE322" s="638"/>
      <c r="AF322" s="638"/>
      <c r="AG322" s="639"/>
      <c r="AH322" s="637">
        <f>Calcu!G208</f>
        <v>0</v>
      </c>
      <c r="AI322" s="638"/>
      <c r="AJ322" s="638"/>
      <c r="AK322" s="638"/>
      <c r="AL322" s="638"/>
      <c r="AM322" s="639"/>
      <c r="AN322" s="637">
        <f>Calcu!H208</f>
        <v>0</v>
      </c>
      <c r="AO322" s="638"/>
      <c r="AP322" s="638"/>
      <c r="AQ322" s="638"/>
      <c r="AR322" s="638"/>
      <c r="AS322" s="639"/>
      <c r="AT322" s="145"/>
    </row>
    <row r="323" spans="1:46" s="146" customFormat="1" ht="18" customHeight="1">
      <c r="A323" s="188"/>
      <c r="B323" s="634" t="e">
        <f>AX282</f>
        <v>#N/A</v>
      </c>
      <c r="C323" s="635"/>
      <c r="D323" s="635"/>
      <c r="E323" s="635"/>
      <c r="F323" s="635"/>
      <c r="G323" s="635"/>
      <c r="H323" s="636"/>
      <c r="I323" s="631" t="e">
        <f ca="1">OFFSET(I287,B323,0)</f>
        <v>#N/A</v>
      </c>
      <c r="J323" s="632"/>
      <c r="K323" s="632"/>
      <c r="L323" s="632"/>
      <c r="M323" s="632"/>
      <c r="N323" s="632"/>
      <c r="O323" s="633"/>
      <c r="P323" s="631" t="e">
        <f ca="1">OFFSET(Calcu!Q172,B323,0)</f>
        <v>#N/A</v>
      </c>
      <c r="Q323" s="632"/>
      <c r="R323" s="632"/>
      <c r="S323" s="632"/>
      <c r="T323" s="632"/>
      <c r="U323" s="633"/>
      <c r="V323" s="631" t="e">
        <f ca="1">OFFSET(Calcu!R172,B323,0)</f>
        <v>#N/A</v>
      </c>
      <c r="W323" s="632"/>
      <c r="X323" s="632"/>
      <c r="Y323" s="632"/>
      <c r="Z323" s="632"/>
      <c r="AA323" s="633"/>
      <c r="AB323" s="631" t="e">
        <f ca="1">OFFSET(Calcu!S172,B323,0)</f>
        <v>#N/A</v>
      </c>
      <c r="AC323" s="632"/>
      <c r="AD323" s="632"/>
      <c r="AE323" s="632"/>
      <c r="AF323" s="632"/>
      <c r="AG323" s="633"/>
      <c r="AH323" s="622" t="e">
        <f ca="1">OFFSET(Calcu!G208,B323,0)</f>
        <v>#N/A</v>
      </c>
      <c r="AI323" s="623"/>
      <c r="AJ323" s="623"/>
      <c r="AK323" s="623"/>
      <c r="AL323" s="623"/>
      <c r="AM323" s="624"/>
      <c r="AN323" s="622" t="e">
        <f ca="1">OFFSET(Calcu!H208,B323,0)</f>
        <v>#N/A</v>
      </c>
      <c r="AO323" s="623"/>
      <c r="AP323" s="623"/>
      <c r="AQ323" s="623"/>
      <c r="AR323" s="623"/>
      <c r="AS323" s="624"/>
      <c r="AT323" s="145"/>
    </row>
    <row r="324" spans="1:46" s="146" customFormat="1" ht="18" customHeight="1">
      <c r="A324" s="188"/>
      <c r="B324" s="628" t="e">
        <f>B323</f>
        <v>#N/A</v>
      </c>
      <c r="C324" s="629"/>
      <c r="D324" s="629"/>
      <c r="E324" s="629"/>
      <c r="F324" s="629"/>
      <c r="G324" s="629"/>
      <c r="H324" s="630"/>
      <c r="I324" s="631" t="e">
        <f ca="1">I323</f>
        <v>#N/A</v>
      </c>
      <c r="J324" s="632"/>
      <c r="K324" s="632"/>
      <c r="L324" s="632"/>
      <c r="M324" s="632"/>
      <c r="N324" s="632"/>
      <c r="O324" s="633"/>
      <c r="P324" s="631" t="e">
        <f ca="1">OFFSET(Calcu!Q187,B324,0)</f>
        <v>#N/A</v>
      </c>
      <c r="Q324" s="632"/>
      <c r="R324" s="632"/>
      <c r="S324" s="632"/>
      <c r="T324" s="632"/>
      <c r="U324" s="633"/>
      <c r="V324" s="631" t="e">
        <f ca="1">OFFSET(Calcu!R187,B324,0)</f>
        <v>#N/A</v>
      </c>
      <c r="W324" s="632"/>
      <c r="X324" s="632"/>
      <c r="Y324" s="632"/>
      <c r="Z324" s="632"/>
      <c r="AA324" s="633"/>
      <c r="AB324" s="631" t="e">
        <f ca="1">OFFSET(Calcu!S187,B324,0)</f>
        <v>#N/A</v>
      </c>
      <c r="AC324" s="632"/>
      <c r="AD324" s="632"/>
      <c r="AE324" s="632"/>
      <c r="AF324" s="632"/>
      <c r="AG324" s="633"/>
      <c r="AH324" s="625"/>
      <c r="AI324" s="626"/>
      <c r="AJ324" s="626"/>
      <c r="AK324" s="626"/>
      <c r="AL324" s="626"/>
      <c r="AM324" s="627"/>
      <c r="AN324" s="625"/>
      <c r="AO324" s="626"/>
      <c r="AP324" s="626"/>
      <c r="AQ324" s="626"/>
      <c r="AR324" s="626"/>
      <c r="AS324" s="627"/>
      <c r="AT324" s="145"/>
    </row>
    <row r="325" spans="1:46" s="146" customFormat="1" ht="18" customHeight="1">
      <c r="A325" s="188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  <c r="AE325" s="145"/>
      <c r="AF325" s="145"/>
      <c r="AG325" s="145"/>
      <c r="AH325" s="145"/>
      <c r="AI325" s="145"/>
      <c r="AJ325" s="145"/>
      <c r="AK325" s="145"/>
      <c r="AL325" s="145"/>
      <c r="AM325" s="145"/>
      <c r="AN325" s="145"/>
      <c r="AO325" s="145"/>
      <c r="AP325" s="145"/>
      <c r="AQ325" s="145"/>
      <c r="AR325" s="145"/>
      <c r="AS325" s="145"/>
      <c r="AT325" s="145"/>
    </row>
    <row r="326" spans="1:46" s="146" customFormat="1" ht="18" customHeight="1">
      <c r="A326" s="153" t="str">
        <f>"■ "&amp;B282&amp;" "&amp;N282&amp;" 에서의 영점보정 후 교정데이터"</f>
        <v>■ 0 0 에서의 영점보정 후 교정데이터</v>
      </c>
      <c r="B326" s="145"/>
      <c r="C326" s="295"/>
      <c r="D326" s="295"/>
      <c r="E326" s="295"/>
      <c r="F326" s="295"/>
      <c r="G326" s="296"/>
      <c r="H326" s="296"/>
      <c r="I326" s="296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45"/>
      <c r="AE326" s="145"/>
      <c r="AF326" s="145"/>
      <c r="AG326" s="145"/>
      <c r="AH326" s="145"/>
      <c r="AI326" s="145"/>
      <c r="AJ326" s="145"/>
      <c r="AK326" s="145"/>
      <c r="AL326" s="145"/>
      <c r="AM326" s="145"/>
      <c r="AN326" s="145"/>
      <c r="AO326" s="145"/>
      <c r="AP326" s="145"/>
      <c r="AQ326" s="145"/>
      <c r="AR326" s="145"/>
      <c r="AS326" s="145"/>
      <c r="AT326" s="145"/>
    </row>
    <row r="327" spans="1:46" s="146" customFormat="1" ht="18" customHeight="1">
      <c r="A327" s="188"/>
      <c r="B327" s="606" t="s">
        <v>223</v>
      </c>
      <c r="C327" s="607"/>
      <c r="D327" s="607"/>
      <c r="E327" s="607"/>
      <c r="F327" s="607"/>
      <c r="G327" s="607"/>
      <c r="H327" s="608"/>
      <c r="I327" s="606" t="s">
        <v>1035</v>
      </c>
      <c r="J327" s="645"/>
      <c r="K327" s="645"/>
      <c r="L327" s="645"/>
      <c r="M327" s="645"/>
      <c r="N327" s="645"/>
      <c r="O327" s="646"/>
      <c r="P327" s="619" t="e">
        <f>Calcu!$J$328&amp;" 지시값 (영점보정)"</f>
        <v>#N/A</v>
      </c>
      <c r="Q327" s="650"/>
      <c r="R327" s="650"/>
      <c r="S327" s="650"/>
      <c r="T327" s="650"/>
      <c r="U327" s="650"/>
      <c r="V327" s="650"/>
      <c r="W327" s="650"/>
      <c r="X327" s="650"/>
      <c r="Y327" s="650"/>
      <c r="Z327" s="650"/>
      <c r="AA327" s="650"/>
      <c r="AB327" s="650"/>
      <c r="AC327" s="650"/>
      <c r="AD327" s="650"/>
      <c r="AE327" s="650"/>
      <c r="AF327" s="650"/>
      <c r="AG327" s="650"/>
      <c r="AH327" s="650"/>
      <c r="AI327" s="650"/>
      <c r="AJ327" s="650"/>
      <c r="AK327" s="650"/>
      <c r="AL327" s="650"/>
      <c r="AM327" s="650"/>
      <c r="AN327" s="650"/>
      <c r="AO327" s="650"/>
      <c r="AP327" s="650"/>
      <c r="AQ327" s="650"/>
      <c r="AR327" s="650"/>
      <c r="AS327" s="651"/>
      <c r="AT327" s="145"/>
    </row>
    <row r="328" spans="1:46" s="146" customFormat="1" ht="18" customHeight="1">
      <c r="A328" s="188"/>
      <c r="B328" s="609"/>
      <c r="C328" s="610"/>
      <c r="D328" s="610"/>
      <c r="E328" s="610"/>
      <c r="F328" s="610"/>
      <c r="G328" s="610"/>
      <c r="H328" s="611"/>
      <c r="I328" s="647"/>
      <c r="J328" s="648"/>
      <c r="K328" s="648"/>
      <c r="L328" s="648"/>
      <c r="M328" s="648"/>
      <c r="N328" s="648"/>
      <c r="O328" s="649"/>
      <c r="P328" s="619" t="s">
        <v>224</v>
      </c>
      <c r="Q328" s="650"/>
      <c r="R328" s="650"/>
      <c r="S328" s="650"/>
      <c r="T328" s="650"/>
      <c r="U328" s="650"/>
      <c r="V328" s="651"/>
      <c r="W328" s="619" t="s">
        <v>225</v>
      </c>
      <c r="X328" s="650"/>
      <c r="Y328" s="650"/>
      <c r="Z328" s="650"/>
      <c r="AA328" s="650"/>
      <c r="AB328" s="650"/>
      <c r="AC328" s="651"/>
      <c r="AD328" s="619" t="s">
        <v>226</v>
      </c>
      <c r="AE328" s="650"/>
      <c r="AF328" s="650"/>
      <c r="AG328" s="650"/>
      <c r="AH328" s="650"/>
      <c r="AI328" s="650"/>
      <c r="AJ328" s="651"/>
      <c r="AK328" s="619" t="s">
        <v>235</v>
      </c>
      <c r="AL328" s="650"/>
      <c r="AM328" s="650"/>
      <c r="AN328" s="650"/>
      <c r="AO328" s="650"/>
      <c r="AP328" s="650"/>
      <c r="AQ328" s="650"/>
      <c r="AR328" s="650"/>
      <c r="AS328" s="651"/>
      <c r="AT328" s="145"/>
    </row>
    <row r="329" spans="1:46" s="146" customFormat="1" ht="18" customHeight="1">
      <c r="A329" s="188"/>
      <c r="B329" s="612"/>
      <c r="C329" s="613"/>
      <c r="D329" s="613"/>
      <c r="E329" s="613"/>
      <c r="F329" s="613"/>
      <c r="G329" s="613"/>
      <c r="H329" s="614"/>
      <c r="I329" s="642">
        <f>I322</f>
        <v>0</v>
      </c>
      <c r="J329" s="652"/>
      <c r="K329" s="652"/>
      <c r="L329" s="652"/>
      <c r="M329" s="652"/>
      <c r="N329" s="652"/>
      <c r="O329" s="653"/>
      <c r="P329" s="642">
        <f>P322</f>
        <v>0</v>
      </c>
      <c r="Q329" s="643"/>
      <c r="R329" s="643"/>
      <c r="S329" s="643"/>
      <c r="T329" s="643"/>
      <c r="U329" s="643"/>
      <c r="V329" s="644"/>
      <c r="W329" s="642">
        <f>V322</f>
        <v>0</v>
      </c>
      <c r="X329" s="643"/>
      <c r="Y329" s="643"/>
      <c r="Z329" s="643"/>
      <c r="AA329" s="643"/>
      <c r="AB329" s="643"/>
      <c r="AC329" s="644"/>
      <c r="AD329" s="642">
        <f>AB322</f>
        <v>0</v>
      </c>
      <c r="AE329" s="643"/>
      <c r="AF329" s="643"/>
      <c r="AG329" s="643"/>
      <c r="AH329" s="643"/>
      <c r="AI329" s="643"/>
      <c r="AJ329" s="644"/>
      <c r="AK329" s="642">
        <f>AH322</f>
        <v>0</v>
      </c>
      <c r="AL329" s="643"/>
      <c r="AM329" s="643"/>
      <c r="AN329" s="643"/>
      <c r="AO329" s="643"/>
      <c r="AP329" s="643"/>
      <c r="AQ329" s="643"/>
      <c r="AR329" s="643"/>
      <c r="AS329" s="644"/>
      <c r="AT329" s="145"/>
    </row>
    <row r="330" spans="1:46" s="146" customFormat="1" ht="18" customHeight="1">
      <c r="A330" s="188"/>
      <c r="B330" s="634" t="e">
        <f>B323</f>
        <v>#N/A</v>
      </c>
      <c r="C330" s="635"/>
      <c r="D330" s="635"/>
      <c r="E330" s="635"/>
      <c r="F330" s="635"/>
      <c r="G330" s="635"/>
      <c r="H330" s="636"/>
      <c r="I330" s="631" t="e">
        <f ca="1">I323</f>
        <v>#N/A</v>
      </c>
      <c r="J330" s="632"/>
      <c r="K330" s="632"/>
      <c r="L330" s="632"/>
      <c r="M330" s="632"/>
      <c r="N330" s="632"/>
      <c r="O330" s="633"/>
      <c r="P330" s="631" t="e">
        <f ca="1">OFFSET(Calcu!U172,B330,0)</f>
        <v>#N/A</v>
      </c>
      <c r="Q330" s="640"/>
      <c r="R330" s="640"/>
      <c r="S330" s="640"/>
      <c r="T330" s="640"/>
      <c r="U330" s="640"/>
      <c r="V330" s="641"/>
      <c r="W330" s="631" t="e">
        <f ca="1">OFFSET(Calcu!V172,B330,0)</f>
        <v>#N/A</v>
      </c>
      <c r="X330" s="640"/>
      <c r="Y330" s="640"/>
      <c r="Z330" s="640"/>
      <c r="AA330" s="640"/>
      <c r="AB330" s="640"/>
      <c r="AC330" s="641"/>
      <c r="AD330" s="631" t="e">
        <f ca="1">OFFSET(Calcu!W172,B330,0)</f>
        <v>#N/A</v>
      </c>
      <c r="AE330" s="640"/>
      <c r="AF330" s="640"/>
      <c r="AG330" s="640"/>
      <c r="AH330" s="640"/>
      <c r="AI330" s="640"/>
      <c r="AJ330" s="641"/>
      <c r="AK330" s="631" t="e">
        <f ca="1">OFFSET(Calcu!X172,B330,0)</f>
        <v>#N/A</v>
      </c>
      <c r="AL330" s="640"/>
      <c r="AM330" s="640"/>
      <c r="AN330" s="640"/>
      <c r="AO330" s="640"/>
      <c r="AP330" s="640"/>
      <c r="AQ330" s="640"/>
      <c r="AR330" s="640"/>
      <c r="AS330" s="641"/>
      <c r="AT330" s="145"/>
    </row>
    <row r="331" spans="1:46" s="146" customFormat="1" ht="18" customHeight="1">
      <c r="A331" s="188"/>
      <c r="B331" s="628" t="e">
        <f>B324</f>
        <v>#N/A</v>
      </c>
      <c r="C331" s="629"/>
      <c r="D331" s="629"/>
      <c r="E331" s="629"/>
      <c r="F331" s="629"/>
      <c r="G331" s="629"/>
      <c r="H331" s="630"/>
      <c r="I331" s="631" t="e">
        <f ca="1">I324</f>
        <v>#N/A</v>
      </c>
      <c r="J331" s="632"/>
      <c r="K331" s="632"/>
      <c r="L331" s="632"/>
      <c r="M331" s="632"/>
      <c r="N331" s="632"/>
      <c r="O331" s="633"/>
      <c r="P331" s="631" t="e">
        <f ca="1">OFFSET(Calcu!U187,B331,0)</f>
        <v>#N/A</v>
      </c>
      <c r="Q331" s="640"/>
      <c r="R331" s="640"/>
      <c r="S331" s="640"/>
      <c r="T331" s="640"/>
      <c r="U331" s="640"/>
      <c r="V331" s="641"/>
      <c r="W331" s="631" t="e">
        <f ca="1">OFFSET(Calcu!V187,B331,0)</f>
        <v>#N/A</v>
      </c>
      <c r="X331" s="640"/>
      <c r="Y331" s="640"/>
      <c r="Z331" s="640"/>
      <c r="AA331" s="640"/>
      <c r="AB331" s="640"/>
      <c r="AC331" s="641"/>
      <c r="AD331" s="631" t="e">
        <f ca="1">OFFSET(Calcu!W187,B331,0)</f>
        <v>#N/A</v>
      </c>
      <c r="AE331" s="640"/>
      <c r="AF331" s="640"/>
      <c r="AG331" s="640"/>
      <c r="AH331" s="640"/>
      <c r="AI331" s="640"/>
      <c r="AJ331" s="641"/>
      <c r="AK331" s="631" t="e">
        <f ca="1">OFFSET(Calcu!X187,B331,0)</f>
        <v>#N/A</v>
      </c>
      <c r="AL331" s="640"/>
      <c r="AM331" s="640"/>
      <c r="AN331" s="640"/>
      <c r="AO331" s="640"/>
      <c r="AP331" s="640"/>
      <c r="AQ331" s="640"/>
      <c r="AR331" s="640"/>
      <c r="AS331" s="641"/>
      <c r="AT331" s="145"/>
    </row>
    <row r="332" spans="1:46" s="146" customFormat="1" ht="18" customHeight="1">
      <c r="A332" s="188"/>
      <c r="B332" s="290"/>
      <c r="C332" s="289"/>
      <c r="D332" s="289"/>
      <c r="E332" s="289"/>
      <c r="F332" s="289"/>
      <c r="G332" s="289"/>
      <c r="H332" s="289"/>
      <c r="I332" s="290"/>
      <c r="J332" s="290"/>
      <c r="K332" s="290"/>
      <c r="L332" s="290"/>
      <c r="M332" s="290"/>
      <c r="N332" s="290"/>
      <c r="O332" s="290"/>
      <c r="P332" s="290"/>
      <c r="Q332" s="290"/>
      <c r="R332" s="290"/>
      <c r="S332" s="290"/>
      <c r="T332" s="290"/>
      <c r="U332" s="290"/>
      <c r="V332" s="290"/>
      <c r="W332" s="290"/>
      <c r="X332" s="290"/>
      <c r="Y332" s="290"/>
      <c r="Z332" s="290"/>
      <c r="AA332" s="290"/>
      <c r="AB332" s="290"/>
      <c r="AC332" s="290"/>
      <c r="AD332" s="290"/>
      <c r="AE332" s="290"/>
      <c r="AF332" s="290"/>
      <c r="AG332" s="290"/>
      <c r="AH332" s="290"/>
      <c r="AI332" s="290"/>
      <c r="AJ332" s="290"/>
      <c r="AK332" s="290"/>
      <c r="AL332" s="290"/>
      <c r="AM332" s="290"/>
      <c r="AN332" s="290"/>
      <c r="AO332" s="290"/>
      <c r="AP332" s="290"/>
      <c r="AQ332" s="290"/>
      <c r="AR332" s="290"/>
      <c r="AS332" s="290"/>
      <c r="AT332" s="145"/>
    </row>
    <row r="333" spans="1:46" ht="18" customHeight="1">
      <c r="A333" s="187" t="s">
        <v>236</v>
      </c>
      <c r="B333" s="291"/>
      <c r="C333" s="291"/>
      <c r="D333" s="291"/>
      <c r="E333" s="291"/>
      <c r="F333" s="291"/>
      <c r="G333" s="291"/>
      <c r="H333" s="291"/>
      <c r="I333" s="291"/>
      <c r="J333" s="291"/>
      <c r="K333" s="291"/>
      <c r="L333" s="291"/>
      <c r="M333" s="291"/>
      <c r="N333" s="291"/>
      <c r="O333" s="291"/>
      <c r="P333" s="291"/>
      <c r="Q333" s="291"/>
      <c r="R333" s="291"/>
      <c r="S333" s="291"/>
      <c r="T333" s="291"/>
      <c r="U333" s="291"/>
      <c r="V333" s="291"/>
      <c r="W333" s="291"/>
      <c r="X333" s="291"/>
      <c r="Y333" s="291"/>
      <c r="Z333" s="291"/>
      <c r="AA333" s="291"/>
      <c r="AB333" s="291"/>
      <c r="AC333" s="291"/>
      <c r="AD333" s="291"/>
      <c r="AE333" s="291"/>
      <c r="AF333" s="291"/>
      <c r="AG333" s="291"/>
      <c r="AH333" s="291"/>
      <c r="AI333" s="291"/>
      <c r="AJ333" s="291"/>
      <c r="AK333" s="291"/>
      <c r="AL333" s="291"/>
      <c r="AM333" s="291"/>
      <c r="AN333" s="291"/>
      <c r="AO333" s="291"/>
      <c r="AP333" s="291"/>
      <c r="AQ333" s="291"/>
      <c r="AR333" s="291"/>
      <c r="AS333" s="291"/>
      <c r="AT333" s="291"/>
    </row>
    <row r="334" spans="1:46" ht="18" customHeight="1">
      <c r="A334" s="291"/>
      <c r="B334" s="688"/>
      <c r="C334" s="689"/>
      <c r="D334" s="671"/>
      <c r="E334" s="677"/>
      <c r="F334" s="677"/>
      <c r="G334" s="677"/>
      <c r="H334" s="678"/>
      <c r="I334" s="671">
        <v>1</v>
      </c>
      <c r="J334" s="677"/>
      <c r="K334" s="677"/>
      <c r="L334" s="677"/>
      <c r="M334" s="677"/>
      <c r="N334" s="677"/>
      <c r="O334" s="678"/>
      <c r="P334" s="671">
        <v>2</v>
      </c>
      <c r="Q334" s="677"/>
      <c r="R334" s="677"/>
      <c r="S334" s="677"/>
      <c r="T334" s="677"/>
      <c r="U334" s="677"/>
      <c r="V334" s="677"/>
      <c r="W334" s="678"/>
      <c r="X334" s="671">
        <v>3</v>
      </c>
      <c r="Y334" s="692"/>
      <c r="Z334" s="692"/>
      <c r="AA334" s="692"/>
      <c r="AB334" s="673"/>
      <c r="AC334" s="671">
        <v>4</v>
      </c>
      <c r="AD334" s="677"/>
      <c r="AE334" s="677"/>
      <c r="AF334" s="677"/>
      <c r="AG334" s="678"/>
      <c r="AH334" s="671">
        <v>5</v>
      </c>
      <c r="AI334" s="677"/>
      <c r="AJ334" s="677"/>
      <c r="AK334" s="677"/>
      <c r="AL334" s="677"/>
      <c r="AM334" s="677"/>
      <c r="AN334" s="677"/>
      <c r="AO334" s="678"/>
      <c r="AP334" s="671">
        <v>6</v>
      </c>
      <c r="AQ334" s="672"/>
      <c r="AR334" s="672"/>
      <c r="AS334" s="673"/>
      <c r="AT334" s="291"/>
    </row>
    <row r="335" spans="1:46" ht="18" customHeight="1">
      <c r="A335" s="291"/>
      <c r="B335" s="690"/>
      <c r="C335" s="691"/>
      <c r="D335" s="679" t="s">
        <v>237</v>
      </c>
      <c r="E335" s="680"/>
      <c r="F335" s="680"/>
      <c r="G335" s="680"/>
      <c r="H335" s="681"/>
      <c r="I335" s="679" t="s">
        <v>339</v>
      </c>
      <c r="J335" s="680"/>
      <c r="K335" s="680"/>
      <c r="L335" s="680"/>
      <c r="M335" s="680"/>
      <c r="N335" s="680"/>
      <c r="O335" s="681"/>
      <c r="P335" s="679" t="s">
        <v>340</v>
      </c>
      <c r="Q335" s="680"/>
      <c r="R335" s="680"/>
      <c r="S335" s="680"/>
      <c r="T335" s="680"/>
      <c r="U335" s="680"/>
      <c r="V335" s="680"/>
      <c r="W335" s="681"/>
      <c r="X335" s="679" t="s">
        <v>242</v>
      </c>
      <c r="Y335" s="685"/>
      <c r="Z335" s="685"/>
      <c r="AA335" s="685"/>
      <c r="AB335" s="686"/>
      <c r="AC335" s="679" t="s">
        <v>243</v>
      </c>
      <c r="AD335" s="680"/>
      <c r="AE335" s="680"/>
      <c r="AF335" s="680"/>
      <c r="AG335" s="681"/>
      <c r="AH335" s="679" t="s">
        <v>244</v>
      </c>
      <c r="AI335" s="680"/>
      <c r="AJ335" s="680"/>
      <c r="AK335" s="680"/>
      <c r="AL335" s="680"/>
      <c r="AM335" s="680"/>
      <c r="AN335" s="680"/>
      <c r="AO335" s="681"/>
      <c r="AP335" s="679" t="s">
        <v>245</v>
      </c>
      <c r="AQ335" s="687"/>
      <c r="AR335" s="687"/>
      <c r="AS335" s="686"/>
      <c r="AT335" s="291"/>
    </row>
    <row r="336" spans="1:46" ht="18" customHeight="1">
      <c r="A336" s="291"/>
      <c r="B336" s="690"/>
      <c r="C336" s="691"/>
      <c r="D336" s="682"/>
      <c r="E336" s="683"/>
      <c r="F336" s="683"/>
      <c r="G336" s="683"/>
      <c r="H336" s="684"/>
      <c r="I336" s="654" t="s">
        <v>246</v>
      </c>
      <c r="J336" s="655"/>
      <c r="K336" s="655"/>
      <c r="L336" s="655"/>
      <c r="M336" s="655"/>
      <c r="N336" s="655"/>
      <c r="O336" s="656"/>
      <c r="P336" s="693" t="s">
        <v>247</v>
      </c>
      <c r="Q336" s="694"/>
      <c r="R336" s="694"/>
      <c r="S336" s="694"/>
      <c r="T336" s="694"/>
      <c r="U336" s="694"/>
      <c r="V336" s="694"/>
      <c r="W336" s="695"/>
      <c r="X336" s="657"/>
      <c r="Y336" s="696"/>
      <c r="Z336" s="696"/>
      <c r="AA336" s="696"/>
      <c r="AB336" s="659"/>
      <c r="AC336" s="693" t="s">
        <v>341</v>
      </c>
      <c r="AD336" s="694"/>
      <c r="AE336" s="694"/>
      <c r="AF336" s="694"/>
      <c r="AG336" s="695"/>
      <c r="AH336" s="654" t="s">
        <v>342</v>
      </c>
      <c r="AI336" s="655"/>
      <c r="AJ336" s="655"/>
      <c r="AK336" s="655"/>
      <c r="AL336" s="655"/>
      <c r="AM336" s="655"/>
      <c r="AN336" s="655"/>
      <c r="AO336" s="656"/>
      <c r="AP336" s="657"/>
      <c r="AQ336" s="658"/>
      <c r="AR336" s="658"/>
      <c r="AS336" s="659"/>
      <c r="AT336" s="291"/>
    </row>
    <row r="337" spans="1:92" ht="18" customHeight="1">
      <c r="A337" s="291"/>
      <c r="B337" s="660" t="s">
        <v>250</v>
      </c>
      <c r="C337" s="661"/>
      <c r="D337" s="662" t="s">
        <v>1002</v>
      </c>
      <c r="E337" s="663"/>
      <c r="F337" s="663"/>
      <c r="G337" s="663"/>
      <c r="H337" s="664"/>
      <c r="I337" s="665" t="e">
        <f ca="1">I323</f>
        <v>#N/A</v>
      </c>
      <c r="J337" s="666"/>
      <c r="K337" s="666"/>
      <c r="L337" s="666"/>
      <c r="M337" s="667">
        <f>I322</f>
        <v>0</v>
      </c>
      <c r="N337" s="586"/>
      <c r="O337" s="587"/>
      <c r="P337" s="668" t="e">
        <f ca="1">IF(OR(AL282="% of Reading",AL282="% of F.S"),I337*AF282%,AF282)/AR282</f>
        <v>#N/A</v>
      </c>
      <c r="Q337" s="669"/>
      <c r="R337" s="669"/>
      <c r="S337" s="669"/>
      <c r="T337" s="669"/>
      <c r="U337" s="667">
        <f>M337</f>
        <v>0</v>
      </c>
      <c r="V337" s="667"/>
      <c r="W337" s="670"/>
      <c r="X337" s="671" t="s">
        <v>251</v>
      </c>
      <c r="Y337" s="672"/>
      <c r="Z337" s="672"/>
      <c r="AA337" s="672"/>
      <c r="AB337" s="673"/>
      <c r="AC337" s="674">
        <v>1</v>
      </c>
      <c r="AD337" s="675"/>
      <c r="AE337" s="675"/>
      <c r="AF337" s="675"/>
      <c r="AG337" s="676"/>
      <c r="AH337" s="665" t="e">
        <f t="shared" ref="AH337" ca="1" si="3">P337*AC337</f>
        <v>#N/A</v>
      </c>
      <c r="AI337" s="666"/>
      <c r="AJ337" s="666"/>
      <c r="AK337" s="666"/>
      <c r="AL337" s="666"/>
      <c r="AM337" s="667">
        <f>U337</f>
        <v>0</v>
      </c>
      <c r="AN337" s="667"/>
      <c r="AO337" s="670"/>
      <c r="AP337" s="671" t="s">
        <v>252</v>
      </c>
      <c r="AQ337" s="672"/>
      <c r="AR337" s="672"/>
      <c r="AS337" s="673"/>
      <c r="AT337" s="291"/>
    </row>
    <row r="338" spans="1:92" ht="18" customHeight="1">
      <c r="A338" s="291"/>
      <c r="B338" s="688" t="s">
        <v>253</v>
      </c>
      <c r="C338" s="689"/>
      <c r="D338" s="662" t="s">
        <v>1003</v>
      </c>
      <c r="E338" s="663"/>
      <c r="F338" s="663"/>
      <c r="G338" s="663"/>
      <c r="H338" s="664"/>
      <c r="I338" s="700" t="e">
        <f ca="1">AH323</f>
        <v>#N/A</v>
      </c>
      <c r="J338" s="701"/>
      <c r="K338" s="701"/>
      <c r="L338" s="701"/>
      <c r="M338" s="667">
        <f>AH322</f>
        <v>0</v>
      </c>
      <c r="N338" s="586"/>
      <c r="O338" s="587"/>
      <c r="P338" s="700" t="e">
        <f ca="1">SQRT(SUMSQ(P339,P340,P341,P342))</f>
        <v>#N/A</v>
      </c>
      <c r="Q338" s="701"/>
      <c r="R338" s="701"/>
      <c r="S338" s="701"/>
      <c r="T338" s="701"/>
      <c r="U338" s="667">
        <f>M338</f>
        <v>0</v>
      </c>
      <c r="V338" s="667"/>
      <c r="W338" s="670"/>
      <c r="X338" s="679" t="s">
        <v>254</v>
      </c>
      <c r="Y338" s="680"/>
      <c r="Z338" s="680"/>
      <c r="AA338" s="680"/>
      <c r="AB338" s="681"/>
      <c r="AC338" s="697">
        <v>-1</v>
      </c>
      <c r="AD338" s="698"/>
      <c r="AE338" s="698"/>
      <c r="AF338" s="698"/>
      <c r="AG338" s="699"/>
      <c r="AH338" s="700" t="e">
        <f ca="1">ABS(P338*AC338)</f>
        <v>#N/A</v>
      </c>
      <c r="AI338" s="701"/>
      <c r="AJ338" s="701"/>
      <c r="AK338" s="701"/>
      <c r="AL338" s="701"/>
      <c r="AM338" s="667">
        <f>U338</f>
        <v>0</v>
      </c>
      <c r="AN338" s="667"/>
      <c r="AO338" s="670"/>
      <c r="AP338" s="702" t="e">
        <f ca="1">AH338^4/SUM(AH340^4/AP340,AH341^4/AP341,AH342^4/AP342)</f>
        <v>#N/A</v>
      </c>
      <c r="AQ338" s="703"/>
      <c r="AR338" s="703"/>
      <c r="AS338" s="704"/>
      <c r="AT338" s="291"/>
    </row>
    <row r="339" spans="1:92" ht="18" customHeight="1">
      <c r="A339" s="291"/>
      <c r="B339" s="660" t="s">
        <v>255</v>
      </c>
      <c r="C339" s="661"/>
      <c r="D339" s="705" t="s">
        <v>1004</v>
      </c>
      <c r="E339" s="706"/>
      <c r="F339" s="706"/>
      <c r="G339" s="706"/>
      <c r="H339" s="707"/>
      <c r="I339" s="708">
        <v>0</v>
      </c>
      <c r="J339" s="709"/>
      <c r="K339" s="709"/>
      <c r="L339" s="709"/>
      <c r="M339" s="709"/>
      <c r="N339" s="709"/>
      <c r="O339" s="710"/>
      <c r="P339" s="665" t="e">
        <f ca="1">H282/2/SQRT(3)</f>
        <v>#N/A</v>
      </c>
      <c r="Q339" s="666"/>
      <c r="R339" s="666"/>
      <c r="S339" s="666"/>
      <c r="T339" s="666"/>
      <c r="U339" s="666"/>
      <c r="V339" s="667">
        <f>U338</f>
        <v>0</v>
      </c>
      <c r="W339" s="670"/>
      <c r="X339" s="711" t="s">
        <v>83</v>
      </c>
      <c r="Y339" s="712"/>
      <c r="Z339" s="712"/>
      <c r="AA339" s="712"/>
      <c r="AB339" s="713"/>
      <c r="AC339" s="714">
        <v>1</v>
      </c>
      <c r="AD339" s="715"/>
      <c r="AE339" s="715"/>
      <c r="AF339" s="715"/>
      <c r="AG339" s="716"/>
      <c r="AH339" s="665" t="e">
        <f t="shared" ref="AH339:AH341" ca="1" si="4">P339*AC339</f>
        <v>#N/A</v>
      </c>
      <c r="AI339" s="666"/>
      <c r="AJ339" s="666"/>
      <c r="AK339" s="666"/>
      <c r="AL339" s="666"/>
      <c r="AM339" s="666"/>
      <c r="AN339" s="667">
        <f>V339</f>
        <v>0</v>
      </c>
      <c r="AO339" s="670"/>
      <c r="AP339" s="711" t="s">
        <v>252</v>
      </c>
      <c r="AQ339" s="712"/>
      <c r="AR339" s="712"/>
      <c r="AS339" s="713"/>
      <c r="AT339" s="291"/>
    </row>
    <row r="340" spans="1:92" ht="18" customHeight="1">
      <c r="A340" s="291"/>
      <c r="B340" s="660" t="s">
        <v>334</v>
      </c>
      <c r="C340" s="661"/>
      <c r="D340" s="705" t="s">
        <v>1005</v>
      </c>
      <c r="E340" s="706"/>
      <c r="F340" s="706"/>
      <c r="G340" s="706"/>
      <c r="H340" s="707"/>
      <c r="I340" s="708">
        <v>0</v>
      </c>
      <c r="J340" s="709"/>
      <c r="K340" s="709"/>
      <c r="L340" s="709"/>
      <c r="M340" s="709"/>
      <c r="N340" s="709"/>
      <c r="O340" s="710"/>
      <c r="P340" s="665" t="e">
        <f ca="1">T282/2/SQRT(3)</f>
        <v>#VALUE!</v>
      </c>
      <c r="Q340" s="666"/>
      <c r="R340" s="666"/>
      <c r="S340" s="666"/>
      <c r="T340" s="666"/>
      <c r="U340" s="666"/>
      <c r="V340" s="667">
        <f>V339</f>
        <v>0</v>
      </c>
      <c r="W340" s="670"/>
      <c r="X340" s="711" t="s">
        <v>254</v>
      </c>
      <c r="Y340" s="712"/>
      <c r="Z340" s="712"/>
      <c r="AA340" s="712"/>
      <c r="AB340" s="713"/>
      <c r="AC340" s="714">
        <v>1</v>
      </c>
      <c r="AD340" s="715"/>
      <c r="AE340" s="715"/>
      <c r="AF340" s="715"/>
      <c r="AG340" s="716"/>
      <c r="AH340" s="665" t="e">
        <f t="shared" ca="1" si="4"/>
        <v>#VALUE!</v>
      </c>
      <c r="AI340" s="666"/>
      <c r="AJ340" s="666"/>
      <c r="AK340" s="666"/>
      <c r="AL340" s="666"/>
      <c r="AM340" s="666"/>
      <c r="AN340" s="667">
        <f>V340</f>
        <v>0</v>
      </c>
      <c r="AO340" s="670"/>
      <c r="AP340" s="711">
        <f>1/2*(100/20)^2</f>
        <v>12.5</v>
      </c>
      <c r="AQ340" s="712"/>
      <c r="AR340" s="712"/>
      <c r="AS340" s="713"/>
      <c r="AT340" s="291"/>
    </row>
    <row r="341" spans="1:92" ht="18" customHeight="1">
      <c r="A341" s="291"/>
      <c r="B341" s="660" t="s">
        <v>336</v>
      </c>
      <c r="C341" s="661"/>
      <c r="D341" s="705" t="s">
        <v>1006</v>
      </c>
      <c r="E341" s="706"/>
      <c r="F341" s="706"/>
      <c r="G341" s="706"/>
      <c r="H341" s="707"/>
      <c r="I341" s="708">
        <v>0</v>
      </c>
      <c r="J341" s="709"/>
      <c r="K341" s="709"/>
      <c r="L341" s="709"/>
      <c r="M341" s="709"/>
      <c r="N341" s="709"/>
      <c r="O341" s="710"/>
      <c r="P341" s="665" t="e">
        <f ca="1">MAX(AK330:AS331)/2/SQRT(3)</f>
        <v>#N/A</v>
      </c>
      <c r="Q341" s="666"/>
      <c r="R341" s="666"/>
      <c r="S341" s="666"/>
      <c r="T341" s="666"/>
      <c r="U341" s="666"/>
      <c r="V341" s="667">
        <f>V340</f>
        <v>0</v>
      </c>
      <c r="W341" s="670"/>
      <c r="X341" s="711" t="s">
        <v>254</v>
      </c>
      <c r="Y341" s="712"/>
      <c r="Z341" s="712"/>
      <c r="AA341" s="712"/>
      <c r="AB341" s="713"/>
      <c r="AC341" s="714">
        <v>1</v>
      </c>
      <c r="AD341" s="715"/>
      <c r="AE341" s="715"/>
      <c r="AF341" s="715"/>
      <c r="AG341" s="716"/>
      <c r="AH341" s="665" t="e">
        <f t="shared" ca="1" si="4"/>
        <v>#N/A</v>
      </c>
      <c r="AI341" s="666"/>
      <c r="AJ341" s="666"/>
      <c r="AK341" s="666"/>
      <c r="AL341" s="666"/>
      <c r="AM341" s="666"/>
      <c r="AN341" s="667">
        <f>V341</f>
        <v>0</v>
      </c>
      <c r="AO341" s="670"/>
      <c r="AP341" s="711">
        <f>1/2*(100/20)^2</f>
        <v>12.5</v>
      </c>
      <c r="AQ341" s="712"/>
      <c r="AR341" s="712"/>
      <c r="AS341" s="713"/>
      <c r="AT341" s="291"/>
    </row>
    <row r="342" spans="1:92" ht="18" customHeight="1">
      <c r="A342" s="291"/>
      <c r="B342" s="660" t="s">
        <v>337</v>
      </c>
      <c r="C342" s="661"/>
      <c r="D342" s="705" t="s">
        <v>1007</v>
      </c>
      <c r="E342" s="706"/>
      <c r="F342" s="706"/>
      <c r="G342" s="706"/>
      <c r="H342" s="707"/>
      <c r="I342" s="708">
        <v>0</v>
      </c>
      <c r="J342" s="709"/>
      <c r="K342" s="709"/>
      <c r="L342" s="709"/>
      <c r="M342" s="709"/>
      <c r="N342" s="709"/>
      <c r="O342" s="710"/>
      <c r="P342" s="665" t="e">
        <f ca="1">ABS(Z282/2/SQRT(3))</f>
        <v>#N/A</v>
      </c>
      <c r="Q342" s="666"/>
      <c r="R342" s="666"/>
      <c r="S342" s="666"/>
      <c r="T342" s="666"/>
      <c r="U342" s="666"/>
      <c r="V342" s="667">
        <f>V341</f>
        <v>0</v>
      </c>
      <c r="W342" s="670"/>
      <c r="X342" s="711" t="s">
        <v>254</v>
      </c>
      <c r="Y342" s="712"/>
      <c r="Z342" s="712"/>
      <c r="AA342" s="712"/>
      <c r="AB342" s="713"/>
      <c r="AC342" s="714">
        <v>1</v>
      </c>
      <c r="AD342" s="715"/>
      <c r="AE342" s="715"/>
      <c r="AF342" s="715"/>
      <c r="AG342" s="716"/>
      <c r="AH342" s="665" t="e">
        <f ca="1">ABS(P342*AC342)</f>
        <v>#N/A</v>
      </c>
      <c r="AI342" s="666"/>
      <c r="AJ342" s="666"/>
      <c r="AK342" s="666"/>
      <c r="AL342" s="666"/>
      <c r="AM342" s="666"/>
      <c r="AN342" s="667">
        <f>V342</f>
        <v>0</v>
      </c>
      <c r="AO342" s="670"/>
      <c r="AP342" s="711">
        <f>1/2*(100/20)^2</f>
        <v>12.5</v>
      </c>
      <c r="AQ342" s="712"/>
      <c r="AR342" s="712"/>
      <c r="AS342" s="713"/>
      <c r="AT342" s="291"/>
    </row>
    <row r="343" spans="1:92" ht="18" customHeight="1">
      <c r="A343" s="291"/>
      <c r="B343" s="660" t="s">
        <v>260</v>
      </c>
      <c r="C343" s="661"/>
      <c r="D343" s="662" t="s">
        <v>1008</v>
      </c>
      <c r="E343" s="663"/>
      <c r="F343" s="663"/>
      <c r="G343" s="663"/>
      <c r="H343" s="664"/>
      <c r="I343" s="668" t="e">
        <f ca="1">AN323</f>
        <v>#N/A</v>
      </c>
      <c r="J343" s="669"/>
      <c r="K343" s="669"/>
      <c r="L343" s="669"/>
      <c r="M343" s="667">
        <f>AN322</f>
        <v>0</v>
      </c>
      <c r="N343" s="586"/>
      <c r="O343" s="587"/>
      <c r="P343" s="719" t="s">
        <v>261</v>
      </c>
      <c r="Q343" s="720"/>
      <c r="R343" s="720"/>
      <c r="S343" s="720"/>
      <c r="T343" s="720"/>
      <c r="U343" s="720"/>
      <c r="V343" s="720"/>
      <c r="W343" s="721"/>
      <c r="X343" s="671" t="s">
        <v>261</v>
      </c>
      <c r="Y343" s="672"/>
      <c r="Z343" s="672"/>
      <c r="AA343" s="672"/>
      <c r="AB343" s="673"/>
      <c r="AC343" s="674" t="s">
        <v>261</v>
      </c>
      <c r="AD343" s="675"/>
      <c r="AE343" s="675"/>
      <c r="AF343" s="675"/>
      <c r="AG343" s="676"/>
      <c r="AH343" s="665" t="e">
        <f ca="1">SQRT(SUMSQ(AH337,AH338))</f>
        <v>#N/A</v>
      </c>
      <c r="AI343" s="666"/>
      <c r="AJ343" s="666"/>
      <c r="AK343" s="666"/>
      <c r="AL343" s="666"/>
      <c r="AM343" s="667">
        <f>M343</f>
        <v>0</v>
      </c>
      <c r="AN343" s="667"/>
      <c r="AO343" s="670"/>
      <c r="AP343" s="671" t="e">
        <f ca="1">IF(AH338=0,"∞",ROUNDDOWN(AH343^4/(AH338^4/AP338),0))</f>
        <v>#N/A</v>
      </c>
      <c r="AQ343" s="672"/>
      <c r="AR343" s="672"/>
      <c r="AS343" s="673"/>
      <c r="AT343" s="291"/>
      <c r="BD343" s="147"/>
      <c r="BE343" s="147"/>
      <c r="BF343" s="147"/>
      <c r="BG343" s="147"/>
      <c r="BH343" s="148"/>
      <c r="BI343" s="149"/>
      <c r="BJ343" s="149"/>
      <c r="BK343" s="150"/>
      <c r="BL343" s="150"/>
      <c r="BM343" s="150"/>
      <c r="BN343" s="150"/>
      <c r="BO343" s="150"/>
      <c r="BP343" s="150"/>
      <c r="BQ343" s="150"/>
      <c r="BR343" s="150"/>
      <c r="BS343" s="151"/>
      <c r="BT343" s="294"/>
      <c r="BU343" s="294"/>
      <c r="BV343" s="294"/>
      <c r="BW343" s="293"/>
      <c r="BX343" s="152"/>
      <c r="BY343" s="152"/>
      <c r="BZ343" s="152"/>
      <c r="CA343" s="152"/>
      <c r="CB343" s="152"/>
      <c r="CC343" s="186"/>
      <c r="CD343" s="186"/>
      <c r="CE343" s="186"/>
      <c r="CF343" s="186"/>
      <c r="CG343" s="186"/>
      <c r="CH343" s="148"/>
      <c r="CI343" s="149"/>
      <c r="CJ343" s="149"/>
      <c r="CK343" s="151"/>
      <c r="CL343" s="294"/>
      <c r="CM343" s="294"/>
      <c r="CN343" s="293"/>
    </row>
    <row r="344" spans="1:92" s="291" customFormat="1" ht="18" customHeight="1"/>
    <row r="345" spans="1:92" s="146" customFormat="1" ht="18" customHeight="1">
      <c r="A345" s="153" t="s">
        <v>841</v>
      </c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  <c r="AF345" s="145"/>
      <c r="AG345" s="145"/>
      <c r="AH345" s="145"/>
      <c r="AI345" s="145"/>
      <c r="AJ345" s="145"/>
      <c r="AK345" s="145"/>
      <c r="AL345" s="145"/>
      <c r="AM345" s="145"/>
      <c r="AN345" s="145"/>
      <c r="AO345" s="145"/>
      <c r="AP345" s="145"/>
      <c r="AQ345" s="145"/>
      <c r="AR345" s="145"/>
      <c r="AS345" s="145"/>
      <c r="AT345" s="145"/>
    </row>
    <row r="346" spans="1:92" s="146" customFormat="1" ht="18" customHeight="1">
      <c r="B346" s="149" t="s">
        <v>842</v>
      </c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5"/>
      <c r="AF346" s="145"/>
      <c r="AG346" s="145"/>
      <c r="AH346" s="145"/>
      <c r="AI346" s="145"/>
      <c r="AJ346" s="145"/>
      <c r="AK346" s="145"/>
      <c r="AL346" s="145"/>
      <c r="AM346" s="145"/>
      <c r="AN346" s="145"/>
      <c r="AO346" s="145"/>
      <c r="AP346" s="145"/>
      <c r="AQ346" s="145"/>
      <c r="AR346" s="145"/>
      <c r="AS346" s="145"/>
      <c r="AT346" s="145"/>
    </row>
    <row r="347" spans="1:92" s="146" customFormat="1" ht="18" customHeight="1">
      <c r="A347" s="145"/>
      <c r="B347" s="145"/>
      <c r="C347" s="288"/>
      <c r="D347" s="145"/>
      <c r="E347" s="182"/>
      <c r="F347" s="145"/>
      <c r="G347" s="176" t="s">
        <v>1039</v>
      </c>
      <c r="H347" s="725" t="s">
        <v>320</v>
      </c>
      <c r="I347" s="725"/>
      <c r="J347" s="726" t="e">
        <f ca="1">AH343</f>
        <v>#N/A</v>
      </c>
      <c r="K347" s="726"/>
      <c r="L347" s="726"/>
      <c r="M347" s="726"/>
      <c r="N347" s="412">
        <f>AM343</f>
        <v>0</v>
      </c>
      <c r="O347" s="410"/>
      <c r="P347" s="301"/>
      <c r="Q347" s="302" t="s">
        <v>321</v>
      </c>
      <c r="R347" s="726" t="e">
        <f ca="1">J347*2</f>
        <v>#N/A</v>
      </c>
      <c r="S347" s="726"/>
      <c r="T347" s="726"/>
      <c r="U347" s="726"/>
      <c r="V347" s="412">
        <f>N347</f>
        <v>0</v>
      </c>
      <c r="W347" s="291"/>
      <c r="X347" s="291"/>
      <c r="Y347" s="291"/>
      <c r="Z347" s="291"/>
      <c r="AA347" s="145"/>
      <c r="AB347" s="145"/>
      <c r="AC347" s="145"/>
      <c r="AD347" s="145"/>
      <c r="AE347" s="145"/>
      <c r="AF347" s="145"/>
      <c r="AG347" s="145"/>
      <c r="AH347" s="145"/>
      <c r="AI347" s="145"/>
      <c r="AJ347" s="145"/>
      <c r="AK347" s="145"/>
      <c r="AL347" s="145"/>
      <c r="AM347" s="145"/>
      <c r="AN347" s="145"/>
      <c r="AO347" s="145"/>
      <c r="AP347" s="145"/>
      <c r="AQ347" s="145"/>
      <c r="AR347" s="145"/>
      <c r="AS347" s="145"/>
      <c r="AT347" s="145"/>
      <c r="AU347" s="145"/>
    </row>
    <row r="350" spans="1:92" s="146" customFormat="1" ht="18.75" customHeight="1">
      <c r="A350" s="297" t="s">
        <v>343</v>
      </c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  <c r="AE350" s="145"/>
      <c r="AF350" s="145"/>
      <c r="AG350" s="145"/>
      <c r="AH350" s="145"/>
      <c r="AI350" s="145"/>
      <c r="AJ350" s="145"/>
      <c r="AK350" s="145"/>
      <c r="AL350" s="145"/>
      <c r="AM350" s="145"/>
      <c r="AN350" s="145"/>
      <c r="AO350" s="145"/>
      <c r="AP350" s="145"/>
      <c r="AQ350" s="145"/>
      <c r="AR350" s="145"/>
      <c r="AS350" s="145"/>
      <c r="AT350" s="145"/>
    </row>
    <row r="351" spans="1:92" ht="18.75" customHeight="1">
      <c r="A351" s="187" t="s">
        <v>323</v>
      </c>
    </row>
    <row r="352" spans="1:92" ht="18.75" customHeight="1">
      <c r="B352" s="594" t="s">
        <v>324</v>
      </c>
      <c r="C352" s="594"/>
      <c r="D352" s="594"/>
      <c r="E352" s="594"/>
      <c r="F352" s="594"/>
      <c r="G352" s="594"/>
      <c r="H352" s="594" t="s">
        <v>325</v>
      </c>
      <c r="I352" s="594"/>
      <c r="J352" s="594"/>
      <c r="K352" s="594"/>
      <c r="L352" s="594"/>
      <c r="M352" s="594"/>
      <c r="N352" s="591" t="s">
        <v>326</v>
      </c>
      <c r="O352" s="591"/>
      <c r="P352" s="591"/>
      <c r="Q352" s="591"/>
      <c r="R352" s="591"/>
      <c r="S352" s="591"/>
      <c r="T352" s="591" t="s">
        <v>327</v>
      </c>
      <c r="U352" s="591"/>
      <c r="V352" s="591"/>
      <c r="W352" s="591"/>
      <c r="X352" s="591"/>
      <c r="Y352" s="591"/>
      <c r="Z352" s="591" t="s">
        <v>214</v>
      </c>
      <c r="AA352" s="591"/>
      <c r="AB352" s="591"/>
      <c r="AC352" s="591"/>
      <c r="AD352" s="591"/>
      <c r="AE352" s="591"/>
      <c r="AF352" s="595" t="s">
        <v>136</v>
      </c>
      <c r="AG352" s="596"/>
      <c r="AH352" s="596"/>
      <c r="AI352" s="596"/>
      <c r="AJ352" s="596"/>
      <c r="AK352" s="596"/>
      <c r="AL352" s="596"/>
      <c r="AM352" s="596"/>
      <c r="AN352" s="596"/>
      <c r="AO352" s="596"/>
      <c r="AP352" s="596"/>
      <c r="AQ352" s="597"/>
      <c r="AR352" s="590" t="s">
        <v>329</v>
      </c>
      <c r="AS352" s="590"/>
      <c r="AT352" s="590"/>
      <c r="AU352" s="590"/>
      <c r="AV352" s="590"/>
      <c r="AW352" s="590"/>
      <c r="AX352" s="591" t="s">
        <v>330</v>
      </c>
      <c r="AY352" s="591"/>
      <c r="AZ352" s="591"/>
      <c r="BA352" s="591"/>
      <c r="BB352" s="591"/>
      <c r="BC352" s="591"/>
    </row>
    <row r="353" spans="1:55" ht="18.75" customHeight="1">
      <c r="B353" s="592">
        <f>MAX(Calcu!D255:D284)</f>
        <v>0</v>
      </c>
      <c r="C353" s="592"/>
      <c r="D353" s="592"/>
      <c r="E353" s="592"/>
      <c r="F353" s="592"/>
      <c r="G353" s="592"/>
      <c r="H353" s="592" t="e">
        <f ca="1">Calcu!E249*Calcu!C249</f>
        <v>#N/A</v>
      </c>
      <c r="I353" s="592"/>
      <c r="J353" s="592"/>
      <c r="K353" s="592"/>
      <c r="L353" s="592"/>
      <c r="M353" s="592"/>
      <c r="N353" s="568">
        <f>Calcu!D254</f>
        <v>0</v>
      </c>
      <c r="O353" s="568"/>
      <c r="P353" s="568"/>
      <c r="Q353" s="568"/>
      <c r="R353" s="568"/>
      <c r="S353" s="568"/>
      <c r="T353" s="568" t="e">
        <f ca="1">MAX(ABS(Calcu!Q270-Calcu!Q255),ABS(Calcu!R270-Calcu!R255),ABS(Calcu!S270-Calcu!S255))</f>
        <v>#VALUE!</v>
      </c>
      <c r="U353" s="568"/>
      <c r="V353" s="568"/>
      <c r="W353" s="568"/>
      <c r="X353" s="568"/>
      <c r="Y353" s="568"/>
      <c r="Z353" s="568" t="e">
        <f ca="1">((P395-P394)+(V395-V394)+(AB395-AB394))/3</f>
        <v>#N/A</v>
      </c>
      <c r="AA353" s="568"/>
      <c r="AB353" s="568"/>
      <c r="AC353" s="568"/>
      <c r="AD353" s="568"/>
      <c r="AE353" s="568"/>
      <c r="AF353" s="593" t="e">
        <f ca="1">OFFSET(표준압력!U210,AX353,0)</f>
        <v>#N/A</v>
      </c>
      <c r="AG353" s="593"/>
      <c r="AH353" s="593"/>
      <c r="AI353" s="593"/>
      <c r="AJ353" s="593"/>
      <c r="AK353" s="593"/>
      <c r="AL353" s="593">
        <f>표준압력!V211</f>
        <v>0</v>
      </c>
      <c r="AM353" s="593"/>
      <c r="AN353" s="593"/>
      <c r="AO353" s="593"/>
      <c r="AP353" s="593"/>
      <c r="AQ353" s="593"/>
      <c r="AR353" s="568">
        <v>2</v>
      </c>
      <c r="AS353" s="568"/>
      <c r="AT353" s="568"/>
      <c r="AU353" s="568"/>
      <c r="AV353" s="568"/>
      <c r="AW353" s="568"/>
      <c r="AX353" s="568" t="e">
        <f>MATCH(TRUE,Calcu!I255:I284,0)</f>
        <v>#N/A</v>
      </c>
      <c r="AY353" s="568"/>
      <c r="AZ353" s="568"/>
      <c r="BA353" s="568"/>
      <c r="BB353" s="568"/>
      <c r="BC353" s="568"/>
    </row>
    <row r="354" spans="1:55" ht="18" customHeight="1">
      <c r="A354" s="291"/>
      <c r="B354" s="291"/>
      <c r="C354" s="291"/>
      <c r="D354" s="291"/>
      <c r="E354" s="291"/>
      <c r="F354" s="291"/>
      <c r="G354" s="291"/>
      <c r="H354" s="291"/>
      <c r="I354" s="291"/>
      <c r="J354" s="291"/>
      <c r="K354" s="291"/>
      <c r="L354" s="291"/>
      <c r="M354" s="291"/>
      <c r="N354" s="291"/>
      <c r="O354" s="291"/>
      <c r="P354" s="291"/>
      <c r="Q354" s="291"/>
      <c r="R354" s="291"/>
      <c r="S354" s="291"/>
      <c r="T354" s="291"/>
      <c r="U354" s="291"/>
      <c r="V354" s="291"/>
      <c r="W354" s="291"/>
      <c r="X354" s="291"/>
      <c r="Y354" s="291"/>
      <c r="Z354" s="291"/>
      <c r="AA354" s="291"/>
      <c r="AB354" s="291"/>
      <c r="AC354" s="291"/>
      <c r="AD354" s="291"/>
      <c r="AE354" s="291"/>
      <c r="AF354" s="291"/>
      <c r="AG354" s="291"/>
      <c r="AH354" s="291"/>
      <c r="AI354" s="291"/>
      <c r="AJ354" s="291"/>
      <c r="AK354" s="291"/>
      <c r="AL354" s="291"/>
      <c r="AM354" s="291"/>
      <c r="AN354" s="291"/>
      <c r="AO354" s="291"/>
      <c r="AP354" s="291"/>
      <c r="AQ354" s="291"/>
      <c r="AR354" s="291"/>
      <c r="AS354" s="291"/>
      <c r="AT354" s="291"/>
    </row>
    <row r="355" spans="1:55" ht="18" customHeight="1">
      <c r="A355" s="187" t="s">
        <v>222</v>
      </c>
      <c r="B355" s="291"/>
      <c r="C355" s="291"/>
      <c r="D355" s="291"/>
      <c r="E355" s="291"/>
      <c r="F355" s="291"/>
      <c r="G355" s="291"/>
      <c r="H355" s="291"/>
      <c r="I355" s="291"/>
      <c r="J355" s="291"/>
      <c r="K355" s="291"/>
      <c r="L355" s="291"/>
      <c r="M355" s="291"/>
      <c r="N355" s="291"/>
      <c r="O355" s="291"/>
      <c r="P355" s="291"/>
      <c r="Q355" s="291"/>
      <c r="R355" s="291"/>
      <c r="S355" s="291"/>
      <c r="T355" s="291"/>
      <c r="U355" s="291"/>
      <c r="V355" s="291"/>
      <c r="W355" s="291"/>
      <c r="X355" s="291"/>
      <c r="Y355" s="291"/>
      <c r="Z355" s="291"/>
      <c r="AA355" s="291"/>
      <c r="AB355" s="291"/>
      <c r="AC355" s="291"/>
      <c r="AD355" s="291"/>
      <c r="AE355" s="291"/>
      <c r="AF355" s="291"/>
      <c r="AG355" s="291"/>
      <c r="AH355" s="291"/>
      <c r="AI355" s="291"/>
      <c r="AJ355" s="291"/>
      <c r="AK355" s="291"/>
      <c r="AL355" s="291"/>
      <c r="AM355" s="291"/>
      <c r="AN355" s="291"/>
      <c r="AO355" s="291"/>
      <c r="AP355" s="291"/>
      <c r="AQ355" s="291"/>
      <c r="AR355" s="291"/>
      <c r="AS355" s="291"/>
      <c r="AT355" s="291"/>
    </row>
    <row r="356" spans="1:55" ht="18" customHeight="1">
      <c r="A356" s="291"/>
      <c r="B356" s="569" t="s">
        <v>344</v>
      </c>
      <c r="C356" s="570"/>
      <c r="D356" s="570"/>
      <c r="E356" s="570"/>
      <c r="F356" s="570"/>
      <c r="G356" s="570"/>
      <c r="H356" s="571"/>
      <c r="I356" s="569" t="s">
        <v>1035</v>
      </c>
      <c r="J356" s="570"/>
      <c r="K356" s="570"/>
      <c r="L356" s="570"/>
      <c r="M356" s="570"/>
      <c r="N356" s="570"/>
      <c r="O356" s="571"/>
      <c r="P356" s="578" t="e">
        <f>Calcu!$J$328&amp;" 지시값"</f>
        <v>#N/A</v>
      </c>
      <c r="Q356" s="579"/>
      <c r="R356" s="579"/>
      <c r="S356" s="579"/>
      <c r="T356" s="579"/>
      <c r="U356" s="579"/>
      <c r="V356" s="579"/>
      <c r="W356" s="579"/>
      <c r="X356" s="579"/>
      <c r="Y356" s="579"/>
      <c r="Z356" s="579"/>
      <c r="AA356" s="579"/>
      <c r="AB356" s="579"/>
      <c r="AC356" s="579"/>
      <c r="AD356" s="580" t="s">
        <v>778</v>
      </c>
      <c r="AE356" s="580"/>
      <c r="AF356" s="580"/>
      <c r="AG356" s="580"/>
      <c r="AH356" s="580"/>
      <c r="AI356" s="580"/>
      <c r="AJ356" s="581"/>
      <c r="AK356" s="291"/>
      <c r="AL356" s="291"/>
      <c r="AM356" s="291"/>
      <c r="AN356" s="291"/>
      <c r="AO356" s="291"/>
      <c r="AP356" s="291"/>
      <c r="AQ356" s="291"/>
      <c r="AR356" s="143"/>
      <c r="AS356" s="143"/>
      <c r="AT356" s="291"/>
    </row>
    <row r="357" spans="1:55" ht="18" customHeight="1">
      <c r="A357" s="291"/>
      <c r="B357" s="572"/>
      <c r="C357" s="573"/>
      <c r="D357" s="573"/>
      <c r="E357" s="573"/>
      <c r="F357" s="573"/>
      <c r="G357" s="573"/>
      <c r="H357" s="574"/>
      <c r="I357" s="575"/>
      <c r="J357" s="576"/>
      <c r="K357" s="576"/>
      <c r="L357" s="576"/>
      <c r="M357" s="576"/>
      <c r="N357" s="576"/>
      <c r="O357" s="577"/>
      <c r="P357" s="582" t="s">
        <v>345</v>
      </c>
      <c r="Q357" s="583"/>
      <c r="R357" s="583"/>
      <c r="S357" s="583"/>
      <c r="T357" s="583"/>
      <c r="U357" s="583"/>
      <c r="V357" s="584"/>
      <c r="W357" s="582" t="s">
        <v>225</v>
      </c>
      <c r="X357" s="583"/>
      <c r="Y357" s="583"/>
      <c r="Z357" s="583"/>
      <c r="AA357" s="583"/>
      <c r="AB357" s="583"/>
      <c r="AC357" s="584"/>
      <c r="AD357" s="582" t="s">
        <v>346</v>
      </c>
      <c r="AE357" s="583"/>
      <c r="AF357" s="583"/>
      <c r="AG357" s="583"/>
      <c r="AH357" s="583"/>
      <c r="AI357" s="583"/>
      <c r="AJ357" s="584"/>
      <c r="AK357" s="291"/>
      <c r="AL357" s="291"/>
      <c r="AM357" s="291"/>
      <c r="AN357" s="291"/>
      <c r="AO357" s="291"/>
      <c r="AP357" s="291"/>
      <c r="AQ357" s="291"/>
      <c r="AR357" s="143"/>
      <c r="AS357" s="143"/>
      <c r="AT357" s="291"/>
    </row>
    <row r="358" spans="1:55" ht="18" customHeight="1">
      <c r="A358" s="291"/>
      <c r="B358" s="575"/>
      <c r="C358" s="576"/>
      <c r="D358" s="576"/>
      <c r="E358" s="576"/>
      <c r="F358" s="576"/>
      <c r="G358" s="576"/>
      <c r="H358" s="577"/>
      <c r="I358" s="585">
        <f>Calcu!E254</f>
        <v>0</v>
      </c>
      <c r="J358" s="586"/>
      <c r="K358" s="586"/>
      <c r="L358" s="586"/>
      <c r="M358" s="586"/>
      <c r="N358" s="586"/>
      <c r="O358" s="587"/>
      <c r="P358" s="585">
        <f>Calcu!J254</f>
        <v>0</v>
      </c>
      <c r="Q358" s="588"/>
      <c r="R358" s="588"/>
      <c r="S358" s="588"/>
      <c r="T358" s="588"/>
      <c r="U358" s="588"/>
      <c r="V358" s="589"/>
      <c r="W358" s="585">
        <f>Calcu!K254</f>
        <v>0</v>
      </c>
      <c r="X358" s="588"/>
      <c r="Y358" s="588"/>
      <c r="Z358" s="588"/>
      <c r="AA358" s="588"/>
      <c r="AB358" s="588"/>
      <c r="AC358" s="589"/>
      <c r="AD358" s="585">
        <f>Calcu!L254</f>
        <v>0</v>
      </c>
      <c r="AE358" s="588"/>
      <c r="AF358" s="588"/>
      <c r="AG358" s="588"/>
      <c r="AH358" s="588"/>
      <c r="AI358" s="588"/>
      <c r="AJ358" s="589"/>
      <c r="AK358" s="291"/>
      <c r="AL358" s="291"/>
      <c r="AM358" s="291"/>
      <c r="AN358" s="291"/>
      <c r="AO358" s="291"/>
      <c r="AP358" s="291"/>
      <c r="AQ358" s="291"/>
      <c r="AR358" s="143"/>
      <c r="AS358" s="143"/>
      <c r="AT358" s="291"/>
    </row>
    <row r="359" spans="1:55" ht="18" customHeight="1">
      <c r="A359" s="291"/>
      <c r="B359" s="598">
        <f>Calcu!C255</f>
        <v>1</v>
      </c>
      <c r="C359" s="599"/>
      <c r="D359" s="599"/>
      <c r="E359" s="599"/>
      <c r="F359" s="599"/>
      <c r="G359" s="599"/>
      <c r="H359" s="600"/>
      <c r="I359" s="601" t="str">
        <f>Calcu!E255</f>
        <v/>
      </c>
      <c r="J359" s="602"/>
      <c r="K359" s="602"/>
      <c r="L359" s="602"/>
      <c r="M359" s="602"/>
      <c r="N359" s="602"/>
      <c r="O359" s="603"/>
      <c r="P359" s="601" t="str">
        <f>Calcu!J255</f>
        <v/>
      </c>
      <c r="Q359" s="604"/>
      <c r="R359" s="604"/>
      <c r="S359" s="604"/>
      <c r="T359" s="604"/>
      <c r="U359" s="604"/>
      <c r="V359" s="605"/>
      <c r="W359" s="601" t="str">
        <f>IF(Calcu!G255="ⅹ",Calcu!G255,Calcu!K255)</f>
        <v/>
      </c>
      <c r="X359" s="604"/>
      <c r="Y359" s="604"/>
      <c r="Z359" s="604"/>
      <c r="AA359" s="604"/>
      <c r="AB359" s="604"/>
      <c r="AC359" s="605"/>
      <c r="AD359" s="601" t="str">
        <f>IF(Calcu!H255="ⅹ",Calcu!H255,Calcu!L255)</f>
        <v/>
      </c>
      <c r="AE359" s="604"/>
      <c r="AF359" s="604"/>
      <c r="AG359" s="604"/>
      <c r="AH359" s="604"/>
      <c r="AI359" s="604"/>
      <c r="AJ359" s="605"/>
      <c r="AK359" s="291"/>
      <c r="AL359" s="291"/>
      <c r="AM359" s="291"/>
      <c r="AN359" s="291"/>
      <c r="AO359" s="291"/>
      <c r="AP359" s="291"/>
      <c r="AQ359" s="291"/>
      <c r="AR359" s="143"/>
      <c r="AS359" s="143"/>
      <c r="AT359" s="291"/>
    </row>
    <row r="360" spans="1:55" ht="18" customHeight="1">
      <c r="A360" s="291"/>
      <c r="B360" s="598">
        <f>Calcu!C256</f>
        <v>2</v>
      </c>
      <c r="C360" s="599"/>
      <c r="D360" s="599"/>
      <c r="E360" s="599"/>
      <c r="F360" s="599"/>
      <c r="G360" s="599"/>
      <c r="H360" s="600"/>
      <c r="I360" s="601" t="str">
        <f>Calcu!E256</f>
        <v/>
      </c>
      <c r="J360" s="602"/>
      <c r="K360" s="602"/>
      <c r="L360" s="602"/>
      <c r="M360" s="602"/>
      <c r="N360" s="602"/>
      <c r="O360" s="603"/>
      <c r="P360" s="601" t="str">
        <f>Calcu!J256</f>
        <v/>
      </c>
      <c r="Q360" s="604"/>
      <c r="R360" s="604"/>
      <c r="S360" s="604"/>
      <c r="T360" s="604"/>
      <c r="U360" s="604"/>
      <c r="V360" s="605"/>
      <c r="W360" s="601" t="str">
        <f>IF(Calcu!G256="ⅹ",Calcu!G256,Calcu!K256)</f>
        <v/>
      </c>
      <c r="X360" s="604"/>
      <c r="Y360" s="604"/>
      <c r="Z360" s="604"/>
      <c r="AA360" s="604"/>
      <c r="AB360" s="604"/>
      <c r="AC360" s="605"/>
      <c r="AD360" s="601" t="str">
        <f>IF(Calcu!H256="ⅹ",Calcu!H256,Calcu!L256)</f>
        <v/>
      </c>
      <c r="AE360" s="604"/>
      <c r="AF360" s="604"/>
      <c r="AG360" s="604"/>
      <c r="AH360" s="604"/>
      <c r="AI360" s="604"/>
      <c r="AJ360" s="605"/>
      <c r="AK360" s="291"/>
      <c r="AL360" s="291"/>
      <c r="AM360" s="291"/>
      <c r="AN360" s="291"/>
      <c r="AO360" s="291"/>
      <c r="AP360" s="291"/>
      <c r="AQ360" s="291"/>
      <c r="AR360" s="143"/>
      <c r="AS360" s="143"/>
      <c r="AT360" s="291"/>
    </row>
    <row r="361" spans="1:55" ht="18" customHeight="1">
      <c r="A361" s="291"/>
      <c r="B361" s="598">
        <f>Calcu!C257</f>
        <v>3</v>
      </c>
      <c r="C361" s="599"/>
      <c r="D361" s="599"/>
      <c r="E361" s="599"/>
      <c r="F361" s="599"/>
      <c r="G361" s="599"/>
      <c r="H361" s="600"/>
      <c r="I361" s="601" t="str">
        <f>Calcu!E257</f>
        <v/>
      </c>
      <c r="J361" s="602"/>
      <c r="K361" s="602"/>
      <c r="L361" s="602"/>
      <c r="M361" s="602"/>
      <c r="N361" s="602"/>
      <c r="O361" s="603"/>
      <c r="P361" s="601" t="str">
        <f>Calcu!J257</f>
        <v/>
      </c>
      <c r="Q361" s="604"/>
      <c r="R361" s="604"/>
      <c r="S361" s="604"/>
      <c r="T361" s="604"/>
      <c r="U361" s="604"/>
      <c r="V361" s="605"/>
      <c r="W361" s="601" t="str">
        <f>IF(Calcu!G257="ⅹ",Calcu!G257,Calcu!K257)</f>
        <v/>
      </c>
      <c r="X361" s="604"/>
      <c r="Y361" s="604"/>
      <c r="Z361" s="604"/>
      <c r="AA361" s="604"/>
      <c r="AB361" s="604"/>
      <c r="AC361" s="605"/>
      <c r="AD361" s="601" t="str">
        <f>IF(Calcu!H257="ⅹ",Calcu!H257,Calcu!L257)</f>
        <v/>
      </c>
      <c r="AE361" s="604"/>
      <c r="AF361" s="604"/>
      <c r="AG361" s="604"/>
      <c r="AH361" s="604"/>
      <c r="AI361" s="604"/>
      <c r="AJ361" s="605"/>
      <c r="AK361" s="291"/>
      <c r="AL361" s="291"/>
      <c r="AM361" s="291"/>
      <c r="AN361" s="291"/>
      <c r="AO361" s="291"/>
      <c r="AP361" s="291"/>
      <c r="AQ361" s="291"/>
      <c r="AR361" s="143"/>
      <c r="AS361" s="143"/>
      <c r="AT361" s="291"/>
    </row>
    <row r="362" spans="1:55" ht="18" customHeight="1">
      <c r="A362" s="291"/>
      <c r="B362" s="598">
        <f>Calcu!C258</f>
        <v>4</v>
      </c>
      <c r="C362" s="599"/>
      <c r="D362" s="599"/>
      <c r="E362" s="599"/>
      <c r="F362" s="599"/>
      <c r="G362" s="599"/>
      <c r="H362" s="600"/>
      <c r="I362" s="601" t="str">
        <f>Calcu!E258</f>
        <v/>
      </c>
      <c r="J362" s="602"/>
      <c r="K362" s="602"/>
      <c r="L362" s="602"/>
      <c r="M362" s="602"/>
      <c r="N362" s="602"/>
      <c r="O362" s="603"/>
      <c r="P362" s="601" t="str">
        <f>Calcu!J258</f>
        <v/>
      </c>
      <c r="Q362" s="604"/>
      <c r="R362" s="604"/>
      <c r="S362" s="604"/>
      <c r="T362" s="604"/>
      <c r="U362" s="604"/>
      <c r="V362" s="605"/>
      <c r="W362" s="601" t="str">
        <f>IF(Calcu!G258="ⅹ",Calcu!G258,Calcu!K258)</f>
        <v/>
      </c>
      <c r="X362" s="604"/>
      <c r="Y362" s="604"/>
      <c r="Z362" s="604"/>
      <c r="AA362" s="604"/>
      <c r="AB362" s="604"/>
      <c r="AC362" s="605"/>
      <c r="AD362" s="601" t="str">
        <f>IF(Calcu!H258="ⅹ",Calcu!H258,Calcu!L258)</f>
        <v/>
      </c>
      <c r="AE362" s="604"/>
      <c r="AF362" s="604"/>
      <c r="AG362" s="604"/>
      <c r="AH362" s="604"/>
      <c r="AI362" s="604"/>
      <c r="AJ362" s="605"/>
      <c r="AK362" s="291"/>
      <c r="AL362" s="291"/>
      <c r="AM362" s="291"/>
      <c r="AN362" s="291"/>
      <c r="AO362" s="291"/>
      <c r="AP362" s="291"/>
      <c r="AQ362" s="291"/>
      <c r="AR362" s="143"/>
      <c r="AS362" s="143"/>
      <c r="AT362" s="291"/>
    </row>
    <row r="363" spans="1:55" ht="18" customHeight="1">
      <c r="A363" s="291"/>
      <c r="B363" s="598">
        <f>Calcu!C259</f>
        <v>5</v>
      </c>
      <c r="C363" s="599"/>
      <c r="D363" s="599"/>
      <c r="E363" s="599"/>
      <c r="F363" s="599"/>
      <c r="G363" s="599"/>
      <c r="H363" s="600"/>
      <c r="I363" s="601" t="str">
        <f>Calcu!E259</f>
        <v/>
      </c>
      <c r="J363" s="602"/>
      <c r="K363" s="602"/>
      <c r="L363" s="602"/>
      <c r="M363" s="602"/>
      <c r="N363" s="602"/>
      <c r="O363" s="603"/>
      <c r="P363" s="601" t="str">
        <f>Calcu!J259</f>
        <v/>
      </c>
      <c r="Q363" s="604"/>
      <c r="R363" s="604"/>
      <c r="S363" s="604"/>
      <c r="T363" s="604"/>
      <c r="U363" s="604"/>
      <c r="V363" s="605"/>
      <c r="W363" s="601" t="str">
        <f>IF(Calcu!G259="ⅹ",Calcu!G259,Calcu!K259)</f>
        <v/>
      </c>
      <c r="X363" s="604"/>
      <c r="Y363" s="604"/>
      <c r="Z363" s="604"/>
      <c r="AA363" s="604"/>
      <c r="AB363" s="604"/>
      <c r="AC363" s="605"/>
      <c r="AD363" s="601" t="str">
        <f>IF(Calcu!H259="ⅹ",Calcu!H259,Calcu!L259)</f>
        <v/>
      </c>
      <c r="AE363" s="604"/>
      <c r="AF363" s="604"/>
      <c r="AG363" s="604"/>
      <c r="AH363" s="604"/>
      <c r="AI363" s="604"/>
      <c r="AJ363" s="605"/>
      <c r="AK363" s="291"/>
      <c r="AL363" s="291"/>
      <c r="AM363" s="291"/>
      <c r="AN363" s="291"/>
      <c r="AO363" s="291"/>
      <c r="AP363" s="291"/>
      <c r="AQ363" s="291"/>
      <c r="AR363" s="143"/>
      <c r="AS363" s="143"/>
      <c r="AT363" s="291"/>
    </row>
    <row r="364" spans="1:55" ht="18" customHeight="1">
      <c r="A364" s="291"/>
      <c r="B364" s="598">
        <f>Calcu!C260</f>
        <v>6</v>
      </c>
      <c r="C364" s="599"/>
      <c r="D364" s="599"/>
      <c r="E364" s="599"/>
      <c r="F364" s="599"/>
      <c r="G364" s="599"/>
      <c r="H364" s="600"/>
      <c r="I364" s="601" t="str">
        <f>Calcu!E260</f>
        <v/>
      </c>
      <c r="J364" s="602"/>
      <c r="K364" s="602"/>
      <c r="L364" s="602"/>
      <c r="M364" s="602"/>
      <c r="N364" s="602"/>
      <c r="O364" s="603"/>
      <c r="P364" s="601" t="str">
        <f>Calcu!J260</f>
        <v/>
      </c>
      <c r="Q364" s="604"/>
      <c r="R364" s="604"/>
      <c r="S364" s="604"/>
      <c r="T364" s="604"/>
      <c r="U364" s="604"/>
      <c r="V364" s="605"/>
      <c r="W364" s="601" t="str">
        <f>IF(Calcu!G260="ⅹ",Calcu!G260,Calcu!K260)</f>
        <v/>
      </c>
      <c r="X364" s="604"/>
      <c r="Y364" s="604"/>
      <c r="Z364" s="604"/>
      <c r="AA364" s="604"/>
      <c r="AB364" s="604"/>
      <c r="AC364" s="605"/>
      <c r="AD364" s="601" t="str">
        <f>IF(Calcu!H260="ⅹ",Calcu!H260,Calcu!L260)</f>
        <v/>
      </c>
      <c r="AE364" s="604"/>
      <c r="AF364" s="604"/>
      <c r="AG364" s="604"/>
      <c r="AH364" s="604"/>
      <c r="AI364" s="604"/>
      <c r="AJ364" s="605"/>
      <c r="AK364" s="291"/>
      <c r="AL364" s="291"/>
      <c r="AM364" s="291"/>
      <c r="AN364" s="291"/>
      <c r="AO364" s="291"/>
      <c r="AP364" s="291"/>
      <c r="AQ364" s="291"/>
      <c r="AR364" s="143"/>
      <c r="AS364" s="143"/>
      <c r="AT364" s="291"/>
    </row>
    <row r="365" spans="1:55" ht="18" customHeight="1">
      <c r="A365" s="291"/>
      <c r="B365" s="598">
        <f>Calcu!C261</f>
        <v>7</v>
      </c>
      <c r="C365" s="599"/>
      <c r="D365" s="599"/>
      <c r="E365" s="599"/>
      <c r="F365" s="599"/>
      <c r="G365" s="599"/>
      <c r="H365" s="600"/>
      <c r="I365" s="601" t="str">
        <f>Calcu!E261</f>
        <v/>
      </c>
      <c r="J365" s="602"/>
      <c r="K365" s="602"/>
      <c r="L365" s="602"/>
      <c r="M365" s="602"/>
      <c r="N365" s="602"/>
      <c r="O365" s="603"/>
      <c r="P365" s="601" t="str">
        <f>Calcu!J261</f>
        <v/>
      </c>
      <c r="Q365" s="604"/>
      <c r="R365" s="604"/>
      <c r="S365" s="604"/>
      <c r="T365" s="604"/>
      <c r="U365" s="604"/>
      <c r="V365" s="605"/>
      <c r="W365" s="601" t="str">
        <f>IF(Calcu!G261="ⅹ",Calcu!G261,Calcu!K261)</f>
        <v/>
      </c>
      <c r="X365" s="604"/>
      <c r="Y365" s="604"/>
      <c r="Z365" s="604"/>
      <c r="AA365" s="604"/>
      <c r="AB365" s="604"/>
      <c r="AC365" s="605"/>
      <c r="AD365" s="601" t="str">
        <f>IF(Calcu!H261="ⅹ",Calcu!H261,Calcu!L261)</f>
        <v/>
      </c>
      <c r="AE365" s="604"/>
      <c r="AF365" s="604"/>
      <c r="AG365" s="604"/>
      <c r="AH365" s="604"/>
      <c r="AI365" s="604"/>
      <c r="AJ365" s="605"/>
      <c r="AK365" s="291"/>
      <c r="AL365" s="291"/>
      <c r="AM365" s="291"/>
      <c r="AN365" s="291"/>
      <c r="AO365" s="291"/>
      <c r="AP365" s="291"/>
      <c r="AQ365" s="291"/>
      <c r="AR365" s="143"/>
      <c r="AS365" s="143"/>
      <c r="AT365" s="291"/>
    </row>
    <row r="366" spans="1:55" ht="18" customHeight="1">
      <c r="A366" s="291"/>
      <c r="B366" s="598">
        <f>Calcu!C262</f>
        <v>8</v>
      </c>
      <c r="C366" s="599"/>
      <c r="D366" s="599"/>
      <c r="E366" s="599"/>
      <c r="F366" s="599"/>
      <c r="G366" s="599"/>
      <c r="H366" s="600"/>
      <c r="I366" s="601" t="str">
        <f>Calcu!E262</f>
        <v/>
      </c>
      <c r="J366" s="602"/>
      <c r="K366" s="602"/>
      <c r="L366" s="602"/>
      <c r="M366" s="602"/>
      <c r="N366" s="602"/>
      <c r="O366" s="603"/>
      <c r="P366" s="601" t="str">
        <f>Calcu!J262</f>
        <v/>
      </c>
      <c r="Q366" s="604"/>
      <c r="R366" s="604"/>
      <c r="S366" s="604"/>
      <c r="T366" s="604"/>
      <c r="U366" s="604"/>
      <c r="V366" s="605"/>
      <c r="W366" s="601" t="str">
        <f>IF(Calcu!G262="ⅹ",Calcu!G262,Calcu!K262)</f>
        <v/>
      </c>
      <c r="X366" s="604"/>
      <c r="Y366" s="604"/>
      <c r="Z366" s="604"/>
      <c r="AA366" s="604"/>
      <c r="AB366" s="604"/>
      <c r="AC366" s="605"/>
      <c r="AD366" s="601" t="str">
        <f>IF(Calcu!H262="ⅹ",Calcu!H262,Calcu!L262)</f>
        <v/>
      </c>
      <c r="AE366" s="604"/>
      <c r="AF366" s="604"/>
      <c r="AG366" s="604"/>
      <c r="AH366" s="604"/>
      <c r="AI366" s="604"/>
      <c r="AJ366" s="605"/>
      <c r="AK366" s="291"/>
      <c r="AL366" s="291"/>
      <c r="AM366" s="291"/>
      <c r="AN366" s="291"/>
      <c r="AO366" s="291"/>
      <c r="AP366" s="291"/>
      <c r="AQ366" s="291"/>
      <c r="AR366" s="143"/>
      <c r="AS366" s="143"/>
      <c r="AT366" s="291"/>
    </row>
    <row r="367" spans="1:55" ht="18" customHeight="1">
      <c r="A367" s="291"/>
      <c r="B367" s="598">
        <f>Calcu!C263</f>
        <v>9</v>
      </c>
      <c r="C367" s="599"/>
      <c r="D367" s="599"/>
      <c r="E367" s="599"/>
      <c r="F367" s="599"/>
      <c r="G367" s="599"/>
      <c r="H367" s="600"/>
      <c r="I367" s="601" t="str">
        <f>Calcu!E263</f>
        <v/>
      </c>
      <c r="J367" s="602"/>
      <c r="K367" s="602"/>
      <c r="L367" s="602"/>
      <c r="M367" s="602"/>
      <c r="N367" s="602"/>
      <c r="O367" s="603"/>
      <c r="P367" s="601" t="str">
        <f>Calcu!J263</f>
        <v/>
      </c>
      <c r="Q367" s="604"/>
      <c r="R367" s="604"/>
      <c r="S367" s="604"/>
      <c r="T367" s="604"/>
      <c r="U367" s="604"/>
      <c r="V367" s="605"/>
      <c r="W367" s="601" t="str">
        <f>IF(Calcu!G263="ⅹ",Calcu!G263,Calcu!K263)</f>
        <v/>
      </c>
      <c r="X367" s="604"/>
      <c r="Y367" s="604"/>
      <c r="Z367" s="604"/>
      <c r="AA367" s="604"/>
      <c r="AB367" s="604"/>
      <c r="AC367" s="605"/>
      <c r="AD367" s="601" t="str">
        <f>IF(Calcu!H263="ⅹ",Calcu!H263,Calcu!L263)</f>
        <v/>
      </c>
      <c r="AE367" s="604"/>
      <c r="AF367" s="604"/>
      <c r="AG367" s="604"/>
      <c r="AH367" s="604"/>
      <c r="AI367" s="604"/>
      <c r="AJ367" s="605"/>
      <c r="AK367" s="291"/>
      <c r="AL367" s="291"/>
      <c r="AM367" s="291"/>
      <c r="AN367" s="291"/>
      <c r="AO367" s="291"/>
      <c r="AP367" s="291"/>
      <c r="AQ367" s="291"/>
      <c r="AR367" s="143"/>
      <c r="AS367" s="143"/>
      <c r="AT367" s="291"/>
    </row>
    <row r="368" spans="1:55" ht="18" customHeight="1">
      <c r="A368" s="291"/>
      <c r="B368" s="598">
        <f>Calcu!C264</f>
        <v>10</v>
      </c>
      <c r="C368" s="599"/>
      <c r="D368" s="599"/>
      <c r="E368" s="599"/>
      <c r="F368" s="599"/>
      <c r="G368" s="599"/>
      <c r="H368" s="600"/>
      <c r="I368" s="601" t="str">
        <f>Calcu!E264</f>
        <v/>
      </c>
      <c r="J368" s="602"/>
      <c r="K368" s="602"/>
      <c r="L368" s="602"/>
      <c r="M368" s="602"/>
      <c r="N368" s="602"/>
      <c r="O368" s="603"/>
      <c r="P368" s="601" t="str">
        <f>Calcu!J264</f>
        <v/>
      </c>
      <c r="Q368" s="604"/>
      <c r="R368" s="604"/>
      <c r="S368" s="604"/>
      <c r="T368" s="604"/>
      <c r="U368" s="604"/>
      <c r="V368" s="605"/>
      <c r="W368" s="601" t="str">
        <f>IF(Calcu!G264="ⅹ",Calcu!G264,Calcu!K264)</f>
        <v/>
      </c>
      <c r="X368" s="604"/>
      <c r="Y368" s="604"/>
      <c r="Z368" s="604"/>
      <c r="AA368" s="604"/>
      <c r="AB368" s="604"/>
      <c r="AC368" s="605"/>
      <c r="AD368" s="601" t="str">
        <f>IF(Calcu!H264="ⅹ",Calcu!H264,Calcu!L264)</f>
        <v/>
      </c>
      <c r="AE368" s="604"/>
      <c r="AF368" s="604"/>
      <c r="AG368" s="604"/>
      <c r="AH368" s="604"/>
      <c r="AI368" s="604"/>
      <c r="AJ368" s="605"/>
      <c r="AK368" s="291"/>
      <c r="AL368" s="291"/>
      <c r="AM368" s="291"/>
      <c r="AN368" s="291"/>
      <c r="AO368" s="291"/>
      <c r="AP368" s="291"/>
      <c r="AQ368" s="291"/>
      <c r="AR368" s="143"/>
      <c r="AS368" s="143"/>
      <c r="AT368" s="291"/>
    </row>
    <row r="369" spans="1:46" ht="18" customHeight="1">
      <c r="A369" s="291"/>
      <c r="B369" s="598">
        <f>Calcu!C265</f>
        <v>11</v>
      </c>
      <c r="C369" s="599"/>
      <c r="D369" s="599"/>
      <c r="E369" s="599"/>
      <c r="F369" s="599"/>
      <c r="G369" s="599"/>
      <c r="H369" s="600"/>
      <c r="I369" s="601" t="str">
        <f>Calcu!E265</f>
        <v/>
      </c>
      <c r="J369" s="602"/>
      <c r="K369" s="602"/>
      <c r="L369" s="602"/>
      <c r="M369" s="602"/>
      <c r="N369" s="602"/>
      <c r="O369" s="603"/>
      <c r="P369" s="601" t="str">
        <f>Calcu!J265</f>
        <v/>
      </c>
      <c r="Q369" s="604"/>
      <c r="R369" s="604"/>
      <c r="S369" s="604"/>
      <c r="T369" s="604"/>
      <c r="U369" s="604"/>
      <c r="V369" s="605"/>
      <c r="W369" s="601" t="str">
        <f>IF(Calcu!G265="ⅹ",Calcu!G265,Calcu!K265)</f>
        <v/>
      </c>
      <c r="X369" s="604"/>
      <c r="Y369" s="604"/>
      <c r="Z369" s="604"/>
      <c r="AA369" s="604"/>
      <c r="AB369" s="604"/>
      <c r="AC369" s="605"/>
      <c r="AD369" s="601" t="str">
        <f>IF(Calcu!H265="ⅹ",Calcu!H265,Calcu!L265)</f>
        <v/>
      </c>
      <c r="AE369" s="604"/>
      <c r="AF369" s="604"/>
      <c r="AG369" s="604"/>
      <c r="AH369" s="604"/>
      <c r="AI369" s="604"/>
      <c r="AJ369" s="605"/>
      <c r="AK369" s="291"/>
      <c r="AL369" s="291"/>
      <c r="AM369" s="291"/>
      <c r="AN369" s="291"/>
      <c r="AO369" s="291"/>
      <c r="AP369" s="291"/>
      <c r="AQ369" s="291"/>
      <c r="AR369" s="143"/>
      <c r="AS369" s="143"/>
      <c r="AT369" s="291"/>
    </row>
    <row r="370" spans="1:46" ht="18" customHeight="1">
      <c r="A370" s="291"/>
      <c r="B370" s="598">
        <f>Calcu!C266</f>
        <v>12</v>
      </c>
      <c r="C370" s="599"/>
      <c r="D370" s="599"/>
      <c r="E370" s="599"/>
      <c r="F370" s="599"/>
      <c r="G370" s="599"/>
      <c r="H370" s="600"/>
      <c r="I370" s="601" t="str">
        <f>Calcu!E266</f>
        <v/>
      </c>
      <c r="J370" s="602"/>
      <c r="K370" s="602"/>
      <c r="L370" s="602"/>
      <c r="M370" s="602"/>
      <c r="N370" s="602"/>
      <c r="O370" s="603"/>
      <c r="P370" s="601" t="str">
        <f>Calcu!J266</f>
        <v/>
      </c>
      <c r="Q370" s="604"/>
      <c r="R370" s="604"/>
      <c r="S370" s="604"/>
      <c r="T370" s="604"/>
      <c r="U370" s="604"/>
      <c r="V370" s="605"/>
      <c r="W370" s="601" t="str">
        <f>IF(Calcu!G266="ⅹ",Calcu!G266,Calcu!K266)</f>
        <v/>
      </c>
      <c r="X370" s="604"/>
      <c r="Y370" s="604"/>
      <c r="Z370" s="604"/>
      <c r="AA370" s="604"/>
      <c r="AB370" s="604"/>
      <c r="AC370" s="605"/>
      <c r="AD370" s="601" t="str">
        <f>IF(Calcu!H266="ⅹ",Calcu!H266,Calcu!L266)</f>
        <v/>
      </c>
      <c r="AE370" s="604"/>
      <c r="AF370" s="604"/>
      <c r="AG370" s="604"/>
      <c r="AH370" s="604"/>
      <c r="AI370" s="604"/>
      <c r="AJ370" s="605"/>
      <c r="AK370" s="291"/>
      <c r="AL370" s="291"/>
      <c r="AM370" s="291"/>
      <c r="AN370" s="291"/>
      <c r="AO370" s="291"/>
      <c r="AP370" s="291"/>
      <c r="AQ370" s="291"/>
      <c r="AR370" s="143"/>
      <c r="AS370" s="143"/>
      <c r="AT370" s="291"/>
    </row>
    <row r="371" spans="1:46" ht="18" customHeight="1">
      <c r="A371" s="291"/>
      <c r="B371" s="598">
        <f>Calcu!C267</f>
        <v>13</v>
      </c>
      <c r="C371" s="599"/>
      <c r="D371" s="599"/>
      <c r="E371" s="599"/>
      <c r="F371" s="599"/>
      <c r="G371" s="599"/>
      <c r="H371" s="600"/>
      <c r="I371" s="601" t="str">
        <f>Calcu!E267</f>
        <v/>
      </c>
      <c r="J371" s="602"/>
      <c r="K371" s="602"/>
      <c r="L371" s="602"/>
      <c r="M371" s="602"/>
      <c r="N371" s="602"/>
      <c r="O371" s="603"/>
      <c r="P371" s="601" t="str">
        <f>Calcu!J267</f>
        <v/>
      </c>
      <c r="Q371" s="604"/>
      <c r="R371" s="604"/>
      <c r="S371" s="604"/>
      <c r="T371" s="604"/>
      <c r="U371" s="604"/>
      <c r="V371" s="605"/>
      <c r="W371" s="601" t="str">
        <f>IF(Calcu!G267="ⅹ",Calcu!G267,Calcu!K267)</f>
        <v/>
      </c>
      <c r="X371" s="604"/>
      <c r="Y371" s="604"/>
      <c r="Z371" s="604"/>
      <c r="AA371" s="604"/>
      <c r="AB371" s="604"/>
      <c r="AC371" s="605"/>
      <c r="AD371" s="601" t="str">
        <f>IF(Calcu!H267="ⅹ",Calcu!H267,Calcu!L267)</f>
        <v/>
      </c>
      <c r="AE371" s="604"/>
      <c r="AF371" s="604"/>
      <c r="AG371" s="604"/>
      <c r="AH371" s="604"/>
      <c r="AI371" s="604"/>
      <c r="AJ371" s="605"/>
      <c r="AK371" s="291"/>
      <c r="AL371" s="291"/>
      <c r="AM371" s="291"/>
      <c r="AN371" s="291"/>
      <c r="AO371" s="291"/>
      <c r="AP371" s="291"/>
      <c r="AQ371" s="291"/>
      <c r="AR371" s="143"/>
      <c r="AS371" s="143"/>
      <c r="AT371" s="291"/>
    </row>
    <row r="372" spans="1:46" ht="18" customHeight="1">
      <c r="A372" s="291"/>
      <c r="B372" s="598">
        <f>Calcu!C268</f>
        <v>14</v>
      </c>
      <c r="C372" s="599"/>
      <c r="D372" s="599"/>
      <c r="E372" s="599"/>
      <c r="F372" s="599"/>
      <c r="G372" s="599"/>
      <c r="H372" s="600"/>
      <c r="I372" s="601" t="str">
        <f>Calcu!E268</f>
        <v/>
      </c>
      <c r="J372" s="602"/>
      <c r="K372" s="602"/>
      <c r="L372" s="602"/>
      <c r="M372" s="602"/>
      <c r="N372" s="602"/>
      <c r="O372" s="603"/>
      <c r="P372" s="601" t="str">
        <f>Calcu!J268</f>
        <v/>
      </c>
      <c r="Q372" s="604"/>
      <c r="R372" s="604"/>
      <c r="S372" s="604"/>
      <c r="T372" s="604"/>
      <c r="U372" s="604"/>
      <c r="V372" s="605"/>
      <c r="W372" s="601" t="str">
        <f>IF(Calcu!G268="ⅹ",Calcu!G268,Calcu!K268)</f>
        <v/>
      </c>
      <c r="X372" s="604"/>
      <c r="Y372" s="604"/>
      <c r="Z372" s="604"/>
      <c r="AA372" s="604"/>
      <c r="AB372" s="604"/>
      <c r="AC372" s="605"/>
      <c r="AD372" s="601" t="str">
        <f>IF(Calcu!H268="ⅹ",Calcu!H268,Calcu!L268)</f>
        <v/>
      </c>
      <c r="AE372" s="604"/>
      <c r="AF372" s="604"/>
      <c r="AG372" s="604"/>
      <c r="AH372" s="604"/>
      <c r="AI372" s="604"/>
      <c r="AJ372" s="605"/>
      <c r="AK372" s="291"/>
      <c r="AL372" s="291"/>
      <c r="AM372" s="291"/>
      <c r="AN372" s="291"/>
      <c r="AO372" s="291"/>
      <c r="AP372" s="291"/>
      <c r="AQ372" s="291"/>
      <c r="AR372" s="143"/>
      <c r="AS372" s="143"/>
      <c r="AT372" s="291"/>
    </row>
    <row r="373" spans="1:46" ht="18" customHeight="1">
      <c r="A373" s="291"/>
      <c r="B373" s="598">
        <f>Calcu!C269</f>
        <v>15</v>
      </c>
      <c r="C373" s="599"/>
      <c r="D373" s="599"/>
      <c r="E373" s="599"/>
      <c r="F373" s="599"/>
      <c r="G373" s="599"/>
      <c r="H373" s="600"/>
      <c r="I373" s="601" t="str">
        <f>Calcu!E269</f>
        <v/>
      </c>
      <c r="J373" s="602"/>
      <c r="K373" s="602"/>
      <c r="L373" s="602"/>
      <c r="M373" s="602"/>
      <c r="N373" s="602"/>
      <c r="O373" s="603"/>
      <c r="P373" s="601" t="str">
        <f>Calcu!J269</f>
        <v/>
      </c>
      <c r="Q373" s="604"/>
      <c r="R373" s="604"/>
      <c r="S373" s="604"/>
      <c r="T373" s="604"/>
      <c r="U373" s="604"/>
      <c r="V373" s="605"/>
      <c r="W373" s="601" t="str">
        <f>IF(Calcu!G269="ⅹ",Calcu!G269,Calcu!K269)</f>
        <v/>
      </c>
      <c r="X373" s="604"/>
      <c r="Y373" s="604"/>
      <c r="Z373" s="604"/>
      <c r="AA373" s="604"/>
      <c r="AB373" s="604"/>
      <c r="AC373" s="605"/>
      <c r="AD373" s="601" t="str">
        <f>IF(Calcu!H269="ⅹ",Calcu!H269,Calcu!L269)</f>
        <v/>
      </c>
      <c r="AE373" s="604"/>
      <c r="AF373" s="604"/>
      <c r="AG373" s="604"/>
      <c r="AH373" s="604"/>
      <c r="AI373" s="604"/>
      <c r="AJ373" s="605"/>
      <c r="AK373" s="291"/>
      <c r="AL373" s="291"/>
      <c r="AM373" s="291"/>
      <c r="AN373" s="291"/>
      <c r="AO373" s="291"/>
      <c r="AP373" s="291"/>
      <c r="AQ373" s="291"/>
      <c r="AR373" s="143"/>
      <c r="AS373" s="143"/>
      <c r="AT373" s="291"/>
    </row>
    <row r="374" spans="1:46" ht="18" customHeight="1">
      <c r="A374" s="291"/>
      <c r="B374" s="598">
        <f>Calcu!C270</f>
        <v>16</v>
      </c>
      <c r="C374" s="599"/>
      <c r="D374" s="599"/>
      <c r="E374" s="599"/>
      <c r="F374" s="599"/>
      <c r="G374" s="599"/>
      <c r="H374" s="600"/>
      <c r="I374" s="601" t="str">
        <f>Calcu!E270</f>
        <v/>
      </c>
      <c r="J374" s="602"/>
      <c r="K374" s="602"/>
      <c r="L374" s="602"/>
      <c r="M374" s="602"/>
      <c r="N374" s="602"/>
      <c r="O374" s="603"/>
      <c r="P374" s="601" t="str">
        <f>Calcu!J270</f>
        <v/>
      </c>
      <c r="Q374" s="604"/>
      <c r="R374" s="604"/>
      <c r="S374" s="604"/>
      <c r="T374" s="604"/>
      <c r="U374" s="604"/>
      <c r="V374" s="605"/>
      <c r="W374" s="601" t="str">
        <f>IF(Calcu!G270="ⅹ",Calcu!G270,Calcu!K270)</f>
        <v/>
      </c>
      <c r="X374" s="604"/>
      <c r="Y374" s="604"/>
      <c r="Z374" s="604"/>
      <c r="AA374" s="604"/>
      <c r="AB374" s="604"/>
      <c r="AC374" s="605"/>
      <c r="AD374" s="601" t="str">
        <f>IF(Calcu!H270="ⅹ",Calcu!H270,Calcu!L270)</f>
        <v/>
      </c>
      <c r="AE374" s="604"/>
      <c r="AF374" s="604"/>
      <c r="AG374" s="604"/>
      <c r="AH374" s="604"/>
      <c r="AI374" s="604"/>
      <c r="AJ374" s="605"/>
      <c r="AK374" s="291"/>
      <c r="AL374" s="291"/>
      <c r="AM374" s="291"/>
      <c r="AN374" s="291"/>
      <c r="AO374" s="291"/>
      <c r="AP374" s="291"/>
      <c r="AQ374" s="291"/>
      <c r="AR374" s="143"/>
      <c r="AS374" s="143"/>
      <c r="AT374" s="291"/>
    </row>
    <row r="375" spans="1:46" ht="18" customHeight="1">
      <c r="A375" s="291"/>
      <c r="B375" s="598">
        <f>Calcu!C271</f>
        <v>17</v>
      </c>
      <c r="C375" s="599"/>
      <c r="D375" s="599"/>
      <c r="E375" s="599"/>
      <c r="F375" s="599"/>
      <c r="G375" s="599"/>
      <c r="H375" s="600"/>
      <c r="I375" s="601" t="str">
        <f>Calcu!E271</f>
        <v/>
      </c>
      <c r="J375" s="602"/>
      <c r="K375" s="602"/>
      <c r="L375" s="602"/>
      <c r="M375" s="602"/>
      <c r="N375" s="602"/>
      <c r="O375" s="603"/>
      <c r="P375" s="601" t="str">
        <f>Calcu!J271</f>
        <v/>
      </c>
      <c r="Q375" s="604"/>
      <c r="R375" s="604"/>
      <c r="S375" s="604"/>
      <c r="T375" s="604"/>
      <c r="U375" s="604"/>
      <c r="V375" s="605"/>
      <c r="W375" s="601" t="str">
        <f>IF(Calcu!G271="ⅹ",Calcu!G271,Calcu!K271)</f>
        <v/>
      </c>
      <c r="X375" s="604"/>
      <c r="Y375" s="604"/>
      <c r="Z375" s="604"/>
      <c r="AA375" s="604"/>
      <c r="AB375" s="604"/>
      <c r="AC375" s="605"/>
      <c r="AD375" s="601" t="str">
        <f>IF(Calcu!H271="ⅹ",Calcu!H271,Calcu!L271)</f>
        <v/>
      </c>
      <c r="AE375" s="604"/>
      <c r="AF375" s="604"/>
      <c r="AG375" s="604"/>
      <c r="AH375" s="604"/>
      <c r="AI375" s="604"/>
      <c r="AJ375" s="605"/>
      <c r="AK375" s="291"/>
      <c r="AL375" s="291"/>
      <c r="AM375" s="291"/>
      <c r="AN375" s="291"/>
      <c r="AO375" s="291"/>
      <c r="AP375" s="291"/>
      <c r="AQ375" s="291"/>
      <c r="AR375" s="143"/>
      <c r="AS375" s="143"/>
      <c r="AT375" s="291"/>
    </row>
    <row r="376" spans="1:46" ht="18" customHeight="1">
      <c r="A376" s="291"/>
      <c r="B376" s="598">
        <f>Calcu!C272</f>
        <v>18</v>
      </c>
      <c r="C376" s="599"/>
      <c r="D376" s="599"/>
      <c r="E376" s="599"/>
      <c r="F376" s="599"/>
      <c r="G376" s="599"/>
      <c r="H376" s="600"/>
      <c r="I376" s="601" t="str">
        <f>Calcu!E272</f>
        <v/>
      </c>
      <c r="J376" s="602"/>
      <c r="K376" s="602"/>
      <c r="L376" s="602"/>
      <c r="M376" s="602"/>
      <c r="N376" s="602"/>
      <c r="O376" s="603"/>
      <c r="P376" s="601" t="str">
        <f>Calcu!J272</f>
        <v/>
      </c>
      <c r="Q376" s="604"/>
      <c r="R376" s="604"/>
      <c r="S376" s="604"/>
      <c r="T376" s="604"/>
      <c r="U376" s="604"/>
      <c r="V376" s="605"/>
      <c r="W376" s="601" t="str">
        <f>IF(Calcu!G272="ⅹ",Calcu!G272,Calcu!K272)</f>
        <v/>
      </c>
      <c r="X376" s="604"/>
      <c r="Y376" s="604"/>
      <c r="Z376" s="604"/>
      <c r="AA376" s="604"/>
      <c r="AB376" s="604"/>
      <c r="AC376" s="605"/>
      <c r="AD376" s="601" t="str">
        <f>IF(Calcu!H272="ⅹ",Calcu!H272,Calcu!L272)</f>
        <v/>
      </c>
      <c r="AE376" s="604"/>
      <c r="AF376" s="604"/>
      <c r="AG376" s="604"/>
      <c r="AH376" s="604"/>
      <c r="AI376" s="604"/>
      <c r="AJ376" s="605"/>
      <c r="AK376" s="291"/>
      <c r="AL376" s="291"/>
      <c r="AM376" s="291"/>
      <c r="AN376" s="291"/>
      <c r="AO376" s="291"/>
      <c r="AP376" s="291"/>
      <c r="AQ376" s="291"/>
      <c r="AR376" s="143"/>
      <c r="AS376" s="143"/>
      <c r="AT376" s="291"/>
    </row>
    <row r="377" spans="1:46" ht="18" customHeight="1">
      <c r="A377" s="291"/>
      <c r="B377" s="598">
        <f>Calcu!C273</f>
        <v>19</v>
      </c>
      <c r="C377" s="599"/>
      <c r="D377" s="599"/>
      <c r="E377" s="599"/>
      <c r="F377" s="599"/>
      <c r="G377" s="599"/>
      <c r="H377" s="600"/>
      <c r="I377" s="601" t="str">
        <f>Calcu!E273</f>
        <v/>
      </c>
      <c r="J377" s="602"/>
      <c r="K377" s="602"/>
      <c r="L377" s="602"/>
      <c r="M377" s="602"/>
      <c r="N377" s="602"/>
      <c r="O377" s="603"/>
      <c r="P377" s="601" t="str">
        <f>Calcu!J273</f>
        <v/>
      </c>
      <c r="Q377" s="604"/>
      <c r="R377" s="604"/>
      <c r="S377" s="604"/>
      <c r="T377" s="604"/>
      <c r="U377" s="604"/>
      <c r="V377" s="605"/>
      <c r="W377" s="601" t="str">
        <f>IF(Calcu!G273="ⅹ",Calcu!G273,Calcu!K273)</f>
        <v/>
      </c>
      <c r="X377" s="604"/>
      <c r="Y377" s="604"/>
      <c r="Z377" s="604"/>
      <c r="AA377" s="604"/>
      <c r="AB377" s="604"/>
      <c r="AC377" s="605"/>
      <c r="AD377" s="601" t="str">
        <f>IF(Calcu!H273="ⅹ",Calcu!H273,Calcu!L273)</f>
        <v/>
      </c>
      <c r="AE377" s="604"/>
      <c r="AF377" s="604"/>
      <c r="AG377" s="604"/>
      <c r="AH377" s="604"/>
      <c r="AI377" s="604"/>
      <c r="AJ377" s="605"/>
      <c r="AK377" s="291"/>
      <c r="AL377" s="291"/>
      <c r="AM377" s="291"/>
      <c r="AN377" s="291"/>
      <c r="AO377" s="291"/>
      <c r="AP377" s="291"/>
      <c r="AQ377" s="291"/>
      <c r="AR377" s="143"/>
      <c r="AS377" s="143"/>
      <c r="AT377" s="291"/>
    </row>
    <row r="378" spans="1:46" ht="18" customHeight="1">
      <c r="A378" s="291"/>
      <c r="B378" s="598">
        <f>Calcu!C274</f>
        <v>20</v>
      </c>
      <c r="C378" s="599"/>
      <c r="D378" s="599"/>
      <c r="E378" s="599"/>
      <c r="F378" s="599"/>
      <c r="G378" s="599"/>
      <c r="H378" s="600"/>
      <c r="I378" s="601" t="str">
        <f>Calcu!E274</f>
        <v/>
      </c>
      <c r="J378" s="602"/>
      <c r="K378" s="602"/>
      <c r="L378" s="602"/>
      <c r="M378" s="602"/>
      <c r="N378" s="602"/>
      <c r="O378" s="603"/>
      <c r="P378" s="601" t="str">
        <f>Calcu!J274</f>
        <v/>
      </c>
      <c r="Q378" s="604"/>
      <c r="R378" s="604"/>
      <c r="S378" s="604"/>
      <c r="T378" s="604"/>
      <c r="U378" s="604"/>
      <c r="V378" s="605"/>
      <c r="W378" s="601" t="str">
        <f>IF(Calcu!G274="ⅹ",Calcu!G274,Calcu!K274)</f>
        <v/>
      </c>
      <c r="X378" s="604"/>
      <c r="Y378" s="604"/>
      <c r="Z378" s="604"/>
      <c r="AA378" s="604"/>
      <c r="AB378" s="604"/>
      <c r="AC378" s="605"/>
      <c r="AD378" s="601" t="str">
        <f>IF(Calcu!H274="ⅹ",Calcu!H274,Calcu!L274)</f>
        <v/>
      </c>
      <c r="AE378" s="604"/>
      <c r="AF378" s="604"/>
      <c r="AG378" s="604"/>
      <c r="AH378" s="604"/>
      <c r="AI378" s="604"/>
      <c r="AJ378" s="605"/>
      <c r="AK378" s="291"/>
      <c r="AL378" s="291"/>
      <c r="AM378" s="291"/>
      <c r="AN378" s="291"/>
      <c r="AO378" s="291"/>
      <c r="AP378" s="291"/>
      <c r="AQ378" s="291"/>
      <c r="AR378" s="143"/>
      <c r="AS378" s="143"/>
      <c r="AT378" s="291"/>
    </row>
    <row r="379" spans="1:46" ht="18" customHeight="1">
      <c r="A379" s="291"/>
      <c r="B379" s="598">
        <f>Calcu!C275</f>
        <v>21</v>
      </c>
      <c r="C379" s="599"/>
      <c r="D379" s="599"/>
      <c r="E379" s="599"/>
      <c r="F379" s="599"/>
      <c r="G379" s="599"/>
      <c r="H379" s="600"/>
      <c r="I379" s="601" t="str">
        <f>Calcu!E275</f>
        <v/>
      </c>
      <c r="J379" s="602"/>
      <c r="K379" s="602"/>
      <c r="L379" s="602"/>
      <c r="M379" s="602"/>
      <c r="N379" s="602"/>
      <c r="O379" s="603"/>
      <c r="P379" s="601" t="str">
        <f>Calcu!J275</f>
        <v/>
      </c>
      <c r="Q379" s="604"/>
      <c r="R379" s="604"/>
      <c r="S379" s="604"/>
      <c r="T379" s="604"/>
      <c r="U379" s="604"/>
      <c r="V379" s="605"/>
      <c r="W379" s="601" t="str">
        <f>IF(Calcu!G275="ⅹ",Calcu!G275,Calcu!K275)</f>
        <v/>
      </c>
      <c r="X379" s="604"/>
      <c r="Y379" s="604"/>
      <c r="Z379" s="604"/>
      <c r="AA379" s="604"/>
      <c r="AB379" s="604"/>
      <c r="AC379" s="605"/>
      <c r="AD379" s="601" t="str">
        <f>IF(Calcu!H275="ⅹ",Calcu!H275,Calcu!L275)</f>
        <v/>
      </c>
      <c r="AE379" s="604"/>
      <c r="AF379" s="604"/>
      <c r="AG379" s="604"/>
      <c r="AH379" s="604"/>
      <c r="AI379" s="604"/>
      <c r="AJ379" s="605"/>
      <c r="AK379" s="291"/>
      <c r="AL379" s="291"/>
      <c r="AM379" s="291"/>
      <c r="AN379" s="291"/>
      <c r="AO379" s="291"/>
      <c r="AP379" s="291"/>
      <c r="AQ379" s="291"/>
      <c r="AR379" s="143"/>
      <c r="AS379" s="143"/>
      <c r="AT379" s="291"/>
    </row>
    <row r="380" spans="1:46" ht="18" customHeight="1">
      <c r="A380" s="291"/>
      <c r="B380" s="598">
        <f>Calcu!C276</f>
        <v>22</v>
      </c>
      <c r="C380" s="599"/>
      <c r="D380" s="599"/>
      <c r="E380" s="599"/>
      <c r="F380" s="599"/>
      <c r="G380" s="599"/>
      <c r="H380" s="600"/>
      <c r="I380" s="601" t="str">
        <f>Calcu!E276</f>
        <v/>
      </c>
      <c r="J380" s="602"/>
      <c r="K380" s="602"/>
      <c r="L380" s="602"/>
      <c r="M380" s="602"/>
      <c r="N380" s="602"/>
      <c r="O380" s="603"/>
      <c r="P380" s="601" t="str">
        <f>Calcu!J276</f>
        <v/>
      </c>
      <c r="Q380" s="604"/>
      <c r="R380" s="604"/>
      <c r="S380" s="604"/>
      <c r="T380" s="604"/>
      <c r="U380" s="604"/>
      <c r="V380" s="605"/>
      <c r="W380" s="601" t="str">
        <f>IF(Calcu!G276="ⅹ",Calcu!G276,Calcu!K276)</f>
        <v/>
      </c>
      <c r="X380" s="604"/>
      <c r="Y380" s="604"/>
      <c r="Z380" s="604"/>
      <c r="AA380" s="604"/>
      <c r="AB380" s="604"/>
      <c r="AC380" s="605"/>
      <c r="AD380" s="601" t="str">
        <f>IF(Calcu!H276="ⅹ",Calcu!H276,Calcu!L276)</f>
        <v/>
      </c>
      <c r="AE380" s="604"/>
      <c r="AF380" s="604"/>
      <c r="AG380" s="604"/>
      <c r="AH380" s="604"/>
      <c r="AI380" s="604"/>
      <c r="AJ380" s="605"/>
      <c r="AK380" s="291"/>
      <c r="AL380" s="291"/>
      <c r="AM380" s="291"/>
      <c r="AN380" s="291"/>
      <c r="AO380" s="291"/>
      <c r="AP380" s="291"/>
      <c r="AQ380" s="291"/>
      <c r="AR380" s="143"/>
      <c r="AS380" s="143"/>
      <c r="AT380" s="291"/>
    </row>
    <row r="381" spans="1:46" ht="18" customHeight="1">
      <c r="A381" s="291"/>
      <c r="B381" s="598">
        <f>Calcu!C277</f>
        <v>23</v>
      </c>
      <c r="C381" s="599"/>
      <c r="D381" s="599"/>
      <c r="E381" s="599"/>
      <c r="F381" s="599"/>
      <c r="G381" s="599"/>
      <c r="H381" s="600"/>
      <c r="I381" s="601" t="str">
        <f>Calcu!E277</f>
        <v/>
      </c>
      <c r="J381" s="602"/>
      <c r="K381" s="602"/>
      <c r="L381" s="602"/>
      <c r="M381" s="602"/>
      <c r="N381" s="602"/>
      <c r="O381" s="603"/>
      <c r="P381" s="601" t="str">
        <f>Calcu!J277</f>
        <v/>
      </c>
      <c r="Q381" s="604"/>
      <c r="R381" s="604"/>
      <c r="S381" s="604"/>
      <c r="T381" s="604"/>
      <c r="U381" s="604"/>
      <c r="V381" s="605"/>
      <c r="W381" s="601" t="str">
        <f>IF(Calcu!G277="ⅹ",Calcu!G277,Calcu!K277)</f>
        <v/>
      </c>
      <c r="X381" s="604"/>
      <c r="Y381" s="604"/>
      <c r="Z381" s="604"/>
      <c r="AA381" s="604"/>
      <c r="AB381" s="604"/>
      <c r="AC381" s="605"/>
      <c r="AD381" s="601" t="str">
        <f>IF(Calcu!H277="ⅹ",Calcu!H277,Calcu!L277)</f>
        <v/>
      </c>
      <c r="AE381" s="604"/>
      <c r="AF381" s="604"/>
      <c r="AG381" s="604"/>
      <c r="AH381" s="604"/>
      <c r="AI381" s="604"/>
      <c r="AJ381" s="605"/>
      <c r="AK381" s="291"/>
      <c r="AL381" s="291"/>
      <c r="AM381" s="291"/>
      <c r="AN381" s="291"/>
      <c r="AO381" s="291"/>
      <c r="AP381" s="291"/>
      <c r="AQ381" s="291"/>
      <c r="AR381" s="143"/>
      <c r="AS381" s="143"/>
      <c r="AT381" s="291"/>
    </row>
    <row r="382" spans="1:46" ht="18" customHeight="1">
      <c r="A382" s="291"/>
      <c r="B382" s="598">
        <f>Calcu!C278</f>
        <v>24</v>
      </c>
      <c r="C382" s="599"/>
      <c r="D382" s="599"/>
      <c r="E382" s="599"/>
      <c r="F382" s="599"/>
      <c r="G382" s="599"/>
      <c r="H382" s="600"/>
      <c r="I382" s="601" t="str">
        <f>Calcu!E278</f>
        <v/>
      </c>
      <c r="J382" s="602"/>
      <c r="K382" s="602"/>
      <c r="L382" s="602"/>
      <c r="M382" s="602"/>
      <c r="N382" s="602"/>
      <c r="O382" s="603"/>
      <c r="P382" s="601" t="str">
        <f>Calcu!J278</f>
        <v/>
      </c>
      <c r="Q382" s="604"/>
      <c r="R382" s="604"/>
      <c r="S382" s="604"/>
      <c r="T382" s="604"/>
      <c r="U382" s="604"/>
      <c r="V382" s="605"/>
      <c r="W382" s="601" t="str">
        <f>IF(Calcu!G278="ⅹ",Calcu!G278,Calcu!K278)</f>
        <v/>
      </c>
      <c r="X382" s="604"/>
      <c r="Y382" s="604"/>
      <c r="Z382" s="604"/>
      <c r="AA382" s="604"/>
      <c r="AB382" s="604"/>
      <c r="AC382" s="605"/>
      <c r="AD382" s="601" t="str">
        <f>IF(Calcu!H278="ⅹ",Calcu!H278,Calcu!L278)</f>
        <v/>
      </c>
      <c r="AE382" s="604"/>
      <c r="AF382" s="604"/>
      <c r="AG382" s="604"/>
      <c r="AH382" s="604"/>
      <c r="AI382" s="604"/>
      <c r="AJ382" s="605"/>
      <c r="AK382" s="291"/>
      <c r="AL382" s="291"/>
      <c r="AM382" s="291"/>
      <c r="AN382" s="291"/>
      <c r="AO382" s="291"/>
      <c r="AP382" s="291"/>
      <c r="AQ382" s="291"/>
      <c r="AR382" s="143"/>
      <c r="AS382" s="143"/>
      <c r="AT382" s="291"/>
    </row>
    <row r="383" spans="1:46" ht="18" customHeight="1">
      <c r="A383" s="291"/>
      <c r="B383" s="598">
        <f>Calcu!C279</f>
        <v>25</v>
      </c>
      <c r="C383" s="599"/>
      <c r="D383" s="599"/>
      <c r="E383" s="599"/>
      <c r="F383" s="599"/>
      <c r="G383" s="599"/>
      <c r="H383" s="600"/>
      <c r="I383" s="601" t="str">
        <f>Calcu!E279</f>
        <v/>
      </c>
      <c r="J383" s="602"/>
      <c r="K383" s="602"/>
      <c r="L383" s="602"/>
      <c r="M383" s="602"/>
      <c r="N383" s="602"/>
      <c r="O383" s="603"/>
      <c r="P383" s="601" t="str">
        <f>Calcu!J279</f>
        <v/>
      </c>
      <c r="Q383" s="604"/>
      <c r="R383" s="604"/>
      <c r="S383" s="604"/>
      <c r="T383" s="604"/>
      <c r="U383" s="604"/>
      <c r="V383" s="605"/>
      <c r="W383" s="601" t="str">
        <f>IF(Calcu!G279="ⅹ",Calcu!G279,Calcu!K279)</f>
        <v/>
      </c>
      <c r="X383" s="604"/>
      <c r="Y383" s="604"/>
      <c r="Z383" s="604"/>
      <c r="AA383" s="604"/>
      <c r="AB383" s="604"/>
      <c r="AC383" s="605"/>
      <c r="AD383" s="601" t="str">
        <f>IF(Calcu!H279="ⅹ",Calcu!H279,Calcu!L279)</f>
        <v/>
      </c>
      <c r="AE383" s="604"/>
      <c r="AF383" s="604"/>
      <c r="AG383" s="604"/>
      <c r="AH383" s="604"/>
      <c r="AI383" s="604"/>
      <c r="AJ383" s="605"/>
      <c r="AK383" s="291"/>
      <c r="AL383" s="291"/>
      <c r="AM383" s="291"/>
      <c r="AN383" s="291"/>
      <c r="AO383" s="291"/>
      <c r="AP383" s="291"/>
      <c r="AQ383" s="291"/>
      <c r="AR383" s="143"/>
      <c r="AS383" s="143"/>
      <c r="AT383" s="291"/>
    </row>
    <row r="384" spans="1:46" ht="18" customHeight="1">
      <c r="A384" s="291"/>
      <c r="B384" s="598">
        <f>Calcu!C280</f>
        <v>26</v>
      </c>
      <c r="C384" s="599"/>
      <c r="D384" s="599"/>
      <c r="E384" s="599"/>
      <c r="F384" s="599"/>
      <c r="G384" s="599"/>
      <c r="H384" s="600"/>
      <c r="I384" s="601" t="str">
        <f>Calcu!E280</f>
        <v/>
      </c>
      <c r="J384" s="602"/>
      <c r="K384" s="602"/>
      <c r="L384" s="602"/>
      <c r="M384" s="602"/>
      <c r="N384" s="602"/>
      <c r="O384" s="603"/>
      <c r="P384" s="601" t="str">
        <f>Calcu!J280</f>
        <v/>
      </c>
      <c r="Q384" s="604"/>
      <c r="R384" s="604"/>
      <c r="S384" s="604"/>
      <c r="T384" s="604"/>
      <c r="U384" s="604"/>
      <c r="V384" s="605"/>
      <c r="W384" s="601" t="str">
        <f>IF(Calcu!G280="ⅹ",Calcu!G280,Calcu!K280)</f>
        <v/>
      </c>
      <c r="X384" s="604"/>
      <c r="Y384" s="604"/>
      <c r="Z384" s="604"/>
      <c r="AA384" s="604"/>
      <c r="AB384" s="604"/>
      <c r="AC384" s="605"/>
      <c r="AD384" s="601" t="str">
        <f>IF(Calcu!H280="ⅹ",Calcu!H280,Calcu!L280)</f>
        <v/>
      </c>
      <c r="AE384" s="604"/>
      <c r="AF384" s="604"/>
      <c r="AG384" s="604"/>
      <c r="AH384" s="604"/>
      <c r="AI384" s="604"/>
      <c r="AJ384" s="605"/>
      <c r="AK384" s="291"/>
      <c r="AL384" s="291"/>
      <c r="AM384" s="291"/>
      <c r="AN384" s="291"/>
      <c r="AO384" s="291"/>
      <c r="AP384" s="291"/>
      <c r="AQ384" s="291"/>
      <c r="AR384" s="143"/>
      <c r="AS384" s="143"/>
      <c r="AT384" s="291"/>
    </row>
    <row r="385" spans="1:46" ht="18" customHeight="1">
      <c r="A385" s="291"/>
      <c r="B385" s="598">
        <f>Calcu!C281</f>
        <v>27</v>
      </c>
      <c r="C385" s="599"/>
      <c r="D385" s="599"/>
      <c r="E385" s="599"/>
      <c r="F385" s="599"/>
      <c r="G385" s="599"/>
      <c r="H385" s="600"/>
      <c r="I385" s="601" t="str">
        <f>Calcu!E281</f>
        <v/>
      </c>
      <c r="J385" s="602"/>
      <c r="K385" s="602"/>
      <c r="L385" s="602"/>
      <c r="M385" s="602"/>
      <c r="N385" s="602"/>
      <c r="O385" s="603"/>
      <c r="P385" s="601" t="str">
        <f>Calcu!J281</f>
        <v/>
      </c>
      <c r="Q385" s="604"/>
      <c r="R385" s="604"/>
      <c r="S385" s="604"/>
      <c r="T385" s="604"/>
      <c r="U385" s="604"/>
      <c r="V385" s="605"/>
      <c r="W385" s="601" t="str">
        <f>IF(Calcu!G281="ⅹ",Calcu!G281,Calcu!K281)</f>
        <v/>
      </c>
      <c r="X385" s="604"/>
      <c r="Y385" s="604"/>
      <c r="Z385" s="604"/>
      <c r="AA385" s="604"/>
      <c r="AB385" s="604"/>
      <c r="AC385" s="605"/>
      <c r="AD385" s="601" t="str">
        <f>IF(Calcu!H281="ⅹ",Calcu!H281,Calcu!L281)</f>
        <v/>
      </c>
      <c r="AE385" s="604"/>
      <c r="AF385" s="604"/>
      <c r="AG385" s="604"/>
      <c r="AH385" s="604"/>
      <c r="AI385" s="604"/>
      <c r="AJ385" s="605"/>
      <c r="AK385" s="291"/>
      <c r="AL385" s="291"/>
      <c r="AM385" s="291"/>
      <c r="AN385" s="291"/>
      <c r="AO385" s="291"/>
      <c r="AP385" s="291"/>
      <c r="AQ385" s="291"/>
      <c r="AR385" s="143"/>
      <c r="AS385" s="143"/>
      <c r="AT385" s="291"/>
    </row>
    <row r="386" spans="1:46" ht="18" customHeight="1">
      <c r="A386" s="291"/>
      <c r="B386" s="598">
        <f>Calcu!C282</f>
        <v>28</v>
      </c>
      <c r="C386" s="599"/>
      <c r="D386" s="599"/>
      <c r="E386" s="599"/>
      <c r="F386" s="599"/>
      <c r="G386" s="599"/>
      <c r="H386" s="600"/>
      <c r="I386" s="601" t="str">
        <f>Calcu!E282</f>
        <v/>
      </c>
      <c r="J386" s="602"/>
      <c r="K386" s="602"/>
      <c r="L386" s="602"/>
      <c r="M386" s="602"/>
      <c r="N386" s="602"/>
      <c r="O386" s="603"/>
      <c r="P386" s="601" t="str">
        <f>Calcu!J282</f>
        <v/>
      </c>
      <c r="Q386" s="604"/>
      <c r="R386" s="604"/>
      <c r="S386" s="604"/>
      <c r="T386" s="604"/>
      <c r="U386" s="604"/>
      <c r="V386" s="605"/>
      <c r="W386" s="601" t="str">
        <f>IF(Calcu!G282="ⅹ",Calcu!G282,Calcu!K282)</f>
        <v/>
      </c>
      <c r="X386" s="604"/>
      <c r="Y386" s="604"/>
      <c r="Z386" s="604"/>
      <c r="AA386" s="604"/>
      <c r="AB386" s="604"/>
      <c r="AC386" s="605"/>
      <c r="AD386" s="601" t="str">
        <f>IF(Calcu!H282="ⅹ",Calcu!H282,Calcu!L282)</f>
        <v/>
      </c>
      <c r="AE386" s="604"/>
      <c r="AF386" s="604"/>
      <c r="AG386" s="604"/>
      <c r="AH386" s="604"/>
      <c r="AI386" s="604"/>
      <c r="AJ386" s="605"/>
      <c r="AK386" s="291"/>
      <c r="AL386" s="291"/>
      <c r="AM386" s="291"/>
      <c r="AN386" s="291"/>
      <c r="AO386" s="291"/>
      <c r="AP386" s="291"/>
      <c r="AQ386" s="291"/>
      <c r="AR386" s="143"/>
      <c r="AS386" s="143"/>
      <c r="AT386" s="291"/>
    </row>
    <row r="387" spans="1:46" ht="18" customHeight="1">
      <c r="A387" s="291"/>
      <c r="B387" s="598">
        <f>Calcu!C283</f>
        <v>29</v>
      </c>
      <c r="C387" s="599"/>
      <c r="D387" s="599"/>
      <c r="E387" s="599"/>
      <c r="F387" s="599"/>
      <c r="G387" s="599"/>
      <c r="H387" s="600"/>
      <c r="I387" s="601" t="str">
        <f>Calcu!E283</f>
        <v/>
      </c>
      <c r="J387" s="602"/>
      <c r="K387" s="602"/>
      <c r="L387" s="602"/>
      <c r="M387" s="602"/>
      <c r="N387" s="602"/>
      <c r="O387" s="603"/>
      <c r="P387" s="601" t="str">
        <f>Calcu!J283</f>
        <v/>
      </c>
      <c r="Q387" s="604"/>
      <c r="R387" s="604"/>
      <c r="S387" s="604"/>
      <c r="T387" s="604"/>
      <c r="U387" s="604"/>
      <c r="V387" s="605"/>
      <c r="W387" s="601" t="str">
        <f>IF(Calcu!G283="ⅹ",Calcu!G283,Calcu!K283)</f>
        <v/>
      </c>
      <c r="X387" s="604"/>
      <c r="Y387" s="604"/>
      <c r="Z387" s="604"/>
      <c r="AA387" s="604"/>
      <c r="AB387" s="604"/>
      <c r="AC387" s="605"/>
      <c r="AD387" s="601" t="str">
        <f>IF(Calcu!H283="ⅹ",Calcu!H283,Calcu!L283)</f>
        <v/>
      </c>
      <c r="AE387" s="604"/>
      <c r="AF387" s="604"/>
      <c r="AG387" s="604"/>
      <c r="AH387" s="604"/>
      <c r="AI387" s="604"/>
      <c r="AJ387" s="605"/>
      <c r="AK387" s="291"/>
      <c r="AL387" s="291"/>
      <c r="AM387" s="291"/>
      <c r="AN387" s="291"/>
      <c r="AO387" s="291"/>
      <c r="AP387" s="291"/>
      <c r="AQ387" s="291"/>
      <c r="AR387" s="143"/>
      <c r="AS387" s="143"/>
      <c r="AT387" s="291"/>
    </row>
    <row r="388" spans="1:46" ht="18" customHeight="1">
      <c r="A388" s="291"/>
      <c r="B388" s="598">
        <f>Calcu!C284</f>
        <v>30</v>
      </c>
      <c r="C388" s="599"/>
      <c r="D388" s="599"/>
      <c r="E388" s="599"/>
      <c r="F388" s="599"/>
      <c r="G388" s="599"/>
      <c r="H388" s="600"/>
      <c r="I388" s="601" t="str">
        <f>Calcu!E284</f>
        <v/>
      </c>
      <c r="J388" s="602"/>
      <c r="K388" s="602"/>
      <c r="L388" s="602"/>
      <c r="M388" s="602"/>
      <c r="N388" s="602"/>
      <c r="O388" s="603"/>
      <c r="P388" s="601" t="str">
        <f>Calcu!J284</f>
        <v/>
      </c>
      <c r="Q388" s="604"/>
      <c r="R388" s="604"/>
      <c r="S388" s="604"/>
      <c r="T388" s="604"/>
      <c r="U388" s="604"/>
      <c r="V388" s="605"/>
      <c r="W388" s="601" t="str">
        <f>IF(Calcu!G284="ⅹ",Calcu!G284,Calcu!K284)</f>
        <v/>
      </c>
      <c r="X388" s="604"/>
      <c r="Y388" s="604"/>
      <c r="Z388" s="604"/>
      <c r="AA388" s="604"/>
      <c r="AB388" s="604"/>
      <c r="AC388" s="605"/>
      <c r="AD388" s="601" t="str">
        <f>IF(Calcu!H284="ⅹ",Calcu!H284,Calcu!L284)</f>
        <v/>
      </c>
      <c r="AE388" s="604"/>
      <c r="AF388" s="604"/>
      <c r="AG388" s="604"/>
      <c r="AH388" s="604"/>
      <c r="AI388" s="604"/>
      <c r="AJ388" s="605"/>
      <c r="AK388" s="291"/>
      <c r="AL388" s="291"/>
      <c r="AM388" s="291"/>
      <c r="AN388" s="291"/>
      <c r="AO388" s="291"/>
      <c r="AP388" s="291"/>
      <c r="AQ388" s="291"/>
      <c r="AR388" s="143"/>
      <c r="AS388" s="143"/>
      <c r="AT388" s="291"/>
    </row>
    <row r="389" spans="1:46" s="291" customFormat="1" ht="18" customHeight="1"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3"/>
      <c r="N389" s="423"/>
      <c r="O389" s="423"/>
      <c r="P389" s="423"/>
      <c r="Q389" s="423"/>
      <c r="R389" s="423"/>
      <c r="S389" s="423"/>
      <c r="T389" s="423"/>
      <c r="U389" s="423"/>
      <c r="V389" s="423"/>
      <c r="W389" s="423"/>
      <c r="X389" s="423"/>
      <c r="Y389" s="423"/>
      <c r="Z389" s="423"/>
      <c r="AA389" s="423"/>
      <c r="AB389" s="423"/>
      <c r="AC389" s="423"/>
      <c r="AD389" s="423"/>
      <c r="AE389" s="423"/>
      <c r="AF389" s="423"/>
      <c r="AG389" s="423"/>
      <c r="AH389" s="423"/>
      <c r="AI389" s="423"/>
      <c r="AJ389" s="423"/>
      <c r="AK389" s="290"/>
      <c r="AL389" s="290"/>
      <c r="AM389" s="290"/>
      <c r="AN389" s="290"/>
      <c r="AO389" s="290"/>
      <c r="AP389" s="290"/>
      <c r="AQ389" s="290"/>
      <c r="AR389" s="143"/>
      <c r="AS389" s="143"/>
    </row>
    <row r="390" spans="1:46" s="146" customFormat="1" ht="18" customHeight="1">
      <c r="A390" s="298" t="str">
        <f>"■ "&amp;B353&amp;" "&amp;N353&amp;" 에서의 교정데이터"</f>
        <v>■ 0 0 에서의 교정데이터</v>
      </c>
      <c r="D390" s="299"/>
      <c r="E390" s="299"/>
      <c r="F390" s="299"/>
      <c r="H390" s="145"/>
      <c r="I390" s="296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45"/>
      <c r="AF390" s="145"/>
      <c r="AG390" s="145"/>
      <c r="AH390" s="145"/>
      <c r="AI390" s="145"/>
      <c r="AJ390" s="145"/>
      <c r="AK390" s="145"/>
      <c r="AL390" s="145"/>
      <c r="AM390" s="145"/>
      <c r="AN390" s="145"/>
      <c r="AO390" s="145"/>
      <c r="AP390" s="145"/>
      <c r="AQ390" s="145"/>
      <c r="AR390" s="145"/>
      <c r="AS390" s="145"/>
      <c r="AT390" s="145"/>
    </row>
    <row r="391" spans="1:46" s="146" customFormat="1" ht="18" customHeight="1">
      <c r="A391" s="188"/>
      <c r="B391" s="606" t="s">
        <v>347</v>
      </c>
      <c r="C391" s="607"/>
      <c r="D391" s="607"/>
      <c r="E391" s="607"/>
      <c r="F391" s="607"/>
      <c r="G391" s="607"/>
      <c r="H391" s="608"/>
      <c r="I391" s="606" t="s">
        <v>1036</v>
      </c>
      <c r="J391" s="607"/>
      <c r="K391" s="607"/>
      <c r="L391" s="607"/>
      <c r="M391" s="607"/>
      <c r="N391" s="607"/>
      <c r="O391" s="608"/>
      <c r="P391" s="615" t="e">
        <f>Calcu!$J$328&amp;" 지시값"</f>
        <v>#N/A</v>
      </c>
      <c r="Q391" s="616"/>
      <c r="R391" s="616"/>
      <c r="S391" s="616"/>
      <c r="T391" s="616"/>
      <c r="U391" s="616"/>
      <c r="V391" s="616"/>
      <c r="W391" s="616"/>
      <c r="X391" s="616"/>
      <c r="Y391" s="616"/>
      <c r="Z391" s="616"/>
      <c r="AA391" s="616"/>
      <c r="AB391" s="616"/>
      <c r="AC391" s="616"/>
      <c r="AD391" s="616"/>
      <c r="AE391" s="616"/>
      <c r="AF391" s="616"/>
      <c r="AG391" s="616"/>
      <c r="AH391" s="617" t="s">
        <v>779</v>
      </c>
      <c r="AI391" s="617"/>
      <c r="AJ391" s="617"/>
      <c r="AK391" s="617"/>
      <c r="AL391" s="617"/>
      <c r="AM391" s="617"/>
      <c r="AN391" s="617"/>
      <c r="AO391" s="617"/>
      <c r="AP391" s="617"/>
      <c r="AQ391" s="617"/>
      <c r="AR391" s="617"/>
      <c r="AS391" s="618"/>
      <c r="AT391" s="145"/>
    </row>
    <row r="392" spans="1:46" s="146" customFormat="1" ht="18" customHeight="1">
      <c r="A392" s="188"/>
      <c r="B392" s="609"/>
      <c r="C392" s="610"/>
      <c r="D392" s="610"/>
      <c r="E392" s="610"/>
      <c r="F392" s="610"/>
      <c r="G392" s="610"/>
      <c r="H392" s="611"/>
      <c r="I392" s="612"/>
      <c r="J392" s="613"/>
      <c r="K392" s="613"/>
      <c r="L392" s="613"/>
      <c r="M392" s="613"/>
      <c r="N392" s="613"/>
      <c r="O392" s="614"/>
      <c r="P392" s="619" t="s">
        <v>348</v>
      </c>
      <c r="Q392" s="620"/>
      <c r="R392" s="620"/>
      <c r="S392" s="620"/>
      <c r="T392" s="620"/>
      <c r="U392" s="621"/>
      <c r="V392" s="619" t="s">
        <v>349</v>
      </c>
      <c r="W392" s="620"/>
      <c r="X392" s="620"/>
      <c r="Y392" s="620"/>
      <c r="Z392" s="620"/>
      <c r="AA392" s="621"/>
      <c r="AB392" s="619" t="s">
        <v>350</v>
      </c>
      <c r="AC392" s="620"/>
      <c r="AD392" s="620"/>
      <c r="AE392" s="620"/>
      <c r="AF392" s="620"/>
      <c r="AG392" s="621"/>
      <c r="AH392" s="619" t="s">
        <v>351</v>
      </c>
      <c r="AI392" s="620"/>
      <c r="AJ392" s="620"/>
      <c r="AK392" s="620"/>
      <c r="AL392" s="620"/>
      <c r="AM392" s="621"/>
      <c r="AN392" s="619" t="s">
        <v>352</v>
      </c>
      <c r="AO392" s="620"/>
      <c r="AP392" s="620"/>
      <c r="AQ392" s="620"/>
      <c r="AR392" s="620"/>
      <c r="AS392" s="621"/>
      <c r="AT392" s="145"/>
    </row>
    <row r="393" spans="1:46" s="146" customFormat="1" ht="18" customHeight="1">
      <c r="A393" s="188"/>
      <c r="B393" s="612"/>
      <c r="C393" s="613"/>
      <c r="D393" s="613"/>
      <c r="E393" s="613"/>
      <c r="F393" s="613"/>
      <c r="G393" s="613"/>
      <c r="H393" s="614"/>
      <c r="I393" s="637">
        <f>I358</f>
        <v>0</v>
      </c>
      <c r="J393" s="638"/>
      <c r="K393" s="638"/>
      <c r="L393" s="638"/>
      <c r="M393" s="638"/>
      <c r="N393" s="638"/>
      <c r="O393" s="639"/>
      <c r="P393" s="637">
        <f>P358</f>
        <v>0</v>
      </c>
      <c r="Q393" s="638"/>
      <c r="R393" s="638"/>
      <c r="S393" s="638"/>
      <c r="T393" s="638"/>
      <c r="U393" s="639"/>
      <c r="V393" s="637">
        <f>W358</f>
        <v>0</v>
      </c>
      <c r="W393" s="638"/>
      <c r="X393" s="638"/>
      <c r="Y393" s="638"/>
      <c r="Z393" s="638"/>
      <c r="AA393" s="639"/>
      <c r="AB393" s="637">
        <f>AD358</f>
        <v>0</v>
      </c>
      <c r="AC393" s="638"/>
      <c r="AD393" s="638"/>
      <c r="AE393" s="638"/>
      <c r="AF393" s="638"/>
      <c r="AG393" s="639"/>
      <c r="AH393" s="637">
        <f>Calcu!G290</f>
        <v>0</v>
      </c>
      <c r="AI393" s="638"/>
      <c r="AJ393" s="638"/>
      <c r="AK393" s="638"/>
      <c r="AL393" s="638"/>
      <c r="AM393" s="639"/>
      <c r="AN393" s="637">
        <f>Calcu!H290</f>
        <v>0</v>
      </c>
      <c r="AO393" s="638"/>
      <c r="AP393" s="638"/>
      <c r="AQ393" s="638"/>
      <c r="AR393" s="638"/>
      <c r="AS393" s="639"/>
      <c r="AT393" s="145"/>
    </row>
    <row r="394" spans="1:46" s="146" customFormat="1" ht="18" customHeight="1">
      <c r="A394" s="188"/>
      <c r="B394" s="634" t="e">
        <f>AX353</f>
        <v>#N/A</v>
      </c>
      <c r="C394" s="635"/>
      <c r="D394" s="635"/>
      <c r="E394" s="635"/>
      <c r="F394" s="635"/>
      <c r="G394" s="635"/>
      <c r="H394" s="636"/>
      <c r="I394" s="631" t="e">
        <f ca="1">OFFSET(I358,B394,0)</f>
        <v>#N/A</v>
      </c>
      <c r="J394" s="632"/>
      <c r="K394" s="632"/>
      <c r="L394" s="632"/>
      <c r="M394" s="632"/>
      <c r="N394" s="632"/>
      <c r="O394" s="633"/>
      <c r="P394" s="631" t="e">
        <f ca="1">OFFSET(Calcu!Q254,B394,0)</f>
        <v>#N/A</v>
      </c>
      <c r="Q394" s="632"/>
      <c r="R394" s="632"/>
      <c r="S394" s="632"/>
      <c r="T394" s="632"/>
      <c r="U394" s="633"/>
      <c r="V394" s="631" t="e">
        <f ca="1">OFFSET(Calcu!R254,B394,0)</f>
        <v>#N/A</v>
      </c>
      <c r="W394" s="632"/>
      <c r="X394" s="632"/>
      <c r="Y394" s="632"/>
      <c r="Z394" s="632"/>
      <c r="AA394" s="633"/>
      <c r="AB394" s="631" t="e">
        <f ca="1">OFFSET(Calcu!S254,B394,0)</f>
        <v>#N/A</v>
      </c>
      <c r="AC394" s="632"/>
      <c r="AD394" s="632"/>
      <c r="AE394" s="632"/>
      <c r="AF394" s="632"/>
      <c r="AG394" s="633"/>
      <c r="AH394" s="622" t="e">
        <f ca="1">OFFSET(Calcu!G290,B394,0)</f>
        <v>#N/A</v>
      </c>
      <c r="AI394" s="623"/>
      <c r="AJ394" s="623"/>
      <c r="AK394" s="623"/>
      <c r="AL394" s="623"/>
      <c r="AM394" s="624"/>
      <c r="AN394" s="622" t="e">
        <f ca="1">OFFSET(Calcu!H290,B394,0)</f>
        <v>#N/A</v>
      </c>
      <c r="AO394" s="623"/>
      <c r="AP394" s="623"/>
      <c r="AQ394" s="623"/>
      <c r="AR394" s="623"/>
      <c r="AS394" s="624"/>
      <c r="AT394" s="145"/>
    </row>
    <row r="395" spans="1:46" s="146" customFormat="1" ht="18" customHeight="1">
      <c r="A395" s="188"/>
      <c r="B395" s="628" t="e">
        <f>B394</f>
        <v>#N/A</v>
      </c>
      <c r="C395" s="629"/>
      <c r="D395" s="629"/>
      <c r="E395" s="629"/>
      <c r="F395" s="629"/>
      <c r="G395" s="629"/>
      <c r="H395" s="630"/>
      <c r="I395" s="631" t="e">
        <f ca="1">I394</f>
        <v>#N/A</v>
      </c>
      <c r="J395" s="632"/>
      <c r="K395" s="632"/>
      <c r="L395" s="632"/>
      <c r="M395" s="632"/>
      <c r="N395" s="632"/>
      <c r="O395" s="633"/>
      <c r="P395" s="631" t="e">
        <f ca="1">OFFSET(Calcu!Q269,B395,0)</f>
        <v>#N/A</v>
      </c>
      <c r="Q395" s="632"/>
      <c r="R395" s="632"/>
      <c r="S395" s="632"/>
      <c r="T395" s="632"/>
      <c r="U395" s="633"/>
      <c r="V395" s="631" t="e">
        <f ca="1">OFFSET(Calcu!R269,B395,0)</f>
        <v>#N/A</v>
      </c>
      <c r="W395" s="632"/>
      <c r="X395" s="632"/>
      <c r="Y395" s="632"/>
      <c r="Z395" s="632"/>
      <c r="AA395" s="633"/>
      <c r="AB395" s="631" t="e">
        <f ca="1">OFFSET(Calcu!S269,B395,0)</f>
        <v>#N/A</v>
      </c>
      <c r="AC395" s="632"/>
      <c r="AD395" s="632"/>
      <c r="AE395" s="632"/>
      <c r="AF395" s="632"/>
      <c r="AG395" s="633"/>
      <c r="AH395" s="625"/>
      <c r="AI395" s="626"/>
      <c r="AJ395" s="626"/>
      <c r="AK395" s="626"/>
      <c r="AL395" s="626"/>
      <c r="AM395" s="627"/>
      <c r="AN395" s="625"/>
      <c r="AO395" s="626"/>
      <c r="AP395" s="626"/>
      <c r="AQ395" s="626"/>
      <c r="AR395" s="626"/>
      <c r="AS395" s="627"/>
      <c r="AT395" s="145"/>
    </row>
    <row r="396" spans="1:46" s="146" customFormat="1" ht="18" customHeight="1">
      <c r="A396" s="188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  <c r="AE396" s="145"/>
      <c r="AF396" s="145"/>
      <c r="AG396" s="145"/>
      <c r="AH396" s="145"/>
      <c r="AI396" s="145"/>
      <c r="AJ396" s="145"/>
      <c r="AK396" s="145"/>
      <c r="AL396" s="145"/>
      <c r="AM396" s="145"/>
      <c r="AN396" s="145"/>
      <c r="AO396" s="145"/>
      <c r="AP396" s="145"/>
      <c r="AQ396" s="145"/>
      <c r="AR396" s="145"/>
      <c r="AS396" s="145"/>
      <c r="AT396" s="145"/>
    </row>
    <row r="397" spans="1:46" s="146" customFormat="1" ht="18" customHeight="1">
      <c r="A397" s="153" t="str">
        <f>"■ "&amp;B353&amp;" "&amp;N353&amp;" 에서의 영점보정 후 교정데이터"</f>
        <v>■ 0 0 에서의 영점보정 후 교정데이터</v>
      </c>
      <c r="B397" s="145"/>
      <c r="C397" s="295"/>
      <c r="D397" s="295"/>
      <c r="E397" s="295"/>
      <c r="F397" s="295"/>
      <c r="G397" s="296"/>
      <c r="H397" s="296"/>
      <c r="I397" s="296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I397" s="145"/>
      <c r="AJ397" s="145"/>
      <c r="AK397" s="145"/>
      <c r="AL397" s="145"/>
      <c r="AM397" s="145"/>
      <c r="AN397" s="145"/>
      <c r="AO397" s="145"/>
      <c r="AP397" s="145"/>
      <c r="AQ397" s="145"/>
      <c r="AR397" s="145"/>
      <c r="AS397" s="145"/>
      <c r="AT397" s="145"/>
    </row>
    <row r="398" spans="1:46" s="146" customFormat="1" ht="18" customHeight="1">
      <c r="A398" s="188"/>
      <c r="B398" s="606" t="s">
        <v>223</v>
      </c>
      <c r="C398" s="607"/>
      <c r="D398" s="607"/>
      <c r="E398" s="607"/>
      <c r="F398" s="607"/>
      <c r="G398" s="607"/>
      <c r="H398" s="608"/>
      <c r="I398" s="606" t="s">
        <v>1037</v>
      </c>
      <c r="J398" s="645"/>
      <c r="K398" s="645"/>
      <c r="L398" s="645"/>
      <c r="M398" s="645"/>
      <c r="N398" s="645"/>
      <c r="O398" s="646"/>
      <c r="P398" s="619" t="e">
        <f>Calcu!$J$328&amp;" 지시값 (영점보정)"</f>
        <v>#N/A</v>
      </c>
      <c r="Q398" s="650"/>
      <c r="R398" s="650"/>
      <c r="S398" s="650"/>
      <c r="T398" s="650"/>
      <c r="U398" s="650"/>
      <c r="V398" s="650"/>
      <c r="W398" s="650"/>
      <c r="X398" s="650"/>
      <c r="Y398" s="650"/>
      <c r="Z398" s="650"/>
      <c r="AA398" s="650"/>
      <c r="AB398" s="650"/>
      <c r="AC398" s="650"/>
      <c r="AD398" s="650"/>
      <c r="AE398" s="650"/>
      <c r="AF398" s="650"/>
      <c r="AG398" s="650"/>
      <c r="AH398" s="650"/>
      <c r="AI398" s="650"/>
      <c r="AJ398" s="650"/>
      <c r="AK398" s="650"/>
      <c r="AL398" s="650"/>
      <c r="AM398" s="650"/>
      <c r="AN398" s="650"/>
      <c r="AO398" s="650"/>
      <c r="AP398" s="650"/>
      <c r="AQ398" s="650"/>
      <c r="AR398" s="650"/>
      <c r="AS398" s="651"/>
      <c r="AT398" s="145"/>
    </row>
    <row r="399" spans="1:46" s="146" customFormat="1" ht="18" customHeight="1">
      <c r="A399" s="188"/>
      <c r="B399" s="609"/>
      <c r="C399" s="610"/>
      <c r="D399" s="610"/>
      <c r="E399" s="610"/>
      <c r="F399" s="610"/>
      <c r="G399" s="610"/>
      <c r="H399" s="611"/>
      <c r="I399" s="647"/>
      <c r="J399" s="648"/>
      <c r="K399" s="648"/>
      <c r="L399" s="648"/>
      <c r="M399" s="648"/>
      <c r="N399" s="648"/>
      <c r="O399" s="649"/>
      <c r="P399" s="619" t="s">
        <v>69</v>
      </c>
      <c r="Q399" s="650"/>
      <c r="R399" s="650"/>
      <c r="S399" s="650"/>
      <c r="T399" s="650"/>
      <c r="U399" s="650"/>
      <c r="V399" s="651"/>
      <c r="W399" s="619" t="s">
        <v>225</v>
      </c>
      <c r="X399" s="650"/>
      <c r="Y399" s="650"/>
      <c r="Z399" s="650"/>
      <c r="AA399" s="650"/>
      <c r="AB399" s="650"/>
      <c r="AC399" s="651"/>
      <c r="AD399" s="619" t="s">
        <v>226</v>
      </c>
      <c r="AE399" s="650"/>
      <c r="AF399" s="650"/>
      <c r="AG399" s="650"/>
      <c r="AH399" s="650"/>
      <c r="AI399" s="650"/>
      <c r="AJ399" s="651"/>
      <c r="AK399" s="619" t="s">
        <v>235</v>
      </c>
      <c r="AL399" s="650"/>
      <c r="AM399" s="650"/>
      <c r="AN399" s="650"/>
      <c r="AO399" s="650"/>
      <c r="AP399" s="650"/>
      <c r="AQ399" s="650"/>
      <c r="AR399" s="650"/>
      <c r="AS399" s="651"/>
      <c r="AT399" s="145"/>
    </row>
    <row r="400" spans="1:46" s="146" customFormat="1" ht="18" customHeight="1">
      <c r="A400" s="188"/>
      <c r="B400" s="612"/>
      <c r="C400" s="613"/>
      <c r="D400" s="613"/>
      <c r="E400" s="613"/>
      <c r="F400" s="613"/>
      <c r="G400" s="613"/>
      <c r="H400" s="614"/>
      <c r="I400" s="642">
        <f>I393</f>
        <v>0</v>
      </c>
      <c r="J400" s="652"/>
      <c r="K400" s="652"/>
      <c r="L400" s="652"/>
      <c r="M400" s="652"/>
      <c r="N400" s="652"/>
      <c r="O400" s="653"/>
      <c r="P400" s="642">
        <f>P393</f>
        <v>0</v>
      </c>
      <c r="Q400" s="643"/>
      <c r="R400" s="643"/>
      <c r="S400" s="643"/>
      <c r="T400" s="643"/>
      <c r="U400" s="643"/>
      <c r="V400" s="644"/>
      <c r="W400" s="642">
        <f>V393</f>
        <v>0</v>
      </c>
      <c r="X400" s="643"/>
      <c r="Y400" s="643"/>
      <c r="Z400" s="643"/>
      <c r="AA400" s="643"/>
      <c r="AB400" s="643"/>
      <c r="AC400" s="644"/>
      <c r="AD400" s="642">
        <f>AB393</f>
        <v>0</v>
      </c>
      <c r="AE400" s="643"/>
      <c r="AF400" s="643"/>
      <c r="AG400" s="643"/>
      <c r="AH400" s="643"/>
      <c r="AI400" s="643"/>
      <c r="AJ400" s="644"/>
      <c r="AK400" s="642">
        <f>AH393</f>
        <v>0</v>
      </c>
      <c r="AL400" s="643"/>
      <c r="AM400" s="643"/>
      <c r="AN400" s="643"/>
      <c r="AO400" s="643"/>
      <c r="AP400" s="643"/>
      <c r="AQ400" s="643"/>
      <c r="AR400" s="643"/>
      <c r="AS400" s="644"/>
      <c r="AT400" s="145"/>
    </row>
    <row r="401" spans="1:92" s="146" customFormat="1" ht="18" customHeight="1">
      <c r="A401" s="188"/>
      <c r="B401" s="634" t="e">
        <f>B394</f>
        <v>#N/A</v>
      </c>
      <c r="C401" s="635"/>
      <c r="D401" s="635"/>
      <c r="E401" s="635"/>
      <c r="F401" s="635"/>
      <c r="G401" s="635"/>
      <c r="H401" s="636"/>
      <c r="I401" s="631" t="e">
        <f ca="1">I394</f>
        <v>#N/A</v>
      </c>
      <c r="J401" s="632"/>
      <c r="K401" s="632"/>
      <c r="L401" s="632"/>
      <c r="M401" s="632"/>
      <c r="N401" s="632"/>
      <c r="O401" s="633"/>
      <c r="P401" s="631" t="e">
        <f ca="1">OFFSET(Calcu!U254,B401,0)</f>
        <v>#N/A</v>
      </c>
      <c r="Q401" s="640"/>
      <c r="R401" s="640"/>
      <c r="S401" s="640"/>
      <c r="T401" s="640"/>
      <c r="U401" s="640"/>
      <c r="V401" s="641"/>
      <c r="W401" s="631" t="e">
        <f ca="1">OFFSET(Calcu!V254,B401,0)</f>
        <v>#N/A</v>
      </c>
      <c r="X401" s="640"/>
      <c r="Y401" s="640"/>
      <c r="Z401" s="640"/>
      <c r="AA401" s="640"/>
      <c r="AB401" s="640"/>
      <c r="AC401" s="641"/>
      <c r="AD401" s="631" t="e">
        <f ca="1">OFFSET(Calcu!W254,B401,0)</f>
        <v>#N/A</v>
      </c>
      <c r="AE401" s="640"/>
      <c r="AF401" s="640"/>
      <c r="AG401" s="640"/>
      <c r="AH401" s="640"/>
      <c r="AI401" s="640"/>
      <c r="AJ401" s="641"/>
      <c r="AK401" s="631" t="e">
        <f ca="1">OFFSET(Calcu!X254,B401,0)</f>
        <v>#N/A</v>
      </c>
      <c r="AL401" s="640"/>
      <c r="AM401" s="640"/>
      <c r="AN401" s="640"/>
      <c r="AO401" s="640"/>
      <c r="AP401" s="640"/>
      <c r="AQ401" s="640"/>
      <c r="AR401" s="640"/>
      <c r="AS401" s="641"/>
      <c r="AT401" s="145"/>
    </row>
    <row r="402" spans="1:92" s="146" customFormat="1" ht="18" customHeight="1">
      <c r="A402" s="188"/>
      <c r="B402" s="628" t="e">
        <f>B395</f>
        <v>#N/A</v>
      </c>
      <c r="C402" s="629"/>
      <c r="D402" s="629"/>
      <c r="E402" s="629"/>
      <c r="F402" s="629"/>
      <c r="G402" s="629"/>
      <c r="H402" s="630"/>
      <c r="I402" s="631" t="e">
        <f ca="1">I395</f>
        <v>#N/A</v>
      </c>
      <c r="J402" s="632"/>
      <c r="K402" s="632"/>
      <c r="L402" s="632"/>
      <c r="M402" s="632"/>
      <c r="N402" s="632"/>
      <c r="O402" s="633"/>
      <c r="P402" s="631" t="e">
        <f ca="1">OFFSET(Calcu!U269,B402,0)</f>
        <v>#N/A</v>
      </c>
      <c r="Q402" s="640"/>
      <c r="R402" s="640"/>
      <c r="S402" s="640"/>
      <c r="T402" s="640"/>
      <c r="U402" s="640"/>
      <c r="V402" s="641"/>
      <c r="W402" s="631" t="e">
        <f ca="1">OFFSET(Calcu!V269,B402,0)</f>
        <v>#N/A</v>
      </c>
      <c r="X402" s="640"/>
      <c r="Y402" s="640"/>
      <c r="Z402" s="640"/>
      <c r="AA402" s="640"/>
      <c r="AB402" s="640"/>
      <c r="AC402" s="641"/>
      <c r="AD402" s="631" t="e">
        <f ca="1">OFFSET(Calcu!W269,B402,0)</f>
        <v>#N/A</v>
      </c>
      <c r="AE402" s="640"/>
      <c r="AF402" s="640"/>
      <c r="AG402" s="640"/>
      <c r="AH402" s="640"/>
      <c r="AI402" s="640"/>
      <c r="AJ402" s="641"/>
      <c r="AK402" s="631" t="e">
        <f ca="1">OFFSET(Calcu!X269,B402,0)</f>
        <v>#N/A</v>
      </c>
      <c r="AL402" s="640"/>
      <c r="AM402" s="640"/>
      <c r="AN402" s="640"/>
      <c r="AO402" s="640"/>
      <c r="AP402" s="640"/>
      <c r="AQ402" s="640"/>
      <c r="AR402" s="640"/>
      <c r="AS402" s="641"/>
      <c r="AT402" s="145"/>
    </row>
    <row r="403" spans="1:92" s="146" customFormat="1" ht="18" customHeight="1">
      <c r="A403" s="188"/>
      <c r="B403" s="290"/>
      <c r="C403" s="289"/>
      <c r="D403" s="289"/>
      <c r="E403" s="289"/>
      <c r="F403" s="289"/>
      <c r="G403" s="289"/>
      <c r="H403" s="289"/>
      <c r="I403" s="290"/>
      <c r="J403" s="290"/>
      <c r="K403" s="290"/>
      <c r="L403" s="290"/>
      <c r="M403" s="290"/>
      <c r="N403" s="290"/>
      <c r="O403" s="290"/>
      <c r="P403" s="290"/>
      <c r="Q403" s="290"/>
      <c r="R403" s="290"/>
      <c r="S403" s="290"/>
      <c r="T403" s="290"/>
      <c r="U403" s="290"/>
      <c r="V403" s="290"/>
      <c r="W403" s="290"/>
      <c r="X403" s="290"/>
      <c r="Y403" s="290"/>
      <c r="Z403" s="290"/>
      <c r="AA403" s="290"/>
      <c r="AB403" s="290"/>
      <c r="AC403" s="290"/>
      <c r="AD403" s="290"/>
      <c r="AE403" s="290"/>
      <c r="AF403" s="290"/>
      <c r="AG403" s="290"/>
      <c r="AH403" s="290"/>
      <c r="AI403" s="290"/>
      <c r="AJ403" s="290"/>
      <c r="AK403" s="290"/>
      <c r="AL403" s="290"/>
      <c r="AM403" s="290"/>
      <c r="AN403" s="290"/>
      <c r="AO403" s="290"/>
      <c r="AP403" s="290"/>
      <c r="AQ403" s="290"/>
      <c r="AR403" s="290"/>
      <c r="AS403" s="290"/>
      <c r="AT403" s="145"/>
    </row>
    <row r="404" spans="1:92" ht="18" customHeight="1">
      <c r="A404" s="187" t="s">
        <v>74</v>
      </c>
      <c r="B404" s="291"/>
      <c r="C404" s="291"/>
      <c r="D404" s="291"/>
      <c r="E404" s="291"/>
      <c r="F404" s="291"/>
      <c r="G404" s="291"/>
      <c r="H404" s="291"/>
      <c r="I404" s="291"/>
      <c r="J404" s="291"/>
      <c r="K404" s="291"/>
      <c r="L404" s="291"/>
      <c r="M404" s="291"/>
      <c r="N404" s="291"/>
      <c r="O404" s="291"/>
      <c r="P404" s="291"/>
      <c r="Q404" s="291"/>
      <c r="R404" s="291"/>
      <c r="S404" s="291"/>
      <c r="T404" s="291"/>
      <c r="U404" s="291"/>
      <c r="V404" s="291"/>
      <c r="W404" s="291"/>
      <c r="X404" s="291"/>
      <c r="Y404" s="291"/>
      <c r="Z404" s="291"/>
      <c r="AA404" s="291"/>
      <c r="AB404" s="291"/>
      <c r="AC404" s="291"/>
      <c r="AD404" s="291"/>
      <c r="AE404" s="291"/>
      <c r="AF404" s="291"/>
      <c r="AG404" s="291"/>
      <c r="AH404" s="291"/>
      <c r="AI404" s="291"/>
      <c r="AJ404" s="291"/>
      <c r="AK404" s="291"/>
      <c r="AL404" s="291"/>
      <c r="AM404" s="291"/>
      <c r="AN404" s="291"/>
      <c r="AO404" s="291"/>
      <c r="AP404" s="291"/>
      <c r="AQ404" s="291"/>
      <c r="AR404" s="291"/>
      <c r="AS404" s="291"/>
      <c r="AT404" s="291"/>
    </row>
    <row r="405" spans="1:92" ht="18" customHeight="1">
      <c r="A405" s="291"/>
      <c r="B405" s="688"/>
      <c r="C405" s="689"/>
      <c r="D405" s="671"/>
      <c r="E405" s="677"/>
      <c r="F405" s="677"/>
      <c r="G405" s="677"/>
      <c r="H405" s="678"/>
      <c r="I405" s="671">
        <v>1</v>
      </c>
      <c r="J405" s="677"/>
      <c r="K405" s="677"/>
      <c r="L405" s="677"/>
      <c r="M405" s="677"/>
      <c r="N405" s="677"/>
      <c r="O405" s="678"/>
      <c r="P405" s="671">
        <v>2</v>
      </c>
      <c r="Q405" s="677"/>
      <c r="R405" s="677"/>
      <c r="S405" s="677"/>
      <c r="T405" s="677"/>
      <c r="U405" s="677"/>
      <c r="V405" s="677"/>
      <c r="W405" s="678"/>
      <c r="X405" s="671">
        <v>3</v>
      </c>
      <c r="Y405" s="692"/>
      <c r="Z405" s="692"/>
      <c r="AA405" s="692"/>
      <c r="AB405" s="673"/>
      <c r="AC405" s="671">
        <v>4</v>
      </c>
      <c r="AD405" s="677"/>
      <c r="AE405" s="677"/>
      <c r="AF405" s="677"/>
      <c r="AG405" s="678"/>
      <c r="AH405" s="671">
        <v>5</v>
      </c>
      <c r="AI405" s="677"/>
      <c r="AJ405" s="677"/>
      <c r="AK405" s="677"/>
      <c r="AL405" s="677"/>
      <c r="AM405" s="677"/>
      <c r="AN405" s="677"/>
      <c r="AO405" s="678"/>
      <c r="AP405" s="671">
        <v>6</v>
      </c>
      <c r="AQ405" s="672"/>
      <c r="AR405" s="672"/>
      <c r="AS405" s="673"/>
      <c r="AT405" s="291"/>
    </row>
    <row r="406" spans="1:92" ht="18" customHeight="1">
      <c r="A406" s="291"/>
      <c r="B406" s="690"/>
      <c r="C406" s="691"/>
      <c r="D406" s="679" t="s">
        <v>75</v>
      </c>
      <c r="E406" s="680"/>
      <c r="F406" s="680"/>
      <c r="G406" s="680"/>
      <c r="H406" s="681"/>
      <c r="I406" s="679" t="s">
        <v>76</v>
      </c>
      <c r="J406" s="680"/>
      <c r="K406" s="680"/>
      <c r="L406" s="680"/>
      <c r="M406" s="680"/>
      <c r="N406" s="680"/>
      <c r="O406" s="681"/>
      <c r="P406" s="679" t="s">
        <v>353</v>
      </c>
      <c r="Q406" s="680"/>
      <c r="R406" s="680"/>
      <c r="S406" s="680"/>
      <c r="T406" s="680"/>
      <c r="U406" s="680"/>
      <c r="V406" s="680"/>
      <c r="W406" s="681"/>
      <c r="X406" s="679" t="s">
        <v>241</v>
      </c>
      <c r="Y406" s="685"/>
      <c r="Z406" s="685"/>
      <c r="AA406" s="685"/>
      <c r="AB406" s="686"/>
      <c r="AC406" s="679" t="s">
        <v>331</v>
      </c>
      <c r="AD406" s="680"/>
      <c r="AE406" s="680"/>
      <c r="AF406" s="680"/>
      <c r="AG406" s="681"/>
      <c r="AH406" s="679" t="s">
        <v>354</v>
      </c>
      <c r="AI406" s="680"/>
      <c r="AJ406" s="680"/>
      <c r="AK406" s="680"/>
      <c r="AL406" s="680"/>
      <c r="AM406" s="680"/>
      <c r="AN406" s="680"/>
      <c r="AO406" s="681"/>
      <c r="AP406" s="679" t="s">
        <v>355</v>
      </c>
      <c r="AQ406" s="687"/>
      <c r="AR406" s="687"/>
      <c r="AS406" s="686"/>
      <c r="AT406" s="291"/>
    </row>
    <row r="407" spans="1:92" ht="18" customHeight="1">
      <c r="A407" s="291"/>
      <c r="B407" s="690"/>
      <c r="C407" s="691"/>
      <c r="D407" s="682"/>
      <c r="E407" s="683"/>
      <c r="F407" s="683"/>
      <c r="G407" s="683"/>
      <c r="H407" s="684"/>
      <c r="I407" s="654" t="s">
        <v>246</v>
      </c>
      <c r="J407" s="655"/>
      <c r="K407" s="655"/>
      <c r="L407" s="655"/>
      <c r="M407" s="655"/>
      <c r="N407" s="655"/>
      <c r="O407" s="656"/>
      <c r="P407" s="693" t="s">
        <v>80</v>
      </c>
      <c r="Q407" s="694"/>
      <c r="R407" s="694"/>
      <c r="S407" s="694"/>
      <c r="T407" s="694"/>
      <c r="U407" s="694"/>
      <c r="V407" s="694"/>
      <c r="W407" s="695"/>
      <c r="X407" s="657"/>
      <c r="Y407" s="696"/>
      <c r="Z407" s="696"/>
      <c r="AA407" s="696"/>
      <c r="AB407" s="659"/>
      <c r="AC407" s="693" t="s">
        <v>332</v>
      </c>
      <c r="AD407" s="694"/>
      <c r="AE407" s="694"/>
      <c r="AF407" s="694"/>
      <c r="AG407" s="695"/>
      <c r="AH407" s="654" t="s">
        <v>95</v>
      </c>
      <c r="AI407" s="655"/>
      <c r="AJ407" s="655"/>
      <c r="AK407" s="655"/>
      <c r="AL407" s="655"/>
      <c r="AM407" s="655"/>
      <c r="AN407" s="655"/>
      <c r="AO407" s="656"/>
      <c r="AP407" s="657"/>
      <c r="AQ407" s="658"/>
      <c r="AR407" s="658"/>
      <c r="AS407" s="659"/>
      <c r="AT407" s="291"/>
    </row>
    <row r="408" spans="1:92" ht="18" customHeight="1">
      <c r="A408" s="291"/>
      <c r="B408" s="660" t="s">
        <v>333</v>
      </c>
      <c r="C408" s="661"/>
      <c r="D408" s="662" t="s">
        <v>1002</v>
      </c>
      <c r="E408" s="663"/>
      <c r="F408" s="663"/>
      <c r="G408" s="663"/>
      <c r="H408" s="664"/>
      <c r="I408" s="665" t="e">
        <f ca="1">I394</f>
        <v>#N/A</v>
      </c>
      <c r="J408" s="666"/>
      <c r="K408" s="666"/>
      <c r="L408" s="666"/>
      <c r="M408" s="667">
        <f>I393</f>
        <v>0</v>
      </c>
      <c r="N408" s="586"/>
      <c r="O408" s="587"/>
      <c r="P408" s="668" t="e">
        <f ca="1">IF(OR(AL353="% of Reading",AL353="% of F.S"),I408*AF353%,AF353)/AR353</f>
        <v>#N/A</v>
      </c>
      <c r="Q408" s="669"/>
      <c r="R408" s="669"/>
      <c r="S408" s="669"/>
      <c r="T408" s="669"/>
      <c r="U408" s="667">
        <f>M408</f>
        <v>0</v>
      </c>
      <c r="V408" s="667"/>
      <c r="W408" s="670"/>
      <c r="X408" s="671" t="s">
        <v>81</v>
      </c>
      <c r="Y408" s="672"/>
      <c r="Z408" s="672"/>
      <c r="AA408" s="672"/>
      <c r="AB408" s="673"/>
      <c r="AC408" s="674">
        <v>1</v>
      </c>
      <c r="AD408" s="675"/>
      <c r="AE408" s="675"/>
      <c r="AF408" s="675"/>
      <c r="AG408" s="676"/>
      <c r="AH408" s="665" t="e">
        <f t="shared" ref="AH408" ca="1" si="5">P408*AC408</f>
        <v>#N/A</v>
      </c>
      <c r="AI408" s="666"/>
      <c r="AJ408" s="666"/>
      <c r="AK408" s="666"/>
      <c r="AL408" s="666"/>
      <c r="AM408" s="667">
        <f>U408</f>
        <v>0</v>
      </c>
      <c r="AN408" s="667"/>
      <c r="AO408" s="670"/>
      <c r="AP408" s="671" t="s">
        <v>356</v>
      </c>
      <c r="AQ408" s="672"/>
      <c r="AR408" s="672"/>
      <c r="AS408" s="673"/>
      <c r="AT408" s="291"/>
    </row>
    <row r="409" spans="1:92" ht="18" customHeight="1">
      <c r="A409" s="291"/>
      <c r="B409" s="688" t="s">
        <v>357</v>
      </c>
      <c r="C409" s="689"/>
      <c r="D409" s="662" t="s">
        <v>1003</v>
      </c>
      <c r="E409" s="663"/>
      <c r="F409" s="663"/>
      <c r="G409" s="663"/>
      <c r="H409" s="664"/>
      <c r="I409" s="700" t="e">
        <f ca="1">AH394</f>
        <v>#N/A</v>
      </c>
      <c r="J409" s="701"/>
      <c r="K409" s="701"/>
      <c r="L409" s="701"/>
      <c r="M409" s="667">
        <f>AH393</f>
        <v>0</v>
      </c>
      <c r="N409" s="586"/>
      <c r="O409" s="587"/>
      <c r="P409" s="700" t="e">
        <f ca="1">SQRT(SUMSQ(P410,P411,P412,P413))</f>
        <v>#N/A</v>
      </c>
      <c r="Q409" s="701"/>
      <c r="R409" s="701"/>
      <c r="S409" s="701"/>
      <c r="T409" s="701"/>
      <c r="U409" s="667">
        <f>M409</f>
        <v>0</v>
      </c>
      <c r="V409" s="667"/>
      <c r="W409" s="670"/>
      <c r="X409" s="679" t="s">
        <v>358</v>
      </c>
      <c r="Y409" s="680"/>
      <c r="Z409" s="680"/>
      <c r="AA409" s="680"/>
      <c r="AB409" s="681"/>
      <c r="AC409" s="697">
        <v>-1</v>
      </c>
      <c r="AD409" s="698"/>
      <c r="AE409" s="698"/>
      <c r="AF409" s="698"/>
      <c r="AG409" s="699"/>
      <c r="AH409" s="700" t="e">
        <f ca="1">ABS(P409*AC409)</f>
        <v>#N/A</v>
      </c>
      <c r="AI409" s="701"/>
      <c r="AJ409" s="701"/>
      <c r="AK409" s="701"/>
      <c r="AL409" s="701"/>
      <c r="AM409" s="667">
        <f>U409</f>
        <v>0</v>
      </c>
      <c r="AN409" s="667"/>
      <c r="AO409" s="670"/>
      <c r="AP409" s="702" t="e">
        <f ca="1">AH409^4/SUM(AH411^4/AP411,AH412^4/AP412,AH413^4/AP413)</f>
        <v>#N/A</v>
      </c>
      <c r="AQ409" s="703"/>
      <c r="AR409" s="703"/>
      <c r="AS409" s="704"/>
      <c r="AT409" s="291"/>
    </row>
    <row r="410" spans="1:92" ht="18" customHeight="1">
      <c r="A410" s="291"/>
      <c r="B410" s="660" t="s">
        <v>359</v>
      </c>
      <c r="C410" s="661"/>
      <c r="D410" s="705" t="s">
        <v>1004</v>
      </c>
      <c r="E410" s="706"/>
      <c r="F410" s="706"/>
      <c r="G410" s="706"/>
      <c r="H410" s="707"/>
      <c r="I410" s="708">
        <v>0</v>
      </c>
      <c r="J410" s="709"/>
      <c r="K410" s="709"/>
      <c r="L410" s="709"/>
      <c r="M410" s="709"/>
      <c r="N410" s="709"/>
      <c r="O410" s="710"/>
      <c r="P410" s="665" t="e">
        <f ca="1">H353/2/SQRT(3)</f>
        <v>#N/A</v>
      </c>
      <c r="Q410" s="666"/>
      <c r="R410" s="666"/>
      <c r="S410" s="666"/>
      <c r="T410" s="666"/>
      <c r="U410" s="666"/>
      <c r="V410" s="667">
        <f>U409</f>
        <v>0</v>
      </c>
      <c r="W410" s="670"/>
      <c r="X410" s="711" t="s">
        <v>358</v>
      </c>
      <c r="Y410" s="712"/>
      <c r="Z410" s="712"/>
      <c r="AA410" s="712"/>
      <c r="AB410" s="713"/>
      <c r="AC410" s="714">
        <v>1</v>
      </c>
      <c r="AD410" s="715"/>
      <c r="AE410" s="715"/>
      <c r="AF410" s="715"/>
      <c r="AG410" s="716"/>
      <c r="AH410" s="665" t="e">
        <f t="shared" ref="AH410:AH412" ca="1" si="6">P410*AC410</f>
        <v>#N/A</v>
      </c>
      <c r="AI410" s="666"/>
      <c r="AJ410" s="666"/>
      <c r="AK410" s="666"/>
      <c r="AL410" s="666"/>
      <c r="AM410" s="666"/>
      <c r="AN410" s="667">
        <f>V410</f>
        <v>0</v>
      </c>
      <c r="AO410" s="670"/>
      <c r="AP410" s="711" t="s">
        <v>356</v>
      </c>
      <c r="AQ410" s="712"/>
      <c r="AR410" s="712"/>
      <c r="AS410" s="713"/>
      <c r="AT410" s="291"/>
    </row>
    <row r="411" spans="1:92" ht="18" customHeight="1">
      <c r="A411" s="291"/>
      <c r="B411" s="660" t="s">
        <v>360</v>
      </c>
      <c r="C411" s="661"/>
      <c r="D411" s="705" t="s">
        <v>1005</v>
      </c>
      <c r="E411" s="706"/>
      <c r="F411" s="706"/>
      <c r="G411" s="706"/>
      <c r="H411" s="707"/>
      <c r="I411" s="708">
        <v>0</v>
      </c>
      <c r="J411" s="709"/>
      <c r="K411" s="709"/>
      <c r="L411" s="709"/>
      <c r="M411" s="709"/>
      <c r="N411" s="709"/>
      <c r="O411" s="710"/>
      <c r="P411" s="665" t="e">
        <f ca="1">T353/2/SQRT(3)</f>
        <v>#VALUE!</v>
      </c>
      <c r="Q411" s="666"/>
      <c r="R411" s="666"/>
      <c r="S411" s="666"/>
      <c r="T411" s="666"/>
      <c r="U411" s="666"/>
      <c r="V411" s="667">
        <f>V410</f>
        <v>0</v>
      </c>
      <c r="W411" s="670"/>
      <c r="X411" s="711" t="s">
        <v>83</v>
      </c>
      <c r="Y411" s="712"/>
      <c r="Z411" s="712"/>
      <c r="AA411" s="712"/>
      <c r="AB411" s="713"/>
      <c r="AC411" s="714">
        <v>1</v>
      </c>
      <c r="AD411" s="715"/>
      <c r="AE411" s="715"/>
      <c r="AF411" s="715"/>
      <c r="AG411" s="716"/>
      <c r="AH411" s="665" t="e">
        <f t="shared" ca="1" si="6"/>
        <v>#VALUE!</v>
      </c>
      <c r="AI411" s="666"/>
      <c r="AJ411" s="666"/>
      <c r="AK411" s="666"/>
      <c r="AL411" s="666"/>
      <c r="AM411" s="666"/>
      <c r="AN411" s="667">
        <f>V411</f>
        <v>0</v>
      </c>
      <c r="AO411" s="670"/>
      <c r="AP411" s="711">
        <f>1/2*(100/20)^2</f>
        <v>12.5</v>
      </c>
      <c r="AQ411" s="712"/>
      <c r="AR411" s="712"/>
      <c r="AS411" s="713"/>
      <c r="AT411" s="291"/>
    </row>
    <row r="412" spans="1:92" ht="18" customHeight="1">
      <c r="A412" s="291"/>
      <c r="B412" s="660" t="s">
        <v>84</v>
      </c>
      <c r="C412" s="661"/>
      <c r="D412" s="705" t="s">
        <v>1006</v>
      </c>
      <c r="E412" s="706"/>
      <c r="F412" s="706"/>
      <c r="G412" s="706"/>
      <c r="H412" s="707"/>
      <c r="I412" s="708">
        <v>0</v>
      </c>
      <c r="J412" s="709"/>
      <c r="K412" s="709"/>
      <c r="L412" s="709"/>
      <c r="M412" s="709"/>
      <c r="N412" s="709"/>
      <c r="O412" s="710"/>
      <c r="P412" s="665" t="e">
        <f ca="1">MAX(AK401:AS402)/2/SQRT(3)</f>
        <v>#N/A</v>
      </c>
      <c r="Q412" s="666"/>
      <c r="R412" s="666"/>
      <c r="S412" s="666"/>
      <c r="T412" s="666"/>
      <c r="U412" s="666"/>
      <c r="V412" s="667">
        <f>V411</f>
        <v>0</v>
      </c>
      <c r="W412" s="670"/>
      <c r="X412" s="711" t="s">
        <v>358</v>
      </c>
      <c r="Y412" s="712"/>
      <c r="Z412" s="712"/>
      <c r="AA412" s="712"/>
      <c r="AB412" s="713"/>
      <c r="AC412" s="714">
        <v>1</v>
      </c>
      <c r="AD412" s="715"/>
      <c r="AE412" s="715"/>
      <c r="AF412" s="715"/>
      <c r="AG412" s="716"/>
      <c r="AH412" s="665" t="e">
        <f t="shared" ca="1" si="6"/>
        <v>#N/A</v>
      </c>
      <c r="AI412" s="666"/>
      <c r="AJ412" s="666"/>
      <c r="AK412" s="666"/>
      <c r="AL412" s="666"/>
      <c r="AM412" s="666"/>
      <c r="AN412" s="667">
        <f>V412</f>
        <v>0</v>
      </c>
      <c r="AO412" s="670"/>
      <c r="AP412" s="711">
        <f>1/2*(100/20)^2</f>
        <v>12.5</v>
      </c>
      <c r="AQ412" s="712"/>
      <c r="AR412" s="712"/>
      <c r="AS412" s="713"/>
      <c r="AT412" s="291"/>
    </row>
    <row r="413" spans="1:92" ht="18" customHeight="1">
      <c r="A413" s="291"/>
      <c r="B413" s="660" t="s">
        <v>337</v>
      </c>
      <c r="C413" s="661"/>
      <c r="D413" s="705" t="s">
        <v>1007</v>
      </c>
      <c r="E413" s="706"/>
      <c r="F413" s="706"/>
      <c r="G413" s="706"/>
      <c r="H413" s="707"/>
      <c r="I413" s="708">
        <v>0</v>
      </c>
      <c r="J413" s="709"/>
      <c r="K413" s="709"/>
      <c r="L413" s="709"/>
      <c r="M413" s="709"/>
      <c r="N413" s="709"/>
      <c r="O413" s="710"/>
      <c r="P413" s="665" t="e">
        <f ca="1">ABS(Z353/2/SQRT(3))</f>
        <v>#N/A</v>
      </c>
      <c r="Q413" s="666"/>
      <c r="R413" s="666"/>
      <c r="S413" s="666"/>
      <c r="T413" s="666"/>
      <c r="U413" s="666"/>
      <c r="V413" s="667">
        <f>V412</f>
        <v>0</v>
      </c>
      <c r="W413" s="670"/>
      <c r="X413" s="711" t="s">
        <v>358</v>
      </c>
      <c r="Y413" s="712"/>
      <c r="Z413" s="712"/>
      <c r="AA413" s="712"/>
      <c r="AB413" s="713"/>
      <c r="AC413" s="714">
        <v>1</v>
      </c>
      <c r="AD413" s="715"/>
      <c r="AE413" s="715"/>
      <c r="AF413" s="715"/>
      <c r="AG413" s="716"/>
      <c r="AH413" s="665" t="e">
        <f ca="1">ABS(P413*AC413)</f>
        <v>#N/A</v>
      </c>
      <c r="AI413" s="666"/>
      <c r="AJ413" s="666"/>
      <c r="AK413" s="666"/>
      <c r="AL413" s="666"/>
      <c r="AM413" s="666"/>
      <c r="AN413" s="667">
        <f>V413</f>
        <v>0</v>
      </c>
      <c r="AO413" s="670"/>
      <c r="AP413" s="711">
        <f>1/2*(100/20)^2</f>
        <v>12.5</v>
      </c>
      <c r="AQ413" s="712"/>
      <c r="AR413" s="712"/>
      <c r="AS413" s="713"/>
      <c r="AT413" s="291"/>
    </row>
    <row r="414" spans="1:92" ht="18" customHeight="1">
      <c r="A414" s="291"/>
      <c r="B414" s="660" t="s">
        <v>260</v>
      </c>
      <c r="C414" s="661"/>
      <c r="D414" s="662" t="s">
        <v>1008</v>
      </c>
      <c r="E414" s="663"/>
      <c r="F414" s="663"/>
      <c r="G414" s="663"/>
      <c r="H414" s="664"/>
      <c r="I414" s="668" t="e">
        <f ca="1">AN394</f>
        <v>#N/A</v>
      </c>
      <c r="J414" s="669"/>
      <c r="K414" s="669"/>
      <c r="L414" s="669"/>
      <c r="M414" s="667">
        <f>AN393</f>
        <v>0</v>
      </c>
      <c r="N414" s="586"/>
      <c r="O414" s="587"/>
      <c r="P414" s="719" t="s">
        <v>361</v>
      </c>
      <c r="Q414" s="720"/>
      <c r="R414" s="720"/>
      <c r="S414" s="720"/>
      <c r="T414" s="720"/>
      <c r="U414" s="720"/>
      <c r="V414" s="720"/>
      <c r="W414" s="721"/>
      <c r="X414" s="671" t="s">
        <v>361</v>
      </c>
      <c r="Y414" s="672"/>
      <c r="Z414" s="672"/>
      <c r="AA414" s="672"/>
      <c r="AB414" s="673"/>
      <c r="AC414" s="674" t="s">
        <v>361</v>
      </c>
      <c r="AD414" s="675"/>
      <c r="AE414" s="675"/>
      <c r="AF414" s="675"/>
      <c r="AG414" s="676"/>
      <c r="AH414" s="665" t="e">
        <f ca="1">SQRT(SUMSQ(AH408,AH409))</f>
        <v>#N/A</v>
      </c>
      <c r="AI414" s="666"/>
      <c r="AJ414" s="666"/>
      <c r="AK414" s="666"/>
      <c r="AL414" s="666"/>
      <c r="AM414" s="667">
        <f>M414</f>
        <v>0</v>
      </c>
      <c r="AN414" s="667"/>
      <c r="AO414" s="670"/>
      <c r="AP414" s="671" t="e">
        <f ca="1">IF(AH409=0,"∞",ROUNDDOWN(AH414^4/(AH409^4/AP409),0))</f>
        <v>#N/A</v>
      </c>
      <c r="AQ414" s="672"/>
      <c r="AR414" s="672"/>
      <c r="AS414" s="673"/>
      <c r="AT414" s="291"/>
      <c r="BD414" s="147"/>
      <c r="BE414" s="147"/>
      <c r="BF414" s="147"/>
      <c r="BG414" s="147"/>
      <c r="BH414" s="148"/>
      <c r="BI414" s="149"/>
      <c r="BJ414" s="149"/>
      <c r="BK414" s="150"/>
      <c r="BL414" s="150"/>
      <c r="BM414" s="150"/>
      <c r="BN414" s="150"/>
      <c r="BO414" s="150"/>
      <c r="BP414" s="150"/>
      <c r="BQ414" s="150"/>
      <c r="BR414" s="150"/>
      <c r="BS414" s="151"/>
      <c r="BT414" s="294"/>
      <c r="BU414" s="294"/>
      <c r="BV414" s="294"/>
      <c r="BW414" s="293"/>
      <c r="BX414" s="152"/>
      <c r="BY414" s="152"/>
      <c r="BZ414" s="152"/>
      <c r="CA414" s="152"/>
      <c r="CB414" s="152"/>
      <c r="CC414" s="186"/>
      <c r="CD414" s="186"/>
      <c r="CE414" s="186"/>
      <c r="CF414" s="186"/>
      <c r="CG414" s="186"/>
      <c r="CH414" s="148"/>
      <c r="CI414" s="149"/>
      <c r="CJ414" s="149"/>
      <c r="CK414" s="151"/>
      <c r="CL414" s="294"/>
      <c r="CM414" s="294"/>
      <c r="CN414" s="293"/>
    </row>
    <row r="415" spans="1:92" s="291" customFormat="1" ht="18" customHeight="1"/>
    <row r="416" spans="1:92" s="146" customFormat="1" ht="18" customHeight="1">
      <c r="A416" s="153" t="s">
        <v>843</v>
      </c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  <c r="AN416" s="145"/>
      <c r="AO416" s="145"/>
      <c r="AP416" s="145"/>
      <c r="AQ416" s="145"/>
      <c r="AR416" s="145"/>
      <c r="AS416" s="145"/>
      <c r="AT416" s="145"/>
    </row>
    <row r="417" spans="1:55" s="146" customFormat="1" ht="18" customHeight="1">
      <c r="B417" s="149" t="s">
        <v>842</v>
      </c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  <c r="AO417" s="145"/>
      <c r="AP417" s="145"/>
      <c r="AQ417" s="145"/>
      <c r="AR417" s="145"/>
      <c r="AS417" s="145"/>
      <c r="AT417" s="145"/>
    </row>
    <row r="418" spans="1:55" s="146" customFormat="1" ht="18" customHeight="1">
      <c r="A418" s="145"/>
      <c r="B418" s="145"/>
      <c r="C418" s="288"/>
      <c r="D418" s="145"/>
      <c r="E418" s="182"/>
      <c r="F418" s="145"/>
      <c r="G418" s="176" t="s">
        <v>1039</v>
      </c>
      <c r="H418" s="725" t="s">
        <v>320</v>
      </c>
      <c r="I418" s="725"/>
      <c r="J418" s="726" t="e">
        <f ca="1">AH414</f>
        <v>#N/A</v>
      </c>
      <c r="K418" s="726"/>
      <c r="L418" s="726"/>
      <c r="M418" s="726"/>
      <c r="N418" s="412">
        <f>AM414</f>
        <v>0</v>
      </c>
      <c r="O418" s="410"/>
      <c r="P418" s="301"/>
      <c r="Q418" s="302" t="s">
        <v>362</v>
      </c>
      <c r="R418" s="726" t="e">
        <f ca="1">J418*2</f>
        <v>#N/A</v>
      </c>
      <c r="S418" s="726"/>
      <c r="T418" s="726"/>
      <c r="U418" s="726"/>
      <c r="V418" s="412">
        <f>N418</f>
        <v>0</v>
      </c>
      <c r="W418" s="291"/>
      <c r="X418" s="291"/>
      <c r="Y418" s="291"/>
      <c r="Z418" s="291"/>
      <c r="AA418" s="145"/>
      <c r="AB418" s="145"/>
      <c r="AC418" s="145"/>
      <c r="AD418" s="145"/>
      <c r="AE418" s="145"/>
      <c r="AF418" s="145"/>
      <c r="AG418" s="145"/>
      <c r="AH418" s="145"/>
      <c r="AI418" s="145"/>
      <c r="AJ418" s="145"/>
      <c r="AK418" s="145"/>
      <c r="AL418" s="145"/>
      <c r="AM418" s="145"/>
      <c r="AN418" s="145"/>
      <c r="AO418" s="145"/>
      <c r="AP418" s="145"/>
      <c r="AQ418" s="145"/>
      <c r="AR418" s="145"/>
      <c r="AS418" s="145"/>
      <c r="AT418" s="145"/>
      <c r="AU418" s="145"/>
    </row>
    <row r="424" spans="1:55" ht="31.5">
      <c r="A424" s="189" t="s">
        <v>941</v>
      </c>
    </row>
    <row r="425" spans="1:55" s="146" customFormat="1" ht="18.7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145"/>
      <c r="AN425" s="145"/>
      <c r="AO425" s="145"/>
      <c r="AP425" s="145"/>
      <c r="AQ425" s="145"/>
      <c r="AR425" s="145"/>
      <c r="AS425" s="145"/>
      <c r="AT425" s="145"/>
    </row>
    <row r="426" spans="1:55" s="146" customFormat="1" ht="18.75" customHeight="1">
      <c r="A426" s="297" t="s">
        <v>219</v>
      </c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45"/>
      <c r="AF426" s="145"/>
      <c r="AG426" s="145"/>
      <c r="AH426" s="145"/>
      <c r="AI426" s="145"/>
      <c r="AJ426" s="145"/>
      <c r="AK426" s="145"/>
      <c r="AL426" s="145"/>
      <c r="AM426" s="145"/>
      <c r="AN426" s="145"/>
      <c r="AO426" s="145"/>
      <c r="AP426" s="145"/>
      <c r="AQ426" s="145"/>
      <c r="AR426" s="145"/>
      <c r="AS426" s="145"/>
      <c r="AT426" s="145"/>
    </row>
    <row r="427" spans="1:55" ht="18.75" customHeight="1">
      <c r="A427" s="187" t="s">
        <v>91</v>
      </c>
    </row>
    <row r="428" spans="1:55" ht="18.75" customHeight="1">
      <c r="B428" s="594" t="s">
        <v>92</v>
      </c>
      <c r="C428" s="594"/>
      <c r="D428" s="594"/>
      <c r="E428" s="594"/>
      <c r="F428" s="594"/>
      <c r="G428" s="594"/>
      <c r="H428" s="594" t="s">
        <v>54</v>
      </c>
      <c r="I428" s="594"/>
      <c r="J428" s="594"/>
      <c r="K428" s="594"/>
      <c r="L428" s="594"/>
      <c r="M428" s="594"/>
      <c r="N428" s="591" t="s">
        <v>93</v>
      </c>
      <c r="O428" s="591"/>
      <c r="P428" s="591"/>
      <c r="Q428" s="591"/>
      <c r="R428" s="591"/>
      <c r="S428" s="591"/>
      <c r="T428" s="591" t="s">
        <v>94</v>
      </c>
      <c r="U428" s="591"/>
      <c r="V428" s="591"/>
      <c r="W428" s="591"/>
      <c r="X428" s="591"/>
      <c r="Y428" s="591"/>
      <c r="Z428" s="591" t="s">
        <v>90</v>
      </c>
      <c r="AA428" s="591"/>
      <c r="AB428" s="591"/>
      <c r="AC428" s="591"/>
      <c r="AD428" s="591"/>
      <c r="AE428" s="591"/>
      <c r="AF428" s="595" t="s">
        <v>136</v>
      </c>
      <c r="AG428" s="596"/>
      <c r="AH428" s="596"/>
      <c r="AI428" s="596"/>
      <c r="AJ428" s="596"/>
      <c r="AK428" s="596"/>
      <c r="AL428" s="596"/>
      <c r="AM428" s="596"/>
      <c r="AN428" s="596"/>
      <c r="AO428" s="596"/>
      <c r="AP428" s="596"/>
      <c r="AQ428" s="597"/>
      <c r="AR428" s="590" t="s">
        <v>220</v>
      </c>
      <c r="AS428" s="590"/>
      <c r="AT428" s="590"/>
      <c r="AU428" s="590"/>
      <c r="AV428" s="590"/>
      <c r="AW428" s="590"/>
      <c r="AX428" s="591" t="s">
        <v>221</v>
      </c>
      <c r="AY428" s="591"/>
      <c r="AZ428" s="591"/>
      <c r="BA428" s="591"/>
      <c r="BB428" s="591"/>
      <c r="BC428" s="591"/>
    </row>
    <row r="429" spans="1:55" ht="18.75" customHeight="1">
      <c r="B429" s="592">
        <f>MAX(Calcu_ADJ!D9:D38)</f>
        <v>0</v>
      </c>
      <c r="C429" s="592"/>
      <c r="D429" s="592"/>
      <c r="E429" s="592"/>
      <c r="F429" s="592"/>
      <c r="G429" s="592"/>
      <c r="H429" s="592" t="e">
        <f ca="1">Calcu_ADJ!E3*Calcu_ADJ!C3</f>
        <v>#N/A</v>
      </c>
      <c r="I429" s="592"/>
      <c r="J429" s="592"/>
      <c r="K429" s="592"/>
      <c r="L429" s="592"/>
      <c r="M429" s="592"/>
      <c r="N429" s="568">
        <f>Calcu_ADJ!D8</f>
        <v>0</v>
      </c>
      <c r="O429" s="568"/>
      <c r="P429" s="568"/>
      <c r="Q429" s="568"/>
      <c r="R429" s="568"/>
      <c r="S429" s="568"/>
      <c r="T429" s="568" t="e">
        <f ca="1">MAX(ABS(Calcu_ADJ!Q24-Calcu_ADJ!Q9),ABS(Calcu_ADJ!R24-Calcu_ADJ!R9),ABS(Calcu_ADJ!S24-Calcu_ADJ!S9))</f>
        <v>#VALUE!</v>
      </c>
      <c r="U429" s="568"/>
      <c r="V429" s="568"/>
      <c r="W429" s="568"/>
      <c r="X429" s="568"/>
      <c r="Y429" s="568"/>
      <c r="Z429" s="568" t="e">
        <f ca="1">((P488-P487)+(V488-V487)+(AB488-AB487))/3</f>
        <v>#N/A</v>
      </c>
      <c r="AA429" s="568"/>
      <c r="AB429" s="568"/>
      <c r="AC429" s="568"/>
      <c r="AD429" s="568"/>
      <c r="AE429" s="568"/>
      <c r="AF429" s="593" t="e">
        <f ca="1">OFFSET(표준압력!U21,AX429,0)</f>
        <v>#N/A</v>
      </c>
      <c r="AG429" s="593"/>
      <c r="AH429" s="593"/>
      <c r="AI429" s="593"/>
      <c r="AJ429" s="593"/>
      <c r="AK429" s="593"/>
      <c r="AL429" s="593">
        <f>표준압력!V22</f>
        <v>0</v>
      </c>
      <c r="AM429" s="593"/>
      <c r="AN429" s="593"/>
      <c r="AO429" s="593"/>
      <c r="AP429" s="593"/>
      <c r="AQ429" s="593"/>
      <c r="AR429" s="568">
        <v>2</v>
      </c>
      <c r="AS429" s="568"/>
      <c r="AT429" s="568"/>
      <c r="AU429" s="568"/>
      <c r="AV429" s="568"/>
      <c r="AW429" s="568"/>
      <c r="AX429" s="568" t="e">
        <f>MATCH(TRUE,Calcu_ADJ!I9:I38,0)</f>
        <v>#N/A</v>
      </c>
      <c r="AY429" s="568"/>
      <c r="AZ429" s="568"/>
      <c r="BA429" s="568"/>
      <c r="BB429" s="568"/>
      <c r="BC429" s="568"/>
    </row>
    <row r="430" spans="1:55" ht="18" customHeight="1">
      <c r="A430" s="376"/>
      <c r="B430" s="376"/>
      <c r="C430" s="376"/>
      <c r="D430" s="376"/>
      <c r="E430" s="376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  <c r="X430" s="376"/>
      <c r="Y430" s="376"/>
      <c r="Z430" s="376"/>
      <c r="AA430" s="376"/>
      <c r="AB430" s="376"/>
      <c r="AC430" s="376"/>
      <c r="AD430" s="376"/>
      <c r="AE430" s="376"/>
      <c r="AF430" s="376"/>
      <c r="AG430" s="376"/>
      <c r="AH430" s="376"/>
      <c r="AI430" s="376"/>
      <c r="AJ430" s="376"/>
      <c r="AK430" s="376"/>
      <c r="AL430" s="376"/>
      <c r="AM430" s="376"/>
      <c r="AN430" s="376"/>
      <c r="AO430" s="376"/>
      <c r="AP430" s="376"/>
      <c r="AQ430" s="376"/>
      <c r="AR430" s="376"/>
      <c r="AS430" s="376"/>
      <c r="AT430" s="376"/>
    </row>
    <row r="431" spans="1:55" ht="18" customHeight="1">
      <c r="A431" s="187" t="s">
        <v>222</v>
      </c>
      <c r="B431" s="376"/>
      <c r="C431" s="376"/>
      <c r="D431" s="376"/>
      <c r="E431" s="376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  <c r="X431" s="376"/>
      <c r="Y431" s="376"/>
      <c r="Z431" s="376"/>
      <c r="AA431" s="376"/>
      <c r="AB431" s="376"/>
      <c r="AC431" s="376"/>
      <c r="AD431" s="376"/>
      <c r="AE431" s="376"/>
      <c r="AF431" s="376"/>
      <c r="AG431" s="376"/>
      <c r="AH431" s="376"/>
      <c r="AI431" s="376"/>
      <c r="AJ431" s="376"/>
      <c r="AK431" s="376"/>
      <c r="AL431" s="376"/>
      <c r="AM431" s="376"/>
      <c r="AN431" s="376"/>
      <c r="AO431" s="376"/>
      <c r="AP431" s="376"/>
      <c r="AQ431" s="376"/>
      <c r="AR431" s="376"/>
      <c r="AS431" s="376"/>
      <c r="AT431" s="376"/>
    </row>
    <row r="432" spans="1:55" ht="18" customHeight="1">
      <c r="A432" s="376"/>
      <c r="B432" s="569" t="s">
        <v>223</v>
      </c>
      <c r="C432" s="570"/>
      <c r="D432" s="570"/>
      <c r="E432" s="570"/>
      <c r="F432" s="570"/>
      <c r="G432" s="570"/>
      <c r="H432" s="571"/>
      <c r="I432" s="569" t="s">
        <v>1035</v>
      </c>
      <c r="J432" s="570"/>
      <c r="K432" s="570"/>
      <c r="L432" s="570"/>
      <c r="M432" s="570"/>
      <c r="N432" s="570"/>
      <c r="O432" s="571"/>
      <c r="P432" s="578" t="e">
        <f>Calcu!$J$328&amp;" 지시값"</f>
        <v>#N/A</v>
      </c>
      <c r="Q432" s="579"/>
      <c r="R432" s="579"/>
      <c r="S432" s="579"/>
      <c r="T432" s="579"/>
      <c r="U432" s="579"/>
      <c r="V432" s="579"/>
      <c r="W432" s="579"/>
      <c r="X432" s="579"/>
      <c r="Y432" s="579"/>
      <c r="Z432" s="579"/>
      <c r="AA432" s="579"/>
      <c r="AB432" s="579"/>
      <c r="AC432" s="579"/>
      <c r="AD432" s="580" t="s">
        <v>778</v>
      </c>
      <c r="AE432" s="580"/>
      <c r="AF432" s="580"/>
      <c r="AG432" s="580"/>
      <c r="AH432" s="580"/>
      <c r="AI432" s="580"/>
      <c r="AJ432" s="581"/>
      <c r="AK432" s="376"/>
      <c r="AL432" s="376"/>
      <c r="AM432" s="376"/>
      <c r="AN432" s="376"/>
      <c r="AO432" s="376"/>
      <c r="AP432" s="376"/>
      <c r="AQ432" s="376"/>
      <c r="AR432" s="143"/>
      <c r="AS432" s="143"/>
      <c r="AT432" s="376"/>
    </row>
    <row r="433" spans="1:46" ht="18" customHeight="1">
      <c r="A433" s="376"/>
      <c r="B433" s="572"/>
      <c r="C433" s="573"/>
      <c r="D433" s="573"/>
      <c r="E433" s="573"/>
      <c r="F433" s="573"/>
      <c r="G433" s="573"/>
      <c r="H433" s="574"/>
      <c r="I433" s="575"/>
      <c r="J433" s="576"/>
      <c r="K433" s="576"/>
      <c r="L433" s="576"/>
      <c r="M433" s="576"/>
      <c r="N433" s="576"/>
      <c r="O433" s="577"/>
      <c r="P433" s="582" t="s">
        <v>224</v>
      </c>
      <c r="Q433" s="583"/>
      <c r="R433" s="583"/>
      <c r="S433" s="583"/>
      <c r="T433" s="583"/>
      <c r="U433" s="583"/>
      <c r="V433" s="584"/>
      <c r="W433" s="582" t="s">
        <v>225</v>
      </c>
      <c r="X433" s="583"/>
      <c r="Y433" s="583"/>
      <c r="Z433" s="583"/>
      <c r="AA433" s="583"/>
      <c r="AB433" s="583"/>
      <c r="AC433" s="584"/>
      <c r="AD433" s="582" t="s">
        <v>226</v>
      </c>
      <c r="AE433" s="583"/>
      <c r="AF433" s="583"/>
      <c r="AG433" s="583"/>
      <c r="AH433" s="583"/>
      <c r="AI433" s="583"/>
      <c r="AJ433" s="584"/>
      <c r="AK433" s="376"/>
      <c r="AL433" s="376"/>
      <c r="AM433" s="376"/>
      <c r="AN433" s="376"/>
      <c r="AO433" s="376"/>
      <c r="AP433" s="376"/>
      <c r="AQ433" s="376"/>
      <c r="AR433" s="143"/>
      <c r="AS433" s="143"/>
      <c r="AT433" s="376"/>
    </row>
    <row r="434" spans="1:46" ht="18" customHeight="1">
      <c r="A434" s="376"/>
      <c r="B434" s="575"/>
      <c r="C434" s="576"/>
      <c r="D434" s="576"/>
      <c r="E434" s="576"/>
      <c r="F434" s="576"/>
      <c r="G434" s="576"/>
      <c r="H434" s="577"/>
      <c r="I434" s="585">
        <f>Calcu_ADJ!E8</f>
        <v>0</v>
      </c>
      <c r="J434" s="586"/>
      <c r="K434" s="586"/>
      <c r="L434" s="586"/>
      <c r="M434" s="586"/>
      <c r="N434" s="586"/>
      <c r="O434" s="587"/>
      <c r="P434" s="585">
        <f>Calcu_ADJ!J8</f>
        <v>0</v>
      </c>
      <c r="Q434" s="588"/>
      <c r="R434" s="588"/>
      <c r="S434" s="588"/>
      <c r="T434" s="588"/>
      <c r="U434" s="588"/>
      <c r="V434" s="589"/>
      <c r="W434" s="585">
        <f>Calcu_ADJ!K8</f>
        <v>0</v>
      </c>
      <c r="X434" s="588"/>
      <c r="Y434" s="588"/>
      <c r="Z434" s="588"/>
      <c r="AA434" s="588"/>
      <c r="AB434" s="588"/>
      <c r="AC434" s="589"/>
      <c r="AD434" s="585">
        <f>Calcu_ADJ!L8</f>
        <v>0</v>
      </c>
      <c r="AE434" s="588"/>
      <c r="AF434" s="588"/>
      <c r="AG434" s="588"/>
      <c r="AH434" s="588"/>
      <c r="AI434" s="588"/>
      <c r="AJ434" s="589"/>
      <c r="AK434" s="376"/>
      <c r="AL434" s="376"/>
      <c r="AM434" s="376"/>
      <c r="AN434" s="376"/>
      <c r="AO434" s="376"/>
      <c r="AP434" s="376"/>
      <c r="AQ434" s="376"/>
      <c r="AR434" s="143"/>
      <c r="AS434" s="143"/>
      <c r="AT434" s="376"/>
    </row>
    <row r="435" spans="1:46" ht="18" customHeight="1">
      <c r="A435" s="376"/>
      <c r="B435" s="598">
        <f>Calcu_ADJ!C9</f>
        <v>1</v>
      </c>
      <c r="C435" s="599"/>
      <c r="D435" s="599"/>
      <c r="E435" s="599"/>
      <c r="F435" s="599"/>
      <c r="G435" s="599"/>
      <c r="H435" s="600"/>
      <c r="I435" s="601" t="str">
        <f>Calcu_ADJ!E9</f>
        <v/>
      </c>
      <c r="J435" s="602"/>
      <c r="K435" s="602"/>
      <c r="L435" s="602"/>
      <c r="M435" s="602"/>
      <c r="N435" s="602"/>
      <c r="O435" s="603"/>
      <c r="P435" s="601" t="str">
        <f>Calcu_ADJ!J9</f>
        <v/>
      </c>
      <c r="Q435" s="604"/>
      <c r="R435" s="604"/>
      <c r="S435" s="604"/>
      <c r="T435" s="604"/>
      <c r="U435" s="604"/>
      <c r="V435" s="605"/>
      <c r="W435" s="601" t="str">
        <f>IF(Calcu_ADJ!G9="ⅹ",Calcu_ADJ!G9,Calcu_ADJ!K9)</f>
        <v/>
      </c>
      <c r="X435" s="604"/>
      <c r="Y435" s="604"/>
      <c r="Z435" s="604"/>
      <c r="AA435" s="604"/>
      <c r="AB435" s="604"/>
      <c r="AC435" s="605"/>
      <c r="AD435" s="601" t="str">
        <f>IF(Calcu_ADJ!H9="ⅹ",Calcu_ADJ!H9,Calcu_ADJ!L9)</f>
        <v/>
      </c>
      <c r="AE435" s="604"/>
      <c r="AF435" s="604"/>
      <c r="AG435" s="604"/>
      <c r="AH435" s="604"/>
      <c r="AI435" s="604"/>
      <c r="AJ435" s="605"/>
      <c r="AK435" s="376"/>
      <c r="AL435" s="376"/>
      <c r="AM435" s="376"/>
      <c r="AN435" s="376"/>
      <c r="AO435" s="376"/>
      <c r="AP435" s="376"/>
      <c r="AQ435" s="376"/>
      <c r="AR435" s="143"/>
      <c r="AS435" s="143"/>
      <c r="AT435" s="376"/>
    </row>
    <row r="436" spans="1:46" ht="18" customHeight="1">
      <c r="A436" s="376"/>
      <c r="B436" s="598">
        <f>Calcu_ADJ!C10</f>
        <v>2</v>
      </c>
      <c r="C436" s="599"/>
      <c r="D436" s="599"/>
      <c r="E436" s="599"/>
      <c r="F436" s="599"/>
      <c r="G436" s="599"/>
      <c r="H436" s="600"/>
      <c r="I436" s="601" t="str">
        <f>Calcu_ADJ!E10</f>
        <v/>
      </c>
      <c r="J436" s="602"/>
      <c r="K436" s="602"/>
      <c r="L436" s="602"/>
      <c r="M436" s="602"/>
      <c r="N436" s="602"/>
      <c r="O436" s="603"/>
      <c r="P436" s="601" t="str">
        <f>Calcu_ADJ!J10</f>
        <v/>
      </c>
      <c r="Q436" s="604"/>
      <c r="R436" s="604"/>
      <c r="S436" s="604"/>
      <c r="T436" s="604"/>
      <c r="U436" s="604"/>
      <c r="V436" s="605"/>
      <c r="W436" s="601" t="str">
        <f>IF(Calcu_ADJ!G10="ⅹ",Calcu_ADJ!G10,Calcu_ADJ!K10)</f>
        <v/>
      </c>
      <c r="X436" s="604"/>
      <c r="Y436" s="604"/>
      <c r="Z436" s="604"/>
      <c r="AA436" s="604"/>
      <c r="AB436" s="604"/>
      <c r="AC436" s="605"/>
      <c r="AD436" s="601" t="str">
        <f>IF(Calcu_ADJ!H10="ⅹ",Calcu_ADJ!H10,Calcu_ADJ!L10)</f>
        <v/>
      </c>
      <c r="AE436" s="604"/>
      <c r="AF436" s="604"/>
      <c r="AG436" s="604"/>
      <c r="AH436" s="604"/>
      <c r="AI436" s="604"/>
      <c r="AJ436" s="605"/>
      <c r="AK436" s="376"/>
      <c r="AL436" s="376"/>
      <c r="AM436" s="376"/>
      <c r="AN436" s="376"/>
      <c r="AO436" s="376"/>
      <c r="AP436" s="376"/>
      <c r="AQ436" s="376"/>
      <c r="AR436" s="143"/>
      <c r="AS436" s="143"/>
      <c r="AT436" s="376"/>
    </row>
    <row r="437" spans="1:46" ht="18" customHeight="1">
      <c r="A437" s="376"/>
      <c r="B437" s="598">
        <f>Calcu_ADJ!C11</f>
        <v>3</v>
      </c>
      <c r="C437" s="599"/>
      <c r="D437" s="599"/>
      <c r="E437" s="599"/>
      <c r="F437" s="599"/>
      <c r="G437" s="599"/>
      <c r="H437" s="600"/>
      <c r="I437" s="601" t="str">
        <f>Calcu_ADJ!E11</f>
        <v/>
      </c>
      <c r="J437" s="602"/>
      <c r="K437" s="602"/>
      <c r="L437" s="602"/>
      <c r="M437" s="602"/>
      <c r="N437" s="602"/>
      <c r="O437" s="603"/>
      <c r="P437" s="601" t="str">
        <f>Calcu_ADJ!J11</f>
        <v/>
      </c>
      <c r="Q437" s="604"/>
      <c r="R437" s="604"/>
      <c r="S437" s="604"/>
      <c r="T437" s="604"/>
      <c r="U437" s="604"/>
      <c r="V437" s="605"/>
      <c r="W437" s="601" t="str">
        <f>IF(Calcu_ADJ!G11="ⅹ",Calcu_ADJ!G11,Calcu_ADJ!K11)</f>
        <v/>
      </c>
      <c r="X437" s="604"/>
      <c r="Y437" s="604"/>
      <c r="Z437" s="604"/>
      <c r="AA437" s="604"/>
      <c r="AB437" s="604"/>
      <c r="AC437" s="605"/>
      <c r="AD437" s="601" t="str">
        <f>IF(Calcu_ADJ!H11="ⅹ",Calcu_ADJ!H11,Calcu_ADJ!L11)</f>
        <v/>
      </c>
      <c r="AE437" s="604"/>
      <c r="AF437" s="604"/>
      <c r="AG437" s="604"/>
      <c r="AH437" s="604"/>
      <c r="AI437" s="604"/>
      <c r="AJ437" s="605"/>
      <c r="AK437" s="376"/>
      <c r="AL437" s="376"/>
      <c r="AM437" s="376"/>
      <c r="AN437" s="376"/>
      <c r="AO437" s="376"/>
      <c r="AP437" s="376"/>
      <c r="AQ437" s="376"/>
      <c r="AR437" s="143"/>
      <c r="AS437" s="143"/>
      <c r="AT437" s="376"/>
    </row>
    <row r="438" spans="1:46" ht="18" customHeight="1">
      <c r="A438" s="376"/>
      <c r="B438" s="598">
        <f>Calcu_ADJ!C12</f>
        <v>4</v>
      </c>
      <c r="C438" s="599"/>
      <c r="D438" s="599"/>
      <c r="E438" s="599"/>
      <c r="F438" s="599"/>
      <c r="G438" s="599"/>
      <c r="H438" s="600"/>
      <c r="I438" s="601" t="str">
        <f>Calcu_ADJ!E12</f>
        <v/>
      </c>
      <c r="J438" s="602"/>
      <c r="K438" s="602"/>
      <c r="L438" s="602"/>
      <c r="M438" s="602"/>
      <c r="N438" s="602"/>
      <c r="O438" s="603"/>
      <c r="P438" s="601" t="str">
        <f>Calcu_ADJ!J12</f>
        <v/>
      </c>
      <c r="Q438" s="604"/>
      <c r="R438" s="604"/>
      <c r="S438" s="604"/>
      <c r="T438" s="604"/>
      <c r="U438" s="604"/>
      <c r="V438" s="605"/>
      <c r="W438" s="601" t="str">
        <f>IF(Calcu_ADJ!G12="ⅹ",Calcu_ADJ!G12,Calcu_ADJ!K12)</f>
        <v/>
      </c>
      <c r="X438" s="604"/>
      <c r="Y438" s="604"/>
      <c r="Z438" s="604"/>
      <c r="AA438" s="604"/>
      <c r="AB438" s="604"/>
      <c r="AC438" s="605"/>
      <c r="AD438" s="601" t="str">
        <f>IF(Calcu_ADJ!H12="ⅹ",Calcu_ADJ!H12,Calcu_ADJ!L12)</f>
        <v/>
      </c>
      <c r="AE438" s="604"/>
      <c r="AF438" s="604"/>
      <c r="AG438" s="604"/>
      <c r="AH438" s="604"/>
      <c r="AI438" s="604"/>
      <c r="AJ438" s="605"/>
      <c r="AK438" s="376"/>
      <c r="AL438" s="376"/>
      <c r="AM438" s="376"/>
      <c r="AN438" s="376"/>
      <c r="AO438" s="376"/>
      <c r="AP438" s="376"/>
      <c r="AQ438" s="376"/>
      <c r="AR438" s="143"/>
      <c r="AS438" s="143"/>
      <c r="AT438" s="376"/>
    </row>
    <row r="439" spans="1:46" ht="18" customHeight="1">
      <c r="A439" s="376"/>
      <c r="B439" s="598">
        <f>Calcu_ADJ!C13</f>
        <v>5</v>
      </c>
      <c r="C439" s="599"/>
      <c r="D439" s="599"/>
      <c r="E439" s="599"/>
      <c r="F439" s="599"/>
      <c r="G439" s="599"/>
      <c r="H439" s="600"/>
      <c r="I439" s="601" t="str">
        <f>Calcu_ADJ!E13</f>
        <v/>
      </c>
      <c r="J439" s="602"/>
      <c r="K439" s="602"/>
      <c r="L439" s="602"/>
      <c r="M439" s="602"/>
      <c r="N439" s="602"/>
      <c r="O439" s="603"/>
      <c r="P439" s="601" t="str">
        <f>Calcu_ADJ!J13</f>
        <v/>
      </c>
      <c r="Q439" s="604"/>
      <c r="R439" s="604"/>
      <c r="S439" s="604"/>
      <c r="T439" s="604"/>
      <c r="U439" s="604"/>
      <c r="V439" s="605"/>
      <c r="W439" s="601" t="str">
        <f>IF(Calcu_ADJ!G13="ⅹ",Calcu_ADJ!G13,Calcu_ADJ!K13)</f>
        <v/>
      </c>
      <c r="X439" s="604"/>
      <c r="Y439" s="604"/>
      <c r="Z439" s="604"/>
      <c r="AA439" s="604"/>
      <c r="AB439" s="604"/>
      <c r="AC439" s="605"/>
      <c r="AD439" s="601" t="str">
        <f>IF(Calcu_ADJ!H13="ⅹ",Calcu_ADJ!H13,Calcu_ADJ!L13)</f>
        <v/>
      </c>
      <c r="AE439" s="604"/>
      <c r="AF439" s="604"/>
      <c r="AG439" s="604"/>
      <c r="AH439" s="604"/>
      <c r="AI439" s="604"/>
      <c r="AJ439" s="605"/>
      <c r="AK439" s="376"/>
      <c r="AL439" s="376"/>
      <c r="AM439" s="376"/>
      <c r="AN439" s="376"/>
      <c r="AO439" s="376"/>
      <c r="AP439" s="376"/>
      <c r="AQ439" s="376"/>
      <c r="AR439" s="143"/>
      <c r="AS439" s="143"/>
      <c r="AT439" s="376"/>
    </row>
    <row r="440" spans="1:46" ht="18" customHeight="1">
      <c r="A440" s="376"/>
      <c r="B440" s="598">
        <f>Calcu_ADJ!C14</f>
        <v>6</v>
      </c>
      <c r="C440" s="599"/>
      <c r="D440" s="599"/>
      <c r="E440" s="599"/>
      <c r="F440" s="599"/>
      <c r="G440" s="599"/>
      <c r="H440" s="600"/>
      <c r="I440" s="601" t="str">
        <f>Calcu_ADJ!E14</f>
        <v/>
      </c>
      <c r="J440" s="602"/>
      <c r="K440" s="602"/>
      <c r="L440" s="602"/>
      <c r="M440" s="602"/>
      <c r="N440" s="602"/>
      <c r="O440" s="603"/>
      <c r="P440" s="601" t="str">
        <f>Calcu_ADJ!J14</f>
        <v/>
      </c>
      <c r="Q440" s="604"/>
      <c r="R440" s="604"/>
      <c r="S440" s="604"/>
      <c r="T440" s="604"/>
      <c r="U440" s="604"/>
      <c r="V440" s="605"/>
      <c r="W440" s="601" t="str">
        <f>IF(Calcu_ADJ!G14="ⅹ",Calcu_ADJ!G14,Calcu_ADJ!K14)</f>
        <v/>
      </c>
      <c r="X440" s="604"/>
      <c r="Y440" s="604"/>
      <c r="Z440" s="604"/>
      <c r="AA440" s="604"/>
      <c r="AB440" s="604"/>
      <c r="AC440" s="605"/>
      <c r="AD440" s="601" t="str">
        <f>IF(Calcu_ADJ!H14="ⅹ",Calcu_ADJ!H14,Calcu_ADJ!L14)</f>
        <v/>
      </c>
      <c r="AE440" s="604"/>
      <c r="AF440" s="604"/>
      <c r="AG440" s="604"/>
      <c r="AH440" s="604"/>
      <c r="AI440" s="604"/>
      <c r="AJ440" s="605"/>
      <c r="AK440" s="376"/>
      <c r="AL440" s="376"/>
      <c r="AM440" s="376"/>
      <c r="AN440" s="376"/>
      <c r="AO440" s="376"/>
      <c r="AP440" s="376"/>
      <c r="AQ440" s="376"/>
      <c r="AR440" s="143"/>
      <c r="AS440" s="143"/>
      <c r="AT440" s="376"/>
    </row>
    <row r="441" spans="1:46" ht="18" customHeight="1">
      <c r="A441" s="376"/>
      <c r="B441" s="598">
        <f>Calcu_ADJ!C15</f>
        <v>7</v>
      </c>
      <c r="C441" s="599"/>
      <c r="D441" s="599"/>
      <c r="E441" s="599"/>
      <c r="F441" s="599"/>
      <c r="G441" s="599"/>
      <c r="H441" s="600"/>
      <c r="I441" s="601" t="str">
        <f>Calcu_ADJ!E15</f>
        <v/>
      </c>
      <c r="J441" s="602"/>
      <c r="K441" s="602"/>
      <c r="L441" s="602"/>
      <c r="M441" s="602"/>
      <c r="N441" s="602"/>
      <c r="O441" s="603"/>
      <c r="P441" s="601" t="str">
        <f>Calcu_ADJ!J15</f>
        <v/>
      </c>
      <c r="Q441" s="604"/>
      <c r="R441" s="604"/>
      <c r="S441" s="604"/>
      <c r="T441" s="604"/>
      <c r="U441" s="604"/>
      <c r="V441" s="605"/>
      <c r="W441" s="601" t="str">
        <f>IF(Calcu_ADJ!G15="ⅹ",Calcu_ADJ!G15,Calcu_ADJ!K15)</f>
        <v/>
      </c>
      <c r="X441" s="604"/>
      <c r="Y441" s="604"/>
      <c r="Z441" s="604"/>
      <c r="AA441" s="604"/>
      <c r="AB441" s="604"/>
      <c r="AC441" s="605"/>
      <c r="AD441" s="601" t="str">
        <f>IF(Calcu_ADJ!H15="ⅹ",Calcu_ADJ!H15,Calcu_ADJ!L15)</f>
        <v/>
      </c>
      <c r="AE441" s="604"/>
      <c r="AF441" s="604"/>
      <c r="AG441" s="604"/>
      <c r="AH441" s="604"/>
      <c r="AI441" s="604"/>
      <c r="AJ441" s="605"/>
      <c r="AK441" s="376"/>
      <c r="AL441" s="376"/>
      <c r="AM441" s="376"/>
      <c r="AN441" s="376"/>
      <c r="AO441" s="376"/>
      <c r="AP441" s="376"/>
      <c r="AQ441" s="376"/>
      <c r="AR441" s="143"/>
      <c r="AS441" s="143"/>
      <c r="AT441" s="376"/>
    </row>
    <row r="442" spans="1:46" ht="18" customHeight="1">
      <c r="A442" s="376"/>
      <c r="B442" s="598">
        <f>Calcu_ADJ!C16</f>
        <v>8</v>
      </c>
      <c r="C442" s="599"/>
      <c r="D442" s="599"/>
      <c r="E442" s="599"/>
      <c r="F442" s="599"/>
      <c r="G442" s="599"/>
      <c r="H442" s="600"/>
      <c r="I442" s="601" t="str">
        <f>Calcu_ADJ!E16</f>
        <v/>
      </c>
      <c r="J442" s="602"/>
      <c r="K442" s="602"/>
      <c r="L442" s="602"/>
      <c r="M442" s="602"/>
      <c r="N442" s="602"/>
      <c r="O442" s="603"/>
      <c r="P442" s="601" t="str">
        <f>Calcu_ADJ!J16</f>
        <v/>
      </c>
      <c r="Q442" s="604"/>
      <c r="R442" s="604"/>
      <c r="S442" s="604"/>
      <c r="T442" s="604"/>
      <c r="U442" s="604"/>
      <c r="V442" s="605"/>
      <c r="W442" s="601" t="str">
        <f>IF(Calcu_ADJ!G16="ⅹ",Calcu_ADJ!G16,Calcu_ADJ!K16)</f>
        <v/>
      </c>
      <c r="X442" s="604"/>
      <c r="Y442" s="604"/>
      <c r="Z442" s="604"/>
      <c r="AA442" s="604"/>
      <c r="AB442" s="604"/>
      <c r="AC442" s="605"/>
      <c r="AD442" s="601" t="str">
        <f>IF(Calcu_ADJ!H16="ⅹ",Calcu_ADJ!H16,Calcu_ADJ!L16)</f>
        <v/>
      </c>
      <c r="AE442" s="604"/>
      <c r="AF442" s="604"/>
      <c r="AG442" s="604"/>
      <c r="AH442" s="604"/>
      <c r="AI442" s="604"/>
      <c r="AJ442" s="605"/>
      <c r="AK442" s="376"/>
      <c r="AL442" s="376"/>
      <c r="AM442" s="376"/>
      <c r="AN442" s="376"/>
      <c r="AO442" s="376"/>
      <c r="AP442" s="376"/>
      <c r="AQ442" s="376"/>
      <c r="AR442" s="143"/>
      <c r="AS442" s="143"/>
      <c r="AT442" s="376"/>
    </row>
    <row r="443" spans="1:46" ht="18" customHeight="1">
      <c r="A443" s="376"/>
      <c r="B443" s="598">
        <f>Calcu_ADJ!C17</f>
        <v>9</v>
      </c>
      <c r="C443" s="599"/>
      <c r="D443" s="599"/>
      <c r="E443" s="599"/>
      <c r="F443" s="599"/>
      <c r="G443" s="599"/>
      <c r="H443" s="600"/>
      <c r="I443" s="601" t="str">
        <f>Calcu_ADJ!E17</f>
        <v/>
      </c>
      <c r="J443" s="602"/>
      <c r="K443" s="602"/>
      <c r="L443" s="602"/>
      <c r="M443" s="602"/>
      <c r="N443" s="602"/>
      <c r="O443" s="603"/>
      <c r="P443" s="601" t="str">
        <f>Calcu_ADJ!J17</f>
        <v/>
      </c>
      <c r="Q443" s="604"/>
      <c r="R443" s="604"/>
      <c r="S443" s="604"/>
      <c r="T443" s="604"/>
      <c r="U443" s="604"/>
      <c r="V443" s="605"/>
      <c r="W443" s="601" t="str">
        <f>IF(Calcu_ADJ!G17="ⅹ",Calcu_ADJ!G17,Calcu_ADJ!K17)</f>
        <v/>
      </c>
      <c r="X443" s="604"/>
      <c r="Y443" s="604"/>
      <c r="Z443" s="604"/>
      <c r="AA443" s="604"/>
      <c r="AB443" s="604"/>
      <c r="AC443" s="605"/>
      <c r="AD443" s="601" t="str">
        <f>IF(Calcu_ADJ!H17="ⅹ",Calcu_ADJ!H17,Calcu_ADJ!L17)</f>
        <v/>
      </c>
      <c r="AE443" s="604"/>
      <c r="AF443" s="604"/>
      <c r="AG443" s="604"/>
      <c r="AH443" s="604"/>
      <c r="AI443" s="604"/>
      <c r="AJ443" s="605"/>
      <c r="AK443" s="376"/>
      <c r="AL443" s="376"/>
      <c r="AM443" s="376"/>
      <c r="AN443" s="376"/>
      <c r="AO443" s="376"/>
      <c r="AP443" s="376"/>
      <c r="AQ443" s="376"/>
      <c r="AR443" s="143"/>
      <c r="AS443" s="143"/>
      <c r="AT443" s="376"/>
    </row>
    <row r="444" spans="1:46" ht="18" customHeight="1">
      <c r="A444" s="376"/>
      <c r="B444" s="598">
        <f>Calcu_ADJ!C18</f>
        <v>10</v>
      </c>
      <c r="C444" s="599"/>
      <c r="D444" s="599"/>
      <c r="E444" s="599"/>
      <c r="F444" s="599"/>
      <c r="G444" s="599"/>
      <c r="H444" s="600"/>
      <c r="I444" s="601" t="str">
        <f>Calcu_ADJ!E18</f>
        <v/>
      </c>
      <c r="J444" s="602"/>
      <c r="K444" s="602"/>
      <c r="L444" s="602"/>
      <c r="M444" s="602"/>
      <c r="N444" s="602"/>
      <c r="O444" s="603"/>
      <c r="P444" s="601" t="str">
        <f>Calcu_ADJ!J18</f>
        <v/>
      </c>
      <c r="Q444" s="604"/>
      <c r="R444" s="604"/>
      <c r="S444" s="604"/>
      <c r="T444" s="604"/>
      <c r="U444" s="604"/>
      <c r="V444" s="605"/>
      <c r="W444" s="601" t="str">
        <f>IF(Calcu_ADJ!G18="ⅹ",Calcu_ADJ!G18,Calcu_ADJ!K18)</f>
        <v/>
      </c>
      <c r="X444" s="604"/>
      <c r="Y444" s="604"/>
      <c r="Z444" s="604"/>
      <c r="AA444" s="604"/>
      <c r="AB444" s="604"/>
      <c r="AC444" s="605"/>
      <c r="AD444" s="601" t="str">
        <f>IF(Calcu_ADJ!H18="ⅹ",Calcu_ADJ!H18,Calcu_ADJ!L18)</f>
        <v/>
      </c>
      <c r="AE444" s="604"/>
      <c r="AF444" s="604"/>
      <c r="AG444" s="604"/>
      <c r="AH444" s="604"/>
      <c r="AI444" s="604"/>
      <c r="AJ444" s="605"/>
      <c r="AK444" s="376"/>
      <c r="AL444" s="376"/>
      <c r="AM444" s="376"/>
      <c r="AN444" s="376"/>
      <c r="AO444" s="376"/>
      <c r="AP444" s="376"/>
      <c r="AQ444" s="376"/>
      <c r="AR444" s="143"/>
      <c r="AS444" s="143"/>
      <c r="AT444" s="376"/>
    </row>
    <row r="445" spans="1:46" ht="18" customHeight="1">
      <c r="A445" s="376"/>
      <c r="B445" s="598">
        <f>Calcu_ADJ!C19</f>
        <v>11</v>
      </c>
      <c r="C445" s="599"/>
      <c r="D445" s="599"/>
      <c r="E445" s="599"/>
      <c r="F445" s="599"/>
      <c r="G445" s="599"/>
      <c r="H445" s="600"/>
      <c r="I445" s="601" t="str">
        <f>Calcu_ADJ!E19</f>
        <v/>
      </c>
      <c r="J445" s="602"/>
      <c r="K445" s="602"/>
      <c r="L445" s="602"/>
      <c r="M445" s="602"/>
      <c r="N445" s="602"/>
      <c r="O445" s="603"/>
      <c r="P445" s="601" t="str">
        <f>Calcu_ADJ!J19</f>
        <v/>
      </c>
      <c r="Q445" s="604"/>
      <c r="R445" s="604"/>
      <c r="S445" s="604"/>
      <c r="T445" s="604"/>
      <c r="U445" s="604"/>
      <c r="V445" s="605"/>
      <c r="W445" s="601" t="str">
        <f>IF(Calcu_ADJ!G19="ⅹ",Calcu_ADJ!G19,Calcu_ADJ!K19)</f>
        <v/>
      </c>
      <c r="X445" s="604"/>
      <c r="Y445" s="604"/>
      <c r="Z445" s="604"/>
      <c r="AA445" s="604"/>
      <c r="AB445" s="604"/>
      <c r="AC445" s="605"/>
      <c r="AD445" s="601" t="str">
        <f>IF(Calcu_ADJ!H19="ⅹ",Calcu_ADJ!H19,Calcu_ADJ!L19)</f>
        <v/>
      </c>
      <c r="AE445" s="604"/>
      <c r="AF445" s="604"/>
      <c r="AG445" s="604"/>
      <c r="AH445" s="604"/>
      <c r="AI445" s="604"/>
      <c r="AJ445" s="605"/>
      <c r="AK445" s="376"/>
      <c r="AL445" s="376"/>
      <c r="AM445" s="376"/>
      <c r="AN445" s="376"/>
      <c r="AO445" s="376"/>
      <c r="AP445" s="376"/>
      <c r="AQ445" s="376"/>
      <c r="AR445" s="143"/>
      <c r="AS445" s="143"/>
      <c r="AT445" s="376"/>
    </row>
    <row r="446" spans="1:46" ht="18" customHeight="1">
      <c r="A446" s="376"/>
      <c r="B446" s="598">
        <f>Calcu_ADJ!C20</f>
        <v>12</v>
      </c>
      <c r="C446" s="599"/>
      <c r="D446" s="599"/>
      <c r="E446" s="599"/>
      <c r="F446" s="599"/>
      <c r="G446" s="599"/>
      <c r="H446" s="600"/>
      <c r="I446" s="601" t="str">
        <f>Calcu_ADJ!E20</f>
        <v/>
      </c>
      <c r="J446" s="602"/>
      <c r="K446" s="602"/>
      <c r="L446" s="602"/>
      <c r="M446" s="602"/>
      <c r="N446" s="602"/>
      <c r="O446" s="603"/>
      <c r="P446" s="601" t="str">
        <f>Calcu_ADJ!J20</f>
        <v/>
      </c>
      <c r="Q446" s="604"/>
      <c r="R446" s="604"/>
      <c r="S446" s="604"/>
      <c r="T446" s="604"/>
      <c r="U446" s="604"/>
      <c r="V446" s="605"/>
      <c r="W446" s="601" t="str">
        <f>IF(Calcu_ADJ!G20="ⅹ",Calcu_ADJ!G20,Calcu_ADJ!K20)</f>
        <v/>
      </c>
      <c r="X446" s="604"/>
      <c r="Y446" s="604"/>
      <c r="Z446" s="604"/>
      <c r="AA446" s="604"/>
      <c r="AB446" s="604"/>
      <c r="AC446" s="605"/>
      <c r="AD446" s="601" t="str">
        <f>IF(Calcu_ADJ!H20="ⅹ",Calcu_ADJ!H20,Calcu_ADJ!L20)</f>
        <v/>
      </c>
      <c r="AE446" s="604"/>
      <c r="AF446" s="604"/>
      <c r="AG446" s="604"/>
      <c r="AH446" s="604"/>
      <c r="AI446" s="604"/>
      <c r="AJ446" s="605"/>
      <c r="AK446" s="376"/>
      <c r="AL446" s="376"/>
      <c r="AM446" s="376"/>
      <c r="AN446" s="376"/>
      <c r="AO446" s="376"/>
      <c r="AP446" s="376"/>
      <c r="AQ446" s="376"/>
      <c r="AR446" s="143"/>
      <c r="AS446" s="143"/>
      <c r="AT446" s="376"/>
    </row>
    <row r="447" spans="1:46" ht="18" customHeight="1">
      <c r="A447" s="376"/>
      <c r="B447" s="598">
        <f>Calcu_ADJ!C21</f>
        <v>13</v>
      </c>
      <c r="C447" s="599"/>
      <c r="D447" s="599"/>
      <c r="E447" s="599"/>
      <c r="F447" s="599"/>
      <c r="G447" s="599"/>
      <c r="H447" s="600"/>
      <c r="I447" s="601" t="str">
        <f>Calcu_ADJ!E21</f>
        <v/>
      </c>
      <c r="J447" s="602"/>
      <c r="K447" s="602"/>
      <c r="L447" s="602"/>
      <c r="M447" s="602"/>
      <c r="N447" s="602"/>
      <c r="O447" s="603"/>
      <c r="P447" s="601" t="str">
        <f>Calcu_ADJ!J21</f>
        <v/>
      </c>
      <c r="Q447" s="604"/>
      <c r="R447" s="604"/>
      <c r="S447" s="604"/>
      <c r="T447" s="604"/>
      <c r="U447" s="604"/>
      <c r="V447" s="605"/>
      <c r="W447" s="601" t="str">
        <f>IF(Calcu_ADJ!G21="ⅹ",Calcu_ADJ!G21,Calcu_ADJ!K21)</f>
        <v/>
      </c>
      <c r="X447" s="604"/>
      <c r="Y447" s="604"/>
      <c r="Z447" s="604"/>
      <c r="AA447" s="604"/>
      <c r="AB447" s="604"/>
      <c r="AC447" s="605"/>
      <c r="AD447" s="601" t="str">
        <f>IF(Calcu_ADJ!H21="ⅹ",Calcu_ADJ!H21,Calcu_ADJ!L21)</f>
        <v/>
      </c>
      <c r="AE447" s="604"/>
      <c r="AF447" s="604"/>
      <c r="AG447" s="604"/>
      <c r="AH447" s="604"/>
      <c r="AI447" s="604"/>
      <c r="AJ447" s="605"/>
      <c r="AK447" s="376"/>
      <c r="AL447" s="376"/>
      <c r="AM447" s="376"/>
      <c r="AN447" s="376"/>
      <c r="AO447" s="376"/>
      <c r="AP447" s="376"/>
      <c r="AQ447" s="376"/>
      <c r="AR447" s="143"/>
      <c r="AS447" s="143"/>
      <c r="AT447" s="376"/>
    </row>
    <row r="448" spans="1:46" ht="18" customHeight="1">
      <c r="A448" s="376"/>
      <c r="B448" s="598">
        <f>Calcu_ADJ!C22</f>
        <v>14</v>
      </c>
      <c r="C448" s="599"/>
      <c r="D448" s="599"/>
      <c r="E448" s="599"/>
      <c r="F448" s="599"/>
      <c r="G448" s="599"/>
      <c r="H448" s="600"/>
      <c r="I448" s="601" t="str">
        <f>Calcu_ADJ!E22</f>
        <v/>
      </c>
      <c r="J448" s="602"/>
      <c r="K448" s="602"/>
      <c r="L448" s="602"/>
      <c r="M448" s="602"/>
      <c r="N448" s="602"/>
      <c r="O448" s="603"/>
      <c r="P448" s="601" t="str">
        <f>Calcu_ADJ!J22</f>
        <v/>
      </c>
      <c r="Q448" s="604"/>
      <c r="R448" s="604"/>
      <c r="S448" s="604"/>
      <c r="T448" s="604"/>
      <c r="U448" s="604"/>
      <c r="V448" s="605"/>
      <c r="W448" s="601" t="str">
        <f>IF(Calcu_ADJ!G22="ⅹ",Calcu_ADJ!G22,Calcu_ADJ!K22)</f>
        <v/>
      </c>
      <c r="X448" s="604"/>
      <c r="Y448" s="604"/>
      <c r="Z448" s="604"/>
      <c r="AA448" s="604"/>
      <c r="AB448" s="604"/>
      <c r="AC448" s="605"/>
      <c r="AD448" s="601" t="str">
        <f>IF(Calcu_ADJ!H22="ⅹ",Calcu_ADJ!H22,Calcu_ADJ!L22)</f>
        <v/>
      </c>
      <c r="AE448" s="604"/>
      <c r="AF448" s="604"/>
      <c r="AG448" s="604"/>
      <c r="AH448" s="604"/>
      <c r="AI448" s="604"/>
      <c r="AJ448" s="605"/>
      <c r="AK448" s="376"/>
      <c r="AL448" s="376"/>
      <c r="AM448" s="376"/>
      <c r="AN448" s="376"/>
      <c r="AO448" s="376"/>
      <c r="AP448" s="376"/>
      <c r="AQ448" s="376"/>
      <c r="AR448" s="143"/>
      <c r="AS448" s="143"/>
      <c r="AT448" s="376"/>
    </row>
    <row r="449" spans="1:46" ht="18" customHeight="1">
      <c r="A449" s="376"/>
      <c r="B449" s="598">
        <f>Calcu_ADJ!C23</f>
        <v>15</v>
      </c>
      <c r="C449" s="599"/>
      <c r="D449" s="599"/>
      <c r="E449" s="599"/>
      <c r="F449" s="599"/>
      <c r="G449" s="599"/>
      <c r="H449" s="600"/>
      <c r="I449" s="601" t="str">
        <f>Calcu_ADJ!E23</f>
        <v/>
      </c>
      <c r="J449" s="602"/>
      <c r="K449" s="602"/>
      <c r="L449" s="602"/>
      <c r="M449" s="602"/>
      <c r="N449" s="602"/>
      <c r="O449" s="603"/>
      <c r="P449" s="601" t="str">
        <f>Calcu_ADJ!J23</f>
        <v/>
      </c>
      <c r="Q449" s="604"/>
      <c r="R449" s="604"/>
      <c r="S449" s="604"/>
      <c r="T449" s="604"/>
      <c r="U449" s="604"/>
      <c r="V449" s="605"/>
      <c r="W449" s="601" t="str">
        <f>IF(Calcu_ADJ!G23="ⅹ",Calcu_ADJ!G23,Calcu_ADJ!K23)</f>
        <v/>
      </c>
      <c r="X449" s="604"/>
      <c r="Y449" s="604"/>
      <c r="Z449" s="604"/>
      <c r="AA449" s="604"/>
      <c r="AB449" s="604"/>
      <c r="AC449" s="605"/>
      <c r="AD449" s="601" t="str">
        <f>IF(Calcu_ADJ!H23="ⅹ",Calcu_ADJ!H23,Calcu_ADJ!L23)</f>
        <v/>
      </c>
      <c r="AE449" s="604"/>
      <c r="AF449" s="604"/>
      <c r="AG449" s="604"/>
      <c r="AH449" s="604"/>
      <c r="AI449" s="604"/>
      <c r="AJ449" s="605"/>
      <c r="AK449" s="376"/>
      <c r="AL449" s="376"/>
      <c r="AM449" s="376"/>
      <c r="AN449" s="376"/>
      <c r="AO449" s="376"/>
      <c r="AP449" s="376"/>
      <c r="AQ449" s="376"/>
      <c r="AR449" s="143"/>
      <c r="AS449" s="143"/>
      <c r="AT449" s="376"/>
    </row>
    <row r="450" spans="1:46" ht="18" customHeight="1">
      <c r="A450" s="376"/>
      <c r="B450" s="598">
        <f>Calcu_ADJ!C24</f>
        <v>16</v>
      </c>
      <c r="C450" s="599"/>
      <c r="D450" s="599"/>
      <c r="E450" s="599"/>
      <c r="F450" s="599"/>
      <c r="G450" s="599"/>
      <c r="H450" s="600"/>
      <c r="I450" s="601" t="str">
        <f>Calcu_ADJ!E24</f>
        <v/>
      </c>
      <c r="J450" s="602"/>
      <c r="K450" s="602"/>
      <c r="L450" s="602"/>
      <c r="M450" s="602"/>
      <c r="N450" s="602"/>
      <c r="O450" s="603"/>
      <c r="P450" s="601" t="str">
        <f>Calcu_ADJ!J24</f>
        <v/>
      </c>
      <c r="Q450" s="604"/>
      <c r="R450" s="604"/>
      <c r="S450" s="604"/>
      <c r="T450" s="604"/>
      <c r="U450" s="604"/>
      <c r="V450" s="605"/>
      <c r="W450" s="601" t="str">
        <f>IF(Calcu_ADJ!G24="ⅹ",Calcu_ADJ!G24,Calcu_ADJ!K24)</f>
        <v/>
      </c>
      <c r="X450" s="604"/>
      <c r="Y450" s="604"/>
      <c r="Z450" s="604"/>
      <c r="AA450" s="604"/>
      <c r="AB450" s="604"/>
      <c r="AC450" s="605"/>
      <c r="AD450" s="601" t="str">
        <f>IF(Calcu_ADJ!H24="ⅹ",Calcu_ADJ!H24,Calcu_ADJ!L24)</f>
        <v/>
      </c>
      <c r="AE450" s="604"/>
      <c r="AF450" s="604"/>
      <c r="AG450" s="604"/>
      <c r="AH450" s="604"/>
      <c r="AI450" s="604"/>
      <c r="AJ450" s="605"/>
      <c r="AK450" s="376"/>
      <c r="AL450" s="376"/>
      <c r="AM450" s="376"/>
      <c r="AN450" s="376"/>
      <c r="AO450" s="376"/>
      <c r="AP450" s="376"/>
      <c r="AQ450" s="376"/>
      <c r="AR450" s="143"/>
      <c r="AS450" s="143"/>
      <c r="AT450" s="376"/>
    </row>
    <row r="451" spans="1:46" ht="18" customHeight="1">
      <c r="A451" s="376"/>
      <c r="B451" s="598">
        <f>Calcu_ADJ!C25</f>
        <v>17</v>
      </c>
      <c r="C451" s="599"/>
      <c r="D451" s="599"/>
      <c r="E451" s="599"/>
      <c r="F451" s="599"/>
      <c r="G451" s="599"/>
      <c r="H451" s="600"/>
      <c r="I451" s="601" t="str">
        <f>Calcu_ADJ!E25</f>
        <v/>
      </c>
      <c r="J451" s="602"/>
      <c r="K451" s="602"/>
      <c r="L451" s="602"/>
      <c r="M451" s="602"/>
      <c r="N451" s="602"/>
      <c r="O451" s="603"/>
      <c r="P451" s="601" t="str">
        <f>Calcu_ADJ!J25</f>
        <v/>
      </c>
      <c r="Q451" s="604"/>
      <c r="R451" s="604"/>
      <c r="S451" s="604"/>
      <c r="T451" s="604"/>
      <c r="U451" s="604"/>
      <c r="V451" s="605"/>
      <c r="W451" s="601" t="str">
        <f>IF(Calcu_ADJ!G25="ⅹ",Calcu_ADJ!G25,Calcu_ADJ!K25)</f>
        <v/>
      </c>
      <c r="X451" s="604"/>
      <c r="Y451" s="604"/>
      <c r="Z451" s="604"/>
      <c r="AA451" s="604"/>
      <c r="AB451" s="604"/>
      <c r="AC451" s="605"/>
      <c r="AD451" s="601" t="str">
        <f>IF(Calcu_ADJ!H25="ⅹ",Calcu_ADJ!H25,Calcu_ADJ!L25)</f>
        <v/>
      </c>
      <c r="AE451" s="604"/>
      <c r="AF451" s="604"/>
      <c r="AG451" s="604"/>
      <c r="AH451" s="604"/>
      <c r="AI451" s="604"/>
      <c r="AJ451" s="605"/>
      <c r="AK451" s="376"/>
      <c r="AL451" s="376"/>
      <c r="AM451" s="376"/>
      <c r="AN451" s="376"/>
      <c r="AO451" s="376"/>
      <c r="AP451" s="376"/>
      <c r="AQ451" s="376"/>
      <c r="AR451" s="143"/>
      <c r="AS451" s="143"/>
      <c r="AT451" s="376"/>
    </row>
    <row r="452" spans="1:46" ht="18" customHeight="1">
      <c r="A452" s="376"/>
      <c r="B452" s="598">
        <f>Calcu_ADJ!C26</f>
        <v>18</v>
      </c>
      <c r="C452" s="599"/>
      <c r="D452" s="599"/>
      <c r="E452" s="599"/>
      <c r="F452" s="599"/>
      <c r="G452" s="599"/>
      <c r="H452" s="600"/>
      <c r="I452" s="601" t="str">
        <f>Calcu_ADJ!E26</f>
        <v/>
      </c>
      <c r="J452" s="602"/>
      <c r="K452" s="602"/>
      <c r="L452" s="602"/>
      <c r="M452" s="602"/>
      <c r="N452" s="602"/>
      <c r="O452" s="603"/>
      <c r="P452" s="601" t="str">
        <f>Calcu_ADJ!J26</f>
        <v/>
      </c>
      <c r="Q452" s="604"/>
      <c r="R452" s="604"/>
      <c r="S452" s="604"/>
      <c r="T452" s="604"/>
      <c r="U452" s="604"/>
      <c r="V452" s="605"/>
      <c r="W452" s="601" t="str">
        <f>IF(Calcu_ADJ!G26="ⅹ",Calcu_ADJ!G26,Calcu_ADJ!K26)</f>
        <v/>
      </c>
      <c r="X452" s="604"/>
      <c r="Y452" s="604"/>
      <c r="Z452" s="604"/>
      <c r="AA452" s="604"/>
      <c r="AB452" s="604"/>
      <c r="AC452" s="605"/>
      <c r="AD452" s="601" t="str">
        <f>IF(Calcu_ADJ!H26="ⅹ",Calcu_ADJ!H26,Calcu_ADJ!L26)</f>
        <v/>
      </c>
      <c r="AE452" s="604"/>
      <c r="AF452" s="604"/>
      <c r="AG452" s="604"/>
      <c r="AH452" s="604"/>
      <c r="AI452" s="604"/>
      <c r="AJ452" s="605"/>
      <c r="AK452" s="376"/>
      <c r="AL452" s="376"/>
      <c r="AM452" s="376"/>
      <c r="AN452" s="376"/>
      <c r="AO452" s="376"/>
      <c r="AP452" s="376"/>
      <c r="AQ452" s="376"/>
      <c r="AR452" s="143"/>
      <c r="AS452" s="143"/>
      <c r="AT452" s="376"/>
    </row>
    <row r="453" spans="1:46" ht="18" customHeight="1">
      <c r="A453" s="376"/>
      <c r="B453" s="598">
        <f>Calcu_ADJ!C27</f>
        <v>19</v>
      </c>
      <c r="C453" s="599"/>
      <c r="D453" s="599"/>
      <c r="E453" s="599"/>
      <c r="F453" s="599"/>
      <c r="G453" s="599"/>
      <c r="H453" s="600"/>
      <c r="I453" s="601" t="str">
        <f>Calcu_ADJ!E27</f>
        <v/>
      </c>
      <c r="J453" s="602"/>
      <c r="K453" s="602"/>
      <c r="L453" s="602"/>
      <c r="M453" s="602"/>
      <c r="N453" s="602"/>
      <c r="O453" s="603"/>
      <c r="P453" s="601" t="str">
        <f>Calcu_ADJ!J27</f>
        <v/>
      </c>
      <c r="Q453" s="604"/>
      <c r="R453" s="604"/>
      <c r="S453" s="604"/>
      <c r="T453" s="604"/>
      <c r="U453" s="604"/>
      <c r="V453" s="605"/>
      <c r="W453" s="601" t="str">
        <f>IF(Calcu_ADJ!G27="ⅹ",Calcu_ADJ!G27,Calcu_ADJ!K27)</f>
        <v/>
      </c>
      <c r="X453" s="604"/>
      <c r="Y453" s="604"/>
      <c r="Z453" s="604"/>
      <c r="AA453" s="604"/>
      <c r="AB453" s="604"/>
      <c r="AC453" s="605"/>
      <c r="AD453" s="601" t="str">
        <f>IF(Calcu_ADJ!H27="ⅹ",Calcu_ADJ!H27,Calcu_ADJ!L27)</f>
        <v/>
      </c>
      <c r="AE453" s="604"/>
      <c r="AF453" s="604"/>
      <c r="AG453" s="604"/>
      <c r="AH453" s="604"/>
      <c r="AI453" s="604"/>
      <c r="AJ453" s="605"/>
      <c r="AK453" s="376"/>
      <c r="AL453" s="376"/>
      <c r="AM453" s="376"/>
      <c r="AN453" s="376"/>
      <c r="AO453" s="376"/>
      <c r="AP453" s="376"/>
      <c r="AQ453" s="376"/>
      <c r="AR453" s="143"/>
      <c r="AS453" s="143"/>
      <c r="AT453" s="376"/>
    </row>
    <row r="454" spans="1:46" ht="18" customHeight="1">
      <c r="A454" s="376"/>
      <c r="B454" s="598">
        <f>Calcu_ADJ!C28</f>
        <v>20</v>
      </c>
      <c r="C454" s="599"/>
      <c r="D454" s="599"/>
      <c r="E454" s="599"/>
      <c r="F454" s="599"/>
      <c r="G454" s="599"/>
      <c r="H454" s="600"/>
      <c r="I454" s="601" t="str">
        <f>Calcu_ADJ!E28</f>
        <v/>
      </c>
      <c r="J454" s="602"/>
      <c r="K454" s="602"/>
      <c r="L454" s="602"/>
      <c r="M454" s="602"/>
      <c r="N454" s="602"/>
      <c r="O454" s="603"/>
      <c r="P454" s="601" t="str">
        <f>Calcu_ADJ!J28</f>
        <v/>
      </c>
      <c r="Q454" s="604"/>
      <c r="R454" s="604"/>
      <c r="S454" s="604"/>
      <c r="T454" s="604"/>
      <c r="U454" s="604"/>
      <c r="V454" s="605"/>
      <c r="W454" s="601" t="str">
        <f>IF(Calcu_ADJ!G28="ⅹ",Calcu_ADJ!G28,Calcu_ADJ!K28)</f>
        <v/>
      </c>
      <c r="X454" s="604"/>
      <c r="Y454" s="604"/>
      <c r="Z454" s="604"/>
      <c r="AA454" s="604"/>
      <c r="AB454" s="604"/>
      <c r="AC454" s="605"/>
      <c r="AD454" s="601" t="str">
        <f>IF(Calcu_ADJ!H28="ⅹ",Calcu_ADJ!H28,Calcu_ADJ!L28)</f>
        <v/>
      </c>
      <c r="AE454" s="604"/>
      <c r="AF454" s="604"/>
      <c r="AG454" s="604"/>
      <c r="AH454" s="604"/>
      <c r="AI454" s="604"/>
      <c r="AJ454" s="605"/>
      <c r="AK454" s="376"/>
      <c r="AL454" s="376"/>
      <c r="AM454" s="376"/>
      <c r="AN454" s="376"/>
      <c r="AO454" s="376"/>
      <c r="AP454" s="376"/>
      <c r="AQ454" s="376"/>
      <c r="AR454" s="143"/>
      <c r="AS454" s="143"/>
      <c r="AT454" s="376"/>
    </row>
    <row r="455" spans="1:46" ht="18" customHeight="1">
      <c r="A455" s="376"/>
      <c r="B455" s="598">
        <f>Calcu_ADJ!C29</f>
        <v>21</v>
      </c>
      <c r="C455" s="599"/>
      <c r="D455" s="599"/>
      <c r="E455" s="599"/>
      <c r="F455" s="599"/>
      <c r="G455" s="599"/>
      <c r="H455" s="600"/>
      <c r="I455" s="601" t="str">
        <f>Calcu_ADJ!E29</f>
        <v/>
      </c>
      <c r="J455" s="602"/>
      <c r="K455" s="602"/>
      <c r="L455" s="602"/>
      <c r="M455" s="602"/>
      <c r="N455" s="602"/>
      <c r="O455" s="603"/>
      <c r="P455" s="601" t="str">
        <f>Calcu_ADJ!J29</f>
        <v/>
      </c>
      <c r="Q455" s="604"/>
      <c r="R455" s="604"/>
      <c r="S455" s="604"/>
      <c r="T455" s="604"/>
      <c r="U455" s="604"/>
      <c r="V455" s="605"/>
      <c r="W455" s="601" t="str">
        <f>IF(Calcu_ADJ!G29="ⅹ",Calcu_ADJ!G29,Calcu_ADJ!K29)</f>
        <v/>
      </c>
      <c r="X455" s="604"/>
      <c r="Y455" s="604"/>
      <c r="Z455" s="604"/>
      <c r="AA455" s="604"/>
      <c r="AB455" s="604"/>
      <c r="AC455" s="605"/>
      <c r="AD455" s="601" t="str">
        <f>IF(Calcu_ADJ!H29="ⅹ",Calcu_ADJ!H29,Calcu_ADJ!L29)</f>
        <v/>
      </c>
      <c r="AE455" s="604"/>
      <c r="AF455" s="604"/>
      <c r="AG455" s="604"/>
      <c r="AH455" s="604"/>
      <c r="AI455" s="604"/>
      <c r="AJ455" s="605"/>
      <c r="AK455" s="376"/>
      <c r="AL455" s="376"/>
      <c r="AM455" s="376"/>
      <c r="AN455" s="376"/>
      <c r="AO455" s="376"/>
      <c r="AP455" s="376"/>
      <c r="AQ455" s="376"/>
      <c r="AR455" s="143"/>
      <c r="AS455" s="143"/>
      <c r="AT455" s="376"/>
    </row>
    <row r="456" spans="1:46" ht="18" customHeight="1">
      <c r="A456" s="376"/>
      <c r="B456" s="598">
        <f>Calcu_ADJ!C30</f>
        <v>22</v>
      </c>
      <c r="C456" s="599"/>
      <c r="D456" s="599"/>
      <c r="E456" s="599"/>
      <c r="F456" s="599"/>
      <c r="G456" s="599"/>
      <c r="H456" s="600"/>
      <c r="I456" s="601" t="str">
        <f>Calcu_ADJ!E30</f>
        <v/>
      </c>
      <c r="J456" s="602"/>
      <c r="K456" s="602"/>
      <c r="L456" s="602"/>
      <c r="M456" s="602"/>
      <c r="N456" s="602"/>
      <c r="O456" s="603"/>
      <c r="P456" s="601" t="str">
        <f>Calcu_ADJ!J30</f>
        <v/>
      </c>
      <c r="Q456" s="604"/>
      <c r="R456" s="604"/>
      <c r="S456" s="604"/>
      <c r="T456" s="604"/>
      <c r="U456" s="604"/>
      <c r="V456" s="605"/>
      <c r="W456" s="601" t="str">
        <f>IF(Calcu_ADJ!G30="ⅹ",Calcu_ADJ!G30,Calcu_ADJ!K30)</f>
        <v/>
      </c>
      <c r="X456" s="604"/>
      <c r="Y456" s="604"/>
      <c r="Z456" s="604"/>
      <c r="AA456" s="604"/>
      <c r="AB456" s="604"/>
      <c r="AC456" s="605"/>
      <c r="AD456" s="601" t="str">
        <f>IF(Calcu_ADJ!H30="ⅹ",Calcu_ADJ!H30,Calcu_ADJ!L30)</f>
        <v/>
      </c>
      <c r="AE456" s="604"/>
      <c r="AF456" s="604"/>
      <c r="AG456" s="604"/>
      <c r="AH456" s="604"/>
      <c r="AI456" s="604"/>
      <c r="AJ456" s="605"/>
      <c r="AK456" s="376"/>
      <c r="AL456" s="376"/>
      <c r="AM456" s="376"/>
      <c r="AN456" s="376"/>
      <c r="AO456" s="376"/>
      <c r="AP456" s="376"/>
      <c r="AQ456" s="376"/>
      <c r="AR456" s="143"/>
      <c r="AS456" s="143"/>
      <c r="AT456" s="376"/>
    </row>
    <row r="457" spans="1:46" ht="18" customHeight="1">
      <c r="A457" s="376"/>
      <c r="B457" s="598">
        <f>Calcu_ADJ!C31</f>
        <v>23</v>
      </c>
      <c r="C457" s="599"/>
      <c r="D457" s="599"/>
      <c r="E457" s="599"/>
      <c r="F457" s="599"/>
      <c r="G457" s="599"/>
      <c r="H457" s="600"/>
      <c r="I457" s="601" t="str">
        <f>Calcu_ADJ!E31</f>
        <v/>
      </c>
      <c r="J457" s="602"/>
      <c r="K457" s="602"/>
      <c r="L457" s="602"/>
      <c r="M457" s="602"/>
      <c r="N457" s="602"/>
      <c r="O457" s="603"/>
      <c r="P457" s="601" t="str">
        <f>Calcu_ADJ!J31</f>
        <v/>
      </c>
      <c r="Q457" s="604"/>
      <c r="R457" s="604"/>
      <c r="S457" s="604"/>
      <c r="T457" s="604"/>
      <c r="U457" s="604"/>
      <c r="V457" s="605"/>
      <c r="W457" s="601" t="str">
        <f>IF(Calcu_ADJ!G31="ⅹ",Calcu_ADJ!G31,Calcu_ADJ!K31)</f>
        <v/>
      </c>
      <c r="X457" s="604"/>
      <c r="Y457" s="604"/>
      <c r="Z457" s="604"/>
      <c r="AA457" s="604"/>
      <c r="AB457" s="604"/>
      <c r="AC457" s="605"/>
      <c r="AD457" s="601" t="str">
        <f>IF(Calcu_ADJ!H31="ⅹ",Calcu_ADJ!H31,Calcu_ADJ!L31)</f>
        <v/>
      </c>
      <c r="AE457" s="604"/>
      <c r="AF457" s="604"/>
      <c r="AG457" s="604"/>
      <c r="AH457" s="604"/>
      <c r="AI457" s="604"/>
      <c r="AJ457" s="605"/>
      <c r="AK457" s="376"/>
      <c r="AL457" s="376"/>
      <c r="AM457" s="376"/>
      <c r="AN457" s="376"/>
      <c r="AO457" s="376"/>
      <c r="AP457" s="376"/>
      <c r="AQ457" s="376"/>
      <c r="AR457" s="143"/>
      <c r="AS457" s="143"/>
      <c r="AT457" s="376"/>
    </row>
    <row r="458" spans="1:46" ht="18" customHeight="1">
      <c r="A458" s="376"/>
      <c r="B458" s="598">
        <f>Calcu_ADJ!C32</f>
        <v>24</v>
      </c>
      <c r="C458" s="599"/>
      <c r="D458" s="599"/>
      <c r="E458" s="599"/>
      <c r="F458" s="599"/>
      <c r="G458" s="599"/>
      <c r="H458" s="600"/>
      <c r="I458" s="601" t="str">
        <f>Calcu_ADJ!E32</f>
        <v/>
      </c>
      <c r="J458" s="602"/>
      <c r="K458" s="602"/>
      <c r="L458" s="602"/>
      <c r="M458" s="602"/>
      <c r="N458" s="602"/>
      <c r="O458" s="603"/>
      <c r="P458" s="601" t="str">
        <f>Calcu_ADJ!J32</f>
        <v/>
      </c>
      <c r="Q458" s="604"/>
      <c r="R458" s="604"/>
      <c r="S458" s="604"/>
      <c r="T458" s="604"/>
      <c r="U458" s="604"/>
      <c r="V458" s="605"/>
      <c r="W458" s="601" t="str">
        <f>IF(Calcu_ADJ!G32="ⅹ",Calcu_ADJ!G32,Calcu_ADJ!K32)</f>
        <v/>
      </c>
      <c r="X458" s="604"/>
      <c r="Y458" s="604"/>
      <c r="Z458" s="604"/>
      <c r="AA458" s="604"/>
      <c r="AB458" s="604"/>
      <c r="AC458" s="605"/>
      <c r="AD458" s="601" t="str">
        <f>IF(Calcu_ADJ!H32="ⅹ",Calcu_ADJ!H32,Calcu_ADJ!L32)</f>
        <v/>
      </c>
      <c r="AE458" s="604"/>
      <c r="AF458" s="604"/>
      <c r="AG458" s="604"/>
      <c r="AH458" s="604"/>
      <c r="AI458" s="604"/>
      <c r="AJ458" s="605"/>
      <c r="AK458" s="376"/>
      <c r="AL458" s="376"/>
      <c r="AM458" s="376"/>
      <c r="AN458" s="376"/>
      <c r="AO458" s="376"/>
      <c r="AP458" s="376"/>
      <c r="AQ458" s="376"/>
      <c r="AR458" s="143"/>
      <c r="AS458" s="143"/>
      <c r="AT458" s="376"/>
    </row>
    <row r="459" spans="1:46" ht="18" customHeight="1">
      <c r="A459" s="376"/>
      <c r="B459" s="598">
        <f>Calcu_ADJ!C33</f>
        <v>25</v>
      </c>
      <c r="C459" s="599"/>
      <c r="D459" s="599"/>
      <c r="E459" s="599"/>
      <c r="F459" s="599"/>
      <c r="G459" s="599"/>
      <c r="H459" s="600"/>
      <c r="I459" s="601" t="str">
        <f>Calcu_ADJ!E33</f>
        <v/>
      </c>
      <c r="J459" s="602"/>
      <c r="K459" s="602"/>
      <c r="L459" s="602"/>
      <c r="M459" s="602"/>
      <c r="N459" s="602"/>
      <c r="O459" s="603"/>
      <c r="P459" s="601" t="str">
        <f>Calcu_ADJ!J33</f>
        <v/>
      </c>
      <c r="Q459" s="604"/>
      <c r="R459" s="604"/>
      <c r="S459" s="604"/>
      <c r="T459" s="604"/>
      <c r="U459" s="604"/>
      <c r="V459" s="605"/>
      <c r="W459" s="601" t="str">
        <f>IF(Calcu_ADJ!G33="ⅹ",Calcu_ADJ!G33,Calcu_ADJ!K33)</f>
        <v/>
      </c>
      <c r="X459" s="604"/>
      <c r="Y459" s="604"/>
      <c r="Z459" s="604"/>
      <c r="AA459" s="604"/>
      <c r="AB459" s="604"/>
      <c r="AC459" s="605"/>
      <c r="AD459" s="601" t="str">
        <f>IF(Calcu_ADJ!H33="ⅹ",Calcu_ADJ!H33,Calcu_ADJ!L33)</f>
        <v/>
      </c>
      <c r="AE459" s="604"/>
      <c r="AF459" s="604"/>
      <c r="AG459" s="604"/>
      <c r="AH459" s="604"/>
      <c r="AI459" s="604"/>
      <c r="AJ459" s="605"/>
      <c r="AK459" s="376"/>
      <c r="AL459" s="376"/>
      <c r="AM459" s="376"/>
      <c r="AN459" s="376"/>
      <c r="AO459" s="376"/>
      <c r="AP459" s="376"/>
      <c r="AQ459" s="376"/>
      <c r="AR459" s="143"/>
      <c r="AS459" s="143"/>
      <c r="AT459" s="376"/>
    </row>
    <row r="460" spans="1:46" ht="18" customHeight="1">
      <c r="A460" s="376"/>
      <c r="B460" s="598">
        <f>Calcu_ADJ!C34</f>
        <v>26</v>
      </c>
      <c r="C460" s="599"/>
      <c r="D460" s="599"/>
      <c r="E460" s="599"/>
      <c r="F460" s="599"/>
      <c r="G460" s="599"/>
      <c r="H460" s="600"/>
      <c r="I460" s="601" t="str">
        <f>Calcu_ADJ!E34</f>
        <v/>
      </c>
      <c r="J460" s="602"/>
      <c r="K460" s="602"/>
      <c r="L460" s="602"/>
      <c r="M460" s="602"/>
      <c r="N460" s="602"/>
      <c r="O460" s="603"/>
      <c r="P460" s="601" t="str">
        <f>Calcu_ADJ!J34</f>
        <v/>
      </c>
      <c r="Q460" s="604"/>
      <c r="R460" s="604"/>
      <c r="S460" s="604"/>
      <c r="T460" s="604"/>
      <c r="U460" s="604"/>
      <c r="V460" s="605"/>
      <c r="W460" s="601" t="str">
        <f>IF(Calcu_ADJ!G34="ⅹ",Calcu_ADJ!G34,Calcu_ADJ!K34)</f>
        <v/>
      </c>
      <c r="X460" s="604"/>
      <c r="Y460" s="604"/>
      <c r="Z460" s="604"/>
      <c r="AA460" s="604"/>
      <c r="AB460" s="604"/>
      <c r="AC460" s="605"/>
      <c r="AD460" s="601" t="str">
        <f>IF(Calcu_ADJ!H34="ⅹ",Calcu_ADJ!H34,Calcu_ADJ!L34)</f>
        <v/>
      </c>
      <c r="AE460" s="604"/>
      <c r="AF460" s="604"/>
      <c r="AG460" s="604"/>
      <c r="AH460" s="604"/>
      <c r="AI460" s="604"/>
      <c r="AJ460" s="605"/>
      <c r="AK460" s="376"/>
      <c r="AL460" s="376"/>
      <c r="AM460" s="376"/>
      <c r="AN460" s="376"/>
      <c r="AO460" s="376"/>
      <c r="AP460" s="376"/>
      <c r="AQ460" s="376"/>
      <c r="AR460" s="143"/>
      <c r="AS460" s="143"/>
      <c r="AT460" s="376"/>
    </row>
    <row r="461" spans="1:46" ht="18" customHeight="1">
      <c r="A461" s="376"/>
      <c r="B461" s="598">
        <f>Calcu_ADJ!C35</f>
        <v>27</v>
      </c>
      <c r="C461" s="599"/>
      <c r="D461" s="599"/>
      <c r="E461" s="599"/>
      <c r="F461" s="599"/>
      <c r="G461" s="599"/>
      <c r="H461" s="600"/>
      <c r="I461" s="601" t="str">
        <f>Calcu_ADJ!E35</f>
        <v/>
      </c>
      <c r="J461" s="602"/>
      <c r="K461" s="602"/>
      <c r="L461" s="602"/>
      <c r="M461" s="602"/>
      <c r="N461" s="602"/>
      <c r="O461" s="603"/>
      <c r="P461" s="601" t="str">
        <f>Calcu_ADJ!J35</f>
        <v/>
      </c>
      <c r="Q461" s="604"/>
      <c r="R461" s="604"/>
      <c r="S461" s="604"/>
      <c r="T461" s="604"/>
      <c r="U461" s="604"/>
      <c r="V461" s="605"/>
      <c r="W461" s="601" t="str">
        <f>IF(Calcu_ADJ!G35="ⅹ",Calcu_ADJ!G35,Calcu_ADJ!K35)</f>
        <v/>
      </c>
      <c r="X461" s="604"/>
      <c r="Y461" s="604"/>
      <c r="Z461" s="604"/>
      <c r="AA461" s="604"/>
      <c r="AB461" s="604"/>
      <c r="AC461" s="605"/>
      <c r="AD461" s="601" t="str">
        <f>IF(Calcu_ADJ!H35="ⅹ",Calcu_ADJ!H35,Calcu_ADJ!L35)</f>
        <v/>
      </c>
      <c r="AE461" s="604"/>
      <c r="AF461" s="604"/>
      <c r="AG461" s="604"/>
      <c r="AH461" s="604"/>
      <c r="AI461" s="604"/>
      <c r="AJ461" s="605"/>
      <c r="AK461" s="376"/>
      <c r="AL461" s="376"/>
      <c r="AM461" s="376"/>
      <c r="AN461" s="376"/>
      <c r="AO461" s="376"/>
      <c r="AP461" s="376"/>
      <c r="AQ461" s="376"/>
      <c r="AR461" s="143"/>
      <c r="AS461" s="143"/>
      <c r="AT461" s="376"/>
    </row>
    <row r="462" spans="1:46" ht="18" customHeight="1">
      <c r="A462" s="376"/>
      <c r="B462" s="598">
        <f>Calcu_ADJ!C36</f>
        <v>28</v>
      </c>
      <c r="C462" s="599"/>
      <c r="D462" s="599"/>
      <c r="E462" s="599"/>
      <c r="F462" s="599"/>
      <c r="G462" s="599"/>
      <c r="H462" s="600"/>
      <c r="I462" s="601" t="str">
        <f>Calcu_ADJ!E36</f>
        <v/>
      </c>
      <c r="J462" s="602"/>
      <c r="K462" s="602"/>
      <c r="L462" s="602"/>
      <c r="M462" s="602"/>
      <c r="N462" s="602"/>
      <c r="O462" s="603"/>
      <c r="P462" s="601" t="str">
        <f>Calcu_ADJ!J36</f>
        <v/>
      </c>
      <c r="Q462" s="604"/>
      <c r="R462" s="604"/>
      <c r="S462" s="604"/>
      <c r="T462" s="604"/>
      <c r="U462" s="604"/>
      <c r="V462" s="605"/>
      <c r="W462" s="601" t="str">
        <f>IF(Calcu_ADJ!G36="ⅹ",Calcu_ADJ!G36,Calcu_ADJ!K36)</f>
        <v/>
      </c>
      <c r="X462" s="604"/>
      <c r="Y462" s="604"/>
      <c r="Z462" s="604"/>
      <c r="AA462" s="604"/>
      <c r="AB462" s="604"/>
      <c r="AC462" s="605"/>
      <c r="AD462" s="601" t="str">
        <f>IF(Calcu_ADJ!H36="ⅹ",Calcu_ADJ!H36,Calcu_ADJ!L36)</f>
        <v/>
      </c>
      <c r="AE462" s="604"/>
      <c r="AF462" s="604"/>
      <c r="AG462" s="604"/>
      <c r="AH462" s="604"/>
      <c r="AI462" s="604"/>
      <c r="AJ462" s="605"/>
      <c r="AK462" s="376"/>
      <c r="AL462" s="376"/>
      <c r="AM462" s="376"/>
      <c r="AN462" s="376"/>
      <c r="AO462" s="376"/>
      <c r="AP462" s="376"/>
      <c r="AQ462" s="376"/>
      <c r="AR462" s="143"/>
      <c r="AS462" s="143"/>
      <c r="AT462" s="376"/>
    </row>
    <row r="463" spans="1:46" ht="18" customHeight="1">
      <c r="A463" s="376"/>
      <c r="B463" s="598">
        <f>Calcu_ADJ!C37</f>
        <v>29</v>
      </c>
      <c r="C463" s="599"/>
      <c r="D463" s="599"/>
      <c r="E463" s="599"/>
      <c r="F463" s="599"/>
      <c r="G463" s="599"/>
      <c r="H463" s="600"/>
      <c r="I463" s="601" t="str">
        <f>Calcu_ADJ!E37</f>
        <v/>
      </c>
      <c r="J463" s="602"/>
      <c r="K463" s="602"/>
      <c r="L463" s="602"/>
      <c r="M463" s="602"/>
      <c r="N463" s="602"/>
      <c r="O463" s="603"/>
      <c r="P463" s="601" t="str">
        <f>Calcu_ADJ!J37</f>
        <v/>
      </c>
      <c r="Q463" s="604"/>
      <c r="R463" s="604"/>
      <c r="S463" s="604"/>
      <c r="T463" s="604"/>
      <c r="U463" s="604"/>
      <c r="V463" s="605"/>
      <c r="W463" s="601" t="str">
        <f>IF(Calcu_ADJ!G37="ⅹ",Calcu_ADJ!G37,Calcu_ADJ!K37)</f>
        <v/>
      </c>
      <c r="X463" s="604"/>
      <c r="Y463" s="604"/>
      <c r="Z463" s="604"/>
      <c r="AA463" s="604"/>
      <c r="AB463" s="604"/>
      <c r="AC463" s="605"/>
      <c r="AD463" s="601" t="str">
        <f>IF(Calcu_ADJ!H37="ⅹ",Calcu_ADJ!H37,Calcu_ADJ!L37)</f>
        <v/>
      </c>
      <c r="AE463" s="604"/>
      <c r="AF463" s="604"/>
      <c r="AG463" s="604"/>
      <c r="AH463" s="604"/>
      <c r="AI463" s="604"/>
      <c r="AJ463" s="605"/>
      <c r="AK463" s="376"/>
      <c r="AL463" s="376"/>
      <c r="AM463" s="376"/>
      <c r="AN463" s="376"/>
      <c r="AO463" s="376"/>
      <c r="AP463" s="376"/>
      <c r="AQ463" s="376"/>
      <c r="AR463" s="143"/>
      <c r="AS463" s="143"/>
      <c r="AT463" s="376"/>
    </row>
    <row r="464" spans="1:46" ht="18" customHeight="1">
      <c r="A464" s="376"/>
      <c r="B464" s="598">
        <f>Calcu_ADJ!C38</f>
        <v>30</v>
      </c>
      <c r="C464" s="599"/>
      <c r="D464" s="599"/>
      <c r="E464" s="599"/>
      <c r="F464" s="599"/>
      <c r="G464" s="599"/>
      <c r="H464" s="600"/>
      <c r="I464" s="601" t="str">
        <f>Calcu_ADJ!E38</f>
        <v/>
      </c>
      <c r="J464" s="602"/>
      <c r="K464" s="602"/>
      <c r="L464" s="602"/>
      <c r="M464" s="602"/>
      <c r="N464" s="602"/>
      <c r="O464" s="603"/>
      <c r="P464" s="601" t="str">
        <f>Calcu_ADJ!J38</f>
        <v/>
      </c>
      <c r="Q464" s="604"/>
      <c r="R464" s="604"/>
      <c r="S464" s="604"/>
      <c r="T464" s="604"/>
      <c r="U464" s="604"/>
      <c r="V464" s="605"/>
      <c r="W464" s="601" t="str">
        <f>IF(Calcu_ADJ!G38="ⅹ",Calcu_ADJ!G38,Calcu_ADJ!K38)</f>
        <v/>
      </c>
      <c r="X464" s="604"/>
      <c r="Y464" s="604"/>
      <c r="Z464" s="604"/>
      <c r="AA464" s="604"/>
      <c r="AB464" s="604"/>
      <c r="AC464" s="605"/>
      <c r="AD464" s="601" t="str">
        <f>IF(Calcu_ADJ!H38="ⅹ",Calcu_ADJ!H38,Calcu_ADJ!L38)</f>
        <v/>
      </c>
      <c r="AE464" s="604"/>
      <c r="AF464" s="604"/>
      <c r="AG464" s="604"/>
      <c r="AH464" s="604"/>
      <c r="AI464" s="604"/>
      <c r="AJ464" s="605"/>
      <c r="AK464" s="376"/>
      <c r="AL464" s="376"/>
      <c r="AM464" s="376"/>
      <c r="AN464" s="376"/>
      <c r="AO464" s="376"/>
      <c r="AP464" s="376"/>
      <c r="AQ464" s="376"/>
      <c r="AR464" s="143"/>
      <c r="AS464" s="143"/>
      <c r="AT464" s="376"/>
    </row>
    <row r="465" spans="1:46" s="376" customFormat="1" ht="18" customHeight="1">
      <c r="B465" s="423"/>
      <c r="C465" s="423"/>
      <c r="D465" s="423"/>
      <c r="E465" s="423"/>
      <c r="F465" s="423"/>
      <c r="G465" s="423"/>
      <c r="H465" s="423"/>
      <c r="I465" s="423"/>
      <c r="J465" s="423"/>
      <c r="K465" s="423"/>
      <c r="L465" s="423"/>
      <c r="M465" s="423"/>
      <c r="N465" s="423"/>
      <c r="O465" s="423"/>
      <c r="P465" s="423"/>
      <c r="Q465" s="423"/>
      <c r="R465" s="423"/>
      <c r="S465" s="423"/>
      <c r="T465" s="423"/>
      <c r="U465" s="423"/>
      <c r="V465" s="423"/>
      <c r="W465" s="423"/>
      <c r="X465" s="423"/>
      <c r="Y465" s="423"/>
      <c r="Z465" s="423"/>
      <c r="AA465" s="423"/>
      <c r="AB465" s="423"/>
      <c r="AC465" s="423"/>
      <c r="AD465" s="423"/>
      <c r="AE465" s="423"/>
      <c r="AF465" s="423"/>
      <c r="AG465" s="423"/>
      <c r="AH465" s="423"/>
      <c r="AI465" s="423"/>
      <c r="AJ465" s="423"/>
      <c r="AK465" s="290"/>
      <c r="AL465" s="290"/>
      <c r="AM465" s="290"/>
      <c r="AN465" s="290"/>
      <c r="AO465" s="290"/>
      <c r="AP465" s="290"/>
      <c r="AQ465" s="290"/>
      <c r="AR465" s="143"/>
      <c r="AS465" s="143"/>
    </row>
    <row r="466" spans="1:46" ht="18" customHeight="1">
      <c r="A466" s="187" t="s">
        <v>227</v>
      </c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  <c r="X466" s="397"/>
      <c r="Y466" s="397"/>
      <c r="Z466" s="397"/>
      <c r="AA466" s="397"/>
      <c r="AB466" s="397"/>
      <c r="AC466" s="397"/>
      <c r="AD466" s="397"/>
      <c r="AE466" s="397"/>
      <c r="AF466" s="397"/>
      <c r="AG466" s="397"/>
      <c r="AH466" s="397"/>
      <c r="AI466" s="397"/>
      <c r="AJ466" s="397"/>
      <c r="AK466" s="397"/>
      <c r="AL466" s="397"/>
      <c r="AM466" s="397"/>
      <c r="AN466" s="397"/>
      <c r="AO466" s="397"/>
      <c r="AP466" s="397"/>
      <c r="AQ466" s="397"/>
      <c r="AR466" s="397"/>
      <c r="AS466" s="397"/>
      <c r="AT466" s="397"/>
    </row>
    <row r="467" spans="1:46" ht="18" customHeight="1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397"/>
      <c r="P467" s="397"/>
      <c r="Q467" s="397"/>
      <c r="R467" s="397"/>
      <c r="S467" s="397"/>
      <c r="T467" s="397"/>
      <c r="U467" s="397"/>
      <c r="V467" s="397"/>
      <c r="W467" s="397"/>
      <c r="X467" s="397"/>
      <c r="Y467" s="397"/>
      <c r="Z467" s="397"/>
      <c r="AA467" s="397"/>
      <c r="AB467" s="397"/>
      <c r="AC467" s="397"/>
      <c r="AD467" s="397"/>
      <c r="AE467" s="397"/>
      <c r="AF467" s="397"/>
      <c r="AG467" s="396"/>
      <c r="AH467" s="397"/>
      <c r="AI467" s="397"/>
      <c r="AJ467" s="397"/>
      <c r="AK467" s="397"/>
      <c r="AL467" s="397"/>
      <c r="AM467" s="397"/>
      <c r="AN467" s="397"/>
      <c r="AO467" s="397"/>
      <c r="AP467" s="397"/>
      <c r="AQ467" s="397"/>
      <c r="AR467" s="397"/>
      <c r="AS467" s="397"/>
      <c r="AT467" s="397"/>
    </row>
    <row r="468" spans="1:46" ht="18" customHeight="1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  <c r="X468" s="397"/>
      <c r="Y468" s="397"/>
      <c r="Z468" s="397"/>
      <c r="AA468" s="397"/>
      <c r="AB468" s="397"/>
      <c r="AC468" s="397"/>
      <c r="AD468" s="397"/>
      <c r="AE468" s="397"/>
      <c r="AF468" s="397"/>
      <c r="AG468" s="397"/>
      <c r="AH468" s="397"/>
      <c r="AI468" s="397"/>
      <c r="AJ468" s="397"/>
      <c r="AK468" s="397"/>
      <c r="AL468" s="397"/>
      <c r="AM468" s="397"/>
      <c r="AN468" s="397"/>
      <c r="AO468" s="397"/>
      <c r="AP468" s="397"/>
      <c r="AQ468" s="397"/>
      <c r="AR468" s="397"/>
      <c r="AS468" s="397"/>
      <c r="AT468" s="397"/>
    </row>
    <row r="469" spans="1:46" ht="18" customHeight="1">
      <c r="A469" s="397"/>
      <c r="B469" s="397"/>
      <c r="C469" s="735" t="s">
        <v>228</v>
      </c>
      <c r="D469" s="735"/>
      <c r="E469" s="401" t="s">
        <v>997</v>
      </c>
      <c r="F469" s="397" t="s">
        <v>73</v>
      </c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97"/>
      <c r="AB469" s="397"/>
      <c r="AC469" s="397"/>
      <c r="AD469" s="397"/>
      <c r="AE469" s="397"/>
      <c r="AF469" s="397"/>
      <c r="AG469" s="397"/>
      <c r="AH469" s="397"/>
      <c r="AI469" s="397"/>
      <c r="AJ469" s="397"/>
      <c r="AK469" s="397"/>
      <c r="AL469" s="397"/>
      <c r="AM469" s="397"/>
      <c r="AN469" s="397"/>
      <c r="AO469" s="397"/>
      <c r="AP469" s="397"/>
      <c r="AQ469" s="397"/>
      <c r="AR469" s="397"/>
      <c r="AS469" s="397"/>
      <c r="AT469" s="397"/>
    </row>
    <row r="470" spans="1:46" ht="18" customHeight="1">
      <c r="A470" s="397"/>
      <c r="B470" s="397"/>
      <c r="C470" s="735" t="s">
        <v>998</v>
      </c>
      <c r="D470" s="735"/>
      <c r="E470" s="401" t="s">
        <v>997</v>
      </c>
      <c r="F470" s="397" t="s">
        <v>995</v>
      </c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97"/>
      <c r="AA470" s="397"/>
      <c r="AB470" s="397"/>
      <c r="AC470" s="397"/>
      <c r="AD470" s="397"/>
      <c r="AE470" s="397"/>
      <c r="AF470" s="397"/>
      <c r="AG470" s="397"/>
      <c r="AH470" s="397"/>
      <c r="AI470" s="397"/>
      <c r="AJ470" s="397"/>
      <c r="AK470" s="397"/>
      <c r="AL470" s="397"/>
      <c r="AM470" s="397"/>
      <c r="AN470" s="397"/>
      <c r="AO470" s="397"/>
      <c r="AP470" s="397"/>
      <c r="AQ470" s="397"/>
      <c r="AR470" s="397"/>
      <c r="AS470" s="397"/>
      <c r="AT470" s="397"/>
    </row>
    <row r="471" spans="1:46" ht="18" customHeight="1">
      <c r="A471" s="397"/>
      <c r="B471" s="397"/>
      <c r="C471" s="735" t="s">
        <v>999</v>
      </c>
      <c r="D471" s="735"/>
      <c r="E471" s="401" t="s">
        <v>997</v>
      </c>
      <c r="F471" s="397" t="s">
        <v>996</v>
      </c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97"/>
      <c r="AA471" s="397"/>
      <c r="AB471" s="397"/>
      <c r="AC471" s="397"/>
      <c r="AD471" s="397"/>
      <c r="AE471" s="397"/>
      <c r="AF471" s="397"/>
      <c r="AG471" s="397"/>
      <c r="AH471" s="397"/>
      <c r="AI471" s="397"/>
      <c r="AJ471" s="397"/>
      <c r="AK471" s="397"/>
      <c r="AL471" s="397"/>
      <c r="AM471" s="397"/>
      <c r="AN471" s="397"/>
      <c r="AO471" s="397"/>
      <c r="AP471" s="397"/>
      <c r="AQ471" s="397"/>
      <c r="AR471" s="397"/>
      <c r="AS471" s="397"/>
      <c r="AT471" s="397"/>
    </row>
    <row r="472" spans="1:46" ht="18" customHeight="1">
      <c r="A472" s="397"/>
      <c r="B472" s="397"/>
      <c r="C472" s="144"/>
      <c r="D472" s="397"/>
      <c r="E472" s="397"/>
      <c r="F472" s="397"/>
      <c r="G472" s="397"/>
      <c r="H472" s="397"/>
      <c r="I472" s="397"/>
      <c r="J472" s="397"/>
      <c r="K472" s="397"/>
      <c r="L472" s="397"/>
      <c r="M472" s="397"/>
      <c r="N472" s="397"/>
      <c r="O472" s="397"/>
      <c r="P472" s="397"/>
      <c r="Q472" s="397"/>
      <c r="R472" s="397"/>
      <c r="S472" s="397"/>
      <c r="T472" s="397"/>
      <c r="U472" s="397"/>
      <c r="V472" s="397"/>
      <c r="W472" s="397"/>
      <c r="X472" s="397"/>
      <c r="Y472" s="397"/>
      <c r="Z472" s="397"/>
      <c r="AA472" s="397"/>
      <c r="AB472" s="397"/>
      <c r="AC472" s="397"/>
      <c r="AD472" s="397"/>
      <c r="AE472" s="397"/>
      <c r="AF472" s="397"/>
      <c r="AG472" s="397"/>
      <c r="AH472" s="397"/>
      <c r="AI472" s="397"/>
      <c r="AJ472" s="397"/>
      <c r="AK472" s="397"/>
      <c r="AL472" s="397"/>
      <c r="AM472" s="397"/>
      <c r="AN472" s="397"/>
      <c r="AO472" s="397"/>
      <c r="AP472" s="397"/>
      <c r="AQ472" s="397"/>
      <c r="AR472" s="397"/>
      <c r="AS472" s="397"/>
      <c r="AT472" s="397"/>
    </row>
    <row r="473" spans="1:46" s="146" customFormat="1" ht="18" customHeight="1">
      <c r="A473" s="153" t="s">
        <v>229</v>
      </c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145"/>
      <c r="AN473" s="145"/>
      <c r="AO473" s="145"/>
      <c r="AP473" s="145"/>
      <c r="AQ473" s="145"/>
      <c r="AR473" s="145"/>
      <c r="AS473" s="145"/>
      <c r="AT473" s="145"/>
    </row>
    <row r="474" spans="1:46" s="146" customFormat="1" ht="18" customHeight="1">
      <c r="A474" s="188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5"/>
      <c r="AF474" s="145"/>
      <c r="AG474" s="145"/>
      <c r="AH474" s="145"/>
      <c r="AI474" s="145"/>
      <c r="AJ474" s="145"/>
      <c r="AK474" s="145"/>
      <c r="AL474" s="145"/>
      <c r="AM474" s="145"/>
      <c r="AN474" s="145"/>
      <c r="AO474" s="145"/>
      <c r="AP474" s="145"/>
      <c r="AQ474" s="145"/>
      <c r="AR474" s="145"/>
      <c r="AS474" s="145"/>
      <c r="AT474" s="145"/>
    </row>
    <row r="475" spans="1:46" s="146" customFormat="1" ht="18" customHeight="1">
      <c r="A475" s="188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145"/>
      <c r="AN475" s="145"/>
      <c r="AO475" s="145"/>
      <c r="AP475" s="145"/>
      <c r="AQ475" s="145"/>
      <c r="AR475" s="145"/>
      <c r="AS475" s="145"/>
      <c r="AT475" s="145"/>
    </row>
    <row r="476" spans="1:46" s="146" customFormat="1" ht="18" customHeight="1">
      <c r="A476" s="188"/>
      <c r="B476" s="145"/>
      <c r="C476" s="145" t="s">
        <v>230</v>
      </c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5"/>
      <c r="AF476" s="145"/>
      <c r="AG476" s="145"/>
      <c r="AH476" s="145"/>
      <c r="AI476" s="145"/>
      <c r="AJ476" s="145"/>
      <c r="AK476" s="145"/>
      <c r="AL476" s="145"/>
      <c r="AM476" s="145"/>
      <c r="AN476" s="145"/>
      <c r="AO476" s="145"/>
      <c r="AP476" s="145"/>
      <c r="AQ476" s="145"/>
      <c r="AR476" s="145"/>
      <c r="AS476" s="145"/>
      <c r="AT476" s="145"/>
    </row>
    <row r="477" spans="1:46" s="146" customFormat="1" ht="18" customHeight="1">
      <c r="A477" s="188"/>
      <c r="B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145"/>
      <c r="AN477" s="145"/>
      <c r="AO477" s="145"/>
      <c r="AP477" s="145"/>
      <c r="AQ477" s="145"/>
      <c r="AR477" s="145"/>
      <c r="AS477" s="145"/>
      <c r="AT477" s="145"/>
    </row>
    <row r="478" spans="1:46" s="146" customFormat="1" ht="18" customHeight="1">
      <c r="A478" s="188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145"/>
      <c r="AN478" s="145"/>
      <c r="AO478" s="145"/>
      <c r="AP478" s="145"/>
      <c r="AQ478" s="145"/>
      <c r="AR478" s="145"/>
      <c r="AS478" s="145"/>
      <c r="AT478" s="145"/>
    </row>
    <row r="479" spans="1:46" s="146" customFormat="1" ht="18" customHeight="1">
      <c r="A479" s="188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145"/>
      <c r="AN479" s="145"/>
      <c r="AO479" s="145"/>
      <c r="AP479" s="145"/>
      <c r="AQ479" s="145"/>
      <c r="AR479" s="145"/>
      <c r="AS479" s="145"/>
      <c r="AT479" s="145"/>
    </row>
    <row r="480" spans="1:46" s="146" customFormat="1" ht="18" customHeight="1">
      <c r="A480" s="188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  <c r="AF480" s="145"/>
      <c r="AG480" s="145"/>
      <c r="AH480" s="145"/>
      <c r="AI480" s="145"/>
      <c r="AJ480" s="145"/>
      <c r="AK480" s="145"/>
      <c r="AL480" s="145"/>
      <c r="AM480" s="145"/>
      <c r="AN480" s="145"/>
      <c r="AO480" s="145"/>
      <c r="AP480" s="145"/>
      <c r="AQ480" s="145"/>
      <c r="AR480" s="145"/>
      <c r="AS480" s="145"/>
      <c r="AT480" s="145"/>
    </row>
    <row r="481" spans="1:46" s="146" customFormat="1" ht="18" customHeight="1">
      <c r="A481" s="188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145"/>
      <c r="AN481" s="145"/>
      <c r="AO481" s="145"/>
      <c r="AP481" s="145"/>
      <c r="AQ481" s="145"/>
      <c r="AR481" s="145"/>
      <c r="AS481" s="145"/>
      <c r="AT481" s="145"/>
    </row>
    <row r="482" spans="1:46" s="146" customFormat="1" ht="18" customHeight="1">
      <c r="A482" s="188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45"/>
      <c r="AF482" s="145"/>
      <c r="AG482" s="145"/>
      <c r="AH482" s="145"/>
      <c r="AI482" s="145"/>
      <c r="AJ482" s="145"/>
      <c r="AK482" s="145"/>
      <c r="AL482" s="145"/>
      <c r="AM482" s="145"/>
      <c r="AN482" s="145"/>
      <c r="AO482" s="145"/>
      <c r="AP482" s="145"/>
      <c r="AQ482" s="145"/>
      <c r="AR482" s="145"/>
      <c r="AS482" s="145"/>
      <c r="AT482" s="145"/>
    </row>
    <row r="483" spans="1:46" s="146" customFormat="1" ht="18" customHeight="1">
      <c r="A483" s="298" t="str">
        <f>"■ "&amp;B429&amp;" "&amp;N429&amp;" 에서의 교정데이터"</f>
        <v>■ 0 0 에서의 교정데이터</v>
      </c>
      <c r="D483" s="299"/>
      <c r="E483" s="299"/>
      <c r="F483" s="299"/>
      <c r="H483" s="145"/>
      <c r="I483" s="296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145"/>
      <c r="AN483" s="145"/>
      <c r="AO483" s="145"/>
      <c r="AP483" s="145"/>
      <c r="AQ483" s="145"/>
      <c r="AR483" s="145"/>
      <c r="AS483" s="145"/>
      <c r="AT483" s="145"/>
    </row>
    <row r="484" spans="1:46" s="146" customFormat="1" ht="18" customHeight="1">
      <c r="A484" s="188"/>
      <c r="B484" s="606" t="s">
        <v>231</v>
      </c>
      <c r="C484" s="607"/>
      <c r="D484" s="607"/>
      <c r="E484" s="607"/>
      <c r="F484" s="607"/>
      <c r="G484" s="607"/>
      <c r="H484" s="608"/>
      <c r="I484" s="606" t="s">
        <v>1038</v>
      </c>
      <c r="J484" s="607"/>
      <c r="K484" s="607"/>
      <c r="L484" s="607"/>
      <c r="M484" s="607"/>
      <c r="N484" s="607"/>
      <c r="O484" s="608"/>
      <c r="P484" s="615" t="e">
        <f>Calcu!$J$328&amp;" 지시값"</f>
        <v>#N/A</v>
      </c>
      <c r="Q484" s="616"/>
      <c r="R484" s="616"/>
      <c r="S484" s="616"/>
      <c r="T484" s="616"/>
      <c r="U484" s="616"/>
      <c r="V484" s="616"/>
      <c r="W484" s="616"/>
      <c r="X484" s="616"/>
      <c r="Y484" s="616"/>
      <c r="Z484" s="616"/>
      <c r="AA484" s="616"/>
      <c r="AB484" s="616"/>
      <c r="AC484" s="616"/>
      <c r="AD484" s="616"/>
      <c r="AE484" s="616"/>
      <c r="AF484" s="616"/>
      <c r="AG484" s="616"/>
      <c r="AH484" s="617" t="s">
        <v>779</v>
      </c>
      <c r="AI484" s="617"/>
      <c r="AJ484" s="617"/>
      <c r="AK484" s="617"/>
      <c r="AL484" s="617"/>
      <c r="AM484" s="617"/>
      <c r="AN484" s="617"/>
      <c r="AO484" s="617"/>
      <c r="AP484" s="617"/>
      <c r="AQ484" s="617"/>
      <c r="AR484" s="617"/>
      <c r="AS484" s="618"/>
      <c r="AT484" s="145"/>
    </row>
    <row r="485" spans="1:46" s="146" customFormat="1" ht="18" customHeight="1">
      <c r="A485" s="188"/>
      <c r="B485" s="609"/>
      <c r="C485" s="610"/>
      <c r="D485" s="610"/>
      <c r="E485" s="610"/>
      <c r="F485" s="610"/>
      <c r="G485" s="610"/>
      <c r="H485" s="611"/>
      <c r="I485" s="612"/>
      <c r="J485" s="613"/>
      <c r="K485" s="613"/>
      <c r="L485" s="613"/>
      <c r="M485" s="613"/>
      <c r="N485" s="613"/>
      <c r="O485" s="614"/>
      <c r="P485" s="619" t="s">
        <v>224</v>
      </c>
      <c r="Q485" s="620"/>
      <c r="R485" s="620"/>
      <c r="S485" s="620"/>
      <c r="T485" s="620"/>
      <c r="U485" s="621"/>
      <c r="V485" s="619" t="s">
        <v>225</v>
      </c>
      <c r="W485" s="620"/>
      <c r="X485" s="620"/>
      <c r="Y485" s="620"/>
      <c r="Z485" s="620"/>
      <c r="AA485" s="621"/>
      <c r="AB485" s="619" t="s">
        <v>226</v>
      </c>
      <c r="AC485" s="620"/>
      <c r="AD485" s="620"/>
      <c r="AE485" s="620"/>
      <c r="AF485" s="620"/>
      <c r="AG485" s="621"/>
      <c r="AH485" s="619" t="s">
        <v>232</v>
      </c>
      <c r="AI485" s="620"/>
      <c r="AJ485" s="620"/>
      <c r="AK485" s="620"/>
      <c r="AL485" s="620"/>
      <c r="AM485" s="621"/>
      <c r="AN485" s="619" t="s">
        <v>233</v>
      </c>
      <c r="AO485" s="620"/>
      <c r="AP485" s="620"/>
      <c r="AQ485" s="620"/>
      <c r="AR485" s="620"/>
      <c r="AS485" s="621"/>
      <c r="AT485" s="145"/>
    </row>
    <row r="486" spans="1:46" s="146" customFormat="1" ht="18" customHeight="1">
      <c r="A486" s="188"/>
      <c r="B486" s="612"/>
      <c r="C486" s="613"/>
      <c r="D486" s="613"/>
      <c r="E486" s="613"/>
      <c r="F486" s="613"/>
      <c r="G486" s="613"/>
      <c r="H486" s="614"/>
      <c r="I486" s="637">
        <f>I434</f>
        <v>0</v>
      </c>
      <c r="J486" s="638"/>
      <c r="K486" s="638"/>
      <c r="L486" s="638"/>
      <c r="M486" s="638"/>
      <c r="N486" s="638"/>
      <c r="O486" s="639"/>
      <c r="P486" s="637">
        <f>P434</f>
        <v>0</v>
      </c>
      <c r="Q486" s="638"/>
      <c r="R486" s="638"/>
      <c r="S486" s="638"/>
      <c r="T486" s="638"/>
      <c r="U486" s="639"/>
      <c r="V486" s="637">
        <f>W434</f>
        <v>0</v>
      </c>
      <c r="W486" s="638"/>
      <c r="X486" s="638"/>
      <c r="Y486" s="638"/>
      <c r="Z486" s="638"/>
      <c r="AA486" s="639"/>
      <c r="AB486" s="637">
        <f>AD434</f>
        <v>0</v>
      </c>
      <c r="AC486" s="638"/>
      <c r="AD486" s="638"/>
      <c r="AE486" s="638"/>
      <c r="AF486" s="638"/>
      <c r="AG486" s="639"/>
      <c r="AH486" s="637">
        <f>Calcu_ADJ!G44</f>
        <v>0</v>
      </c>
      <c r="AI486" s="638"/>
      <c r="AJ486" s="638"/>
      <c r="AK486" s="638"/>
      <c r="AL486" s="638"/>
      <c r="AM486" s="639"/>
      <c r="AN486" s="637">
        <f>Calcu_ADJ!H44</f>
        <v>0</v>
      </c>
      <c r="AO486" s="638"/>
      <c r="AP486" s="638"/>
      <c r="AQ486" s="638"/>
      <c r="AR486" s="638"/>
      <c r="AS486" s="639"/>
      <c r="AT486" s="145"/>
    </row>
    <row r="487" spans="1:46" s="146" customFormat="1" ht="18" customHeight="1">
      <c r="A487" s="188"/>
      <c r="B487" s="634" t="e">
        <f>AX429</f>
        <v>#N/A</v>
      </c>
      <c r="C487" s="635"/>
      <c r="D487" s="635"/>
      <c r="E487" s="635"/>
      <c r="F487" s="635"/>
      <c r="G487" s="635"/>
      <c r="H487" s="636"/>
      <c r="I487" s="631" t="e">
        <f ca="1">OFFSET(I434,B487,0)</f>
        <v>#N/A</v>
      </c>
      <c r="J487" s="632"/>
      <c r="K487" s="632"/>
      <c r="L487" s="632"/>
      <c r="M487" s="632"/>
      <c r="N487" s="632"/>
      <c r="O487" s="633"/>
      <c r="P487" s="631" t="e">
        <f ca="1">OFFSET(Calcu_ADJ!Q8,B487,0)</f>
        <v>#N/A</v>
      </c>
      <c r="Q487" s="632"/>
      <c r="R487" s="632"/>
      <c r="S487" s="632"/>
      <c r="T487" s="632"/>
      <c r="U487" s="633"/>
      <c r="V487" s="631" t="e">
        <f ca="1">OFFSET(Calcu_ADJ!R8,B487,0)</f>
        <v>#N/A</v>
      </c>
      <c r="W487" s="632"/>
      <c r="X487" s="632"/>
      <c r="Y487" s="632"/>
      <c r="Z487" s="632"/>
      <c r="AA487" s="633"/>
      <c r="AB487" s="631" t="e">
        <f ca="1">OFFSET(Calcu_ADJ!S8,B487,0)</f>
        <v>#N/A</v>
      </c>
      <c r="AC487" s="632"/>
      <c r="AD487" s="632"/>
      <c r="AE487" s="632"/>
      <c r="AF487" s="632"/>
      <c r="AG487" s="633"/>
      <c r="AH487" s="622" t="e">
        <f ca="1">OFFSET(Calcu_ADJ!G44,B487,0)</f>
        <v>#N/A</v>
      </c>
      <c r="AI487" s="623"/>
      <c r="AJ487" s="623"/>
      <c r="AK487" s="623"/>
      <c r="AL487" s="623"/>
      <c r="AM487" s="624"/>
      <c r="AN487" s="622" t="e">
        <f ca="1">OFFSET(Calcu_ADJ!H44,B487,0)</f>
        <v>#N/A</v>
      </c>
      <c r="AO487" s="623"/>
      <c r="AP487" s="623"/>
      <c r="AQ487" s="623"/>
      <c r="AR487" s="623"/>
      <c r="AS487" s="624"/>
      <c r="AT487" s="145"/>
    </row>
    <row r="488" spans="1:46" s="146" customFormat="1" ht="18" customHeight="1">
      <c r="A488" s="188"/>
      <c r="B488" s="628" t="e">
        <f>B487</f>
        <v>#N/A</v>
      </c>
      <c r="C488" s="629"/>
      <c r="D488" s="629"/>
      <c r="E488" s="629"/>
      <c r="F488" s="629"/>
      <c r="G488" s="629"/>
      <c r="H488" s="630"/>
      <c r="I488" s="631" t="e">
        <f ca="1">I487</f>
        <v>#N/A</v>
      </c>
      <c r="J488" s="632"/>
      <c r="K488" s="632"/>
      <c r="L488" s="632"/>
      <c r="M488" s="632"/>
      <c r="N488" s="632"/>
      <c r="O488" s="633"/>
      <c r="P488" s="631" t="e">
        <f ca="1">OFFSET(Calcu_ADJ!Q23,B488,0)</f>
        <v>#N/A</v>
      </c>
      <c r="Q488" s="632"/>
      <c r="R488" s="632"/>
      <c r="S488" s="632"/>
      <c r="T488" s="632"/>
      <c r="U488" s="633"/>
      <c r="V488" s="631" t="e">
        <f ca="1">OFFSET(Calcu_ADJ!R23,B488,0)</f>
        <v>#N/A</v>
      </c>
      <c r="W488" s="632"/>
      <c r="X488" s="632"/>
      <c r="Y488" s="632"/>
      <c r="Z488" s="632"/>
      <c r="AA488" s="633"/>
      <c r="AB488" s="631" t="e">
        <f ca="1">OFFSET(Calcu_ADJ!S23,B488,0)</f>
        <v>#N/A</v>
      </c>
      <c r="AC488" s="632"/>
      <c r="AD488" s="632"/>
      <c r="AE488" s="632"/>
      <c r="AF488" s="632"/>
      <c r="AG488" s="633"/>
      <c r="AH488" s="625"/>
      <c r="AI488" s="626"/>
      <c r="AJ488" s="626"/>
      <c r="AK488" s="626"/>
      <c r="AL488" s="626"/>
      <c r="AM488" s="627"/>
      <c r="AN488" s="625"/>
      <c r="AO488" s="626"/>
      <c r="AP488" s="626"/>
      <c r="AQ488" s="626"/>
      <c r="AR488" s="626"/>
      <c r="AS488" s="627"/>
      <c r="AT488" s="145"/>
    </row>
    <row r="489" spans="1:46" s="146" customFormat="1" ht="18" customHeight="1">
      <c r="A489" s="188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145"/>
      <c r="AN489" s="145"/>
      <c r="AO489" s="145"/>
      <c r="AP489" s="145"/>
      <c r="AQ489" s="145"/>
      <c r="AR489" s="145"/>
      <c r="AS489" s="145"/>
      <c r="AT489" s="145"/>
    </row>
    <row r="490" spans="1:46" s="146" customFormat="1" ht="18" customHeight="1">
      <c r="A490" s="153" t="str">
        <f>"■ "&amp;B429&amp;" "&amp;N429&amp;" 에서의 영점보정 후 교정데이터"</f>
        <v>■ 0 0 에서의 영점보정 후 교정데이터</v>
      </c>
      <c r="B490" s="145"/>
      <c r="C490" s="295"/>
      <c r="D490" s="295"/>
      <c r="E490" s="295"/>
      <c r="F490" s="295"/>
      <c r="G490" s="296"/>
      <c r="H490" s="296"/>
      <c r="I490" s="296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45"/>
      <c r="AF490" s="145"/>
      <c r="AG490" s="145"/>
      <c r="AH490" s="145"/>
      <c r="AI490" s="145"/>
      <c r="AJ490" s="145"/>
      <c r="AK490" s="145"/>
      <c r="AL490" s="145"/>
      <c r="AM490" s="145"/>
      <c r="AN490" s="145"/>
      <c r="AO490" s="145"/>
      <c r="AP490" s="145"/>
      <c r="AQ490" s="145"/>
      <c r="AR490" s="145"/>
      <c r="AS490" s="145"/>
      <c r="AT490" s="145"/>
    </row>
    <row r="491" spans="1:46" s="146" customFormat="1" ht="18" customHeight="1">
      <c r="A491" s="188"/>
      <c r="B491" s="606" t="s">
        <v>223</v>
      </c>
      <c r="C491" s="607"/>
      <c r="D491" s="607"/>
      <c r="E491" s="607"/>
      <c r="F491" s="607"/>
      <c r="G491" s="607"/>
      <c r="H491" s="608"/>
      <c r="I491" s="606" t="s">
        <v>1000</v>
      </c>
      <c r="J491" s="645"/>
      <c r="K491" s="645"/>
      <c r="L491" s="645"/>
      <c r="M491" s="645"/>
      <c r="N491" s="645"/>
      <c r="O491" s="646"/>
      <c r="P491" s="619" t="e">
        <f>Calcu!$J$328&amp;" 지시값 (영점보정)"</f>
        <v>#N/A</v>
      </c>
      <c r="Q491" s="650"/>
      <c r="R491" s="650"/>
      <c r="S491" s="650"/>
      <c r="T491" s="650"/>
      <c r="U491" s="650"/>
      <c r="V491" s="650"/>
      <c r="W491" s="650"/>
      <c r="X491" s="650"/>
      <c r="Y491" s="650"/>
      <c r="Z491" s="650"/>
      <c r="AA491" s="650"/>
      <c r="AB491" s="650"/>
      <c r="AC491" s="650"/>
      <c r="AD491" s="650"/>
      <c r="AE491" s="650"/>
      <c r="AF491" s="650"/>
      <c r="AG491" s="650"/>
      <c r="AH491" s="650"/>
      <c r="AI491" s="650"/>
      <c r="AJ491" s="650"/>
      <c r="AK491" s="650"/>
      <c r="AL491" s="650"/>
      <c r="AM491" s="650"/>
      <c r="AN491" s="650"/>
      <c r="AO491" s="650"/>
      <c r="AP491" s="650"/>
      <c r="AQ491" s="650"/>
      <c r="AR491" s="650"/>
      <c r="AS491" s="651"/>
      <c r="AT491" s="145"/>
    </row>
    <row r="492" spans="1:46" s="146" customFormat="1" ht="18" customHeight="1">
      <c r="A492" s="188"/>
      <c r="B492" s="609"/>
      <c r="C492" s="610"/>
      <c r="D492" s="610"/>
      <c r="E492" s="610"/>
      <c r="F492" s="610"/>
      <c r="G492" s="610"/>
      <c r="H492" s="611"/>
      <c r="I492" s="647"/>
      <c r="J492" s="648"/>
      <c r="K492" s="648"/>
      <c r="L492" s="648"/>
      <c r="M492" s="648"/>
      <c r="N492" s="648"/>
      <c r="O492" s="649"/>
      <c r="P492" s="619" t="s">
        <v>224</v>
      </c>
      <c r="Q492" s="650"/>
      <c r="R492" s="650"/>
      <c r="S492" s="650"/>
      <c r="T492" s="650"/>
      <c r="U492" s="650"/>
      <c r="V492" s="651"/>
      <c r="W492" s="619" t="s">
        <v>225</v>
      </c>
      <c r="X492" s="650"/>
      <c r="Y492" s="650"/>
      <c r="Z492" s="650"/>
      <c r="AA492" s="650"/>
      <c r="AB492" s="650"/>
      <c r="AC492" s="651"/>
      <c r="AD492" s="619" t="s">
        <v>226</v>
      </c>
      <c r="AE492" s="650"/>
      <c r="AF492" s="650"/>
      <c r="AG492" s="650"/>
      <c r="AH492" s="650"/>
      <c r="AI492" s="650"/>
      <c r="AJ492" s="651"/>
      <c r="AK492" s="619" t="s">
        <v>235</v>
      </c>
      <c r="AL492" s="650"/>
      <c r="AM492" s="650"/>
      <c r="AN492" s="650"/>
      <c r="AO492" s="650"/>
      <c r="AP492" s="650"/>
      <c r="AQ492" s="650"/>
      <c r="AR492" s="650"/>
      <c r="AS492" s="651"/>
      <c r="AT492" s="145"/>
    </row>
    <row r="493" spans="1:46" s="146" customFormat="1" ht="18" customHeight="1">
      <c r="A493" s="188"/>
      <c r="B493" s="612"/>
      <c r="C493" s="613"/>
      <c r="D493" s="613"/>
      <c r="E493" s="613"/>
      <c r="F493" s="613"/>
      <c r="G493" s="613"/>
      <c r="H493" s="614"/>
      <c r="I493" s="642">
        <f>I486</f>
        <v>0</v>
      </c>
      <c r="J493" s="652"/>
      <c r="K493" s="652"/>
      <c r="L493" s="652"/>
      <c r="M493" s="652"/>
      <c r="N493" s="652"/>
      <c r="O493" s="653"/>
      <c r="P493" s="642">
        <f>P486</f>
        <v>0</v>
      </c>
      <c r="Q493" s="643"/>
      <c r="R493" s="643"/>
      <c r="S493" s="643"/>
      <c r="T493" s="643"/>
      <c r="U493" s="643"/>
      <c r="V493" s="644"/>
      <c r="W493" s="642">
        <f>V486</f>
        <v>0</v>
      </c>
      <c r="X493" s="643"/>
      <c r="Y493" s="643"/>
      <c r="Z493" s="643"/>
      <c r="AA493" s="643"/>
      <c r="AB493" s="643"/>
      <c r="AC493" s="644"/>
      <c r="AD493" s="642">
        <f>AB486</f>
        <v>0</v>
      </c>
      <c r="AE493" s="643"/>
      <c r="AF493" s="643"/>
      <c r="AG493" s="643"/>
      <c r="AH493" s="643"/>
      <c r="AI493" s="643"/>
      <c r="AJ493" s="644"/>
      <c r="AK493" s="642">
        <f>AH486</f>
        <v>0</v>
      </c>
      <c r="AL493" s="643"/>
      <c r="AM493" s="643"/>
      <c r="AN493" s="643"/>
      <c r="AO493" s="643"/>
      <c r="AP493" s="643"/>
      <c r="AQ493" s="643"/>
      <c r="AR493" s="643"/>
      <c r="AS493" s="644"/>
      <c r="AT493" s="145"/>
    </row>
    <row r="494" spans="1:46" s="146" customFormat="1" ht="18" customHeight="1">
      <c r="A494" s="188"/>
      <c r="B494" s="634" t="e">
        <f>B487</f>
        <v>#N/A</v>
      </c>
      <c r="C494" s="635"/>
      <c r="D494" s="635"/>
      <c r="E494" s="635"/>
      <c r="F494" s="635"/>
      <c r="G494" s="635"/>
      <c r="H494" s="636"/>
      <c r="I494" s="631" t="e">
        <f ca="1">I487</f>
        <v>#N/A</v>
      </c>
      <c r="J494" s="632"/>
      <c r="K494" s="632"/>
      <c r="L494" s="632"/>
      <c r="M494" s="632"/>
      <c r="N494" s="632"/>
      <c r="O494" s="633"/>
      <c r="P494" s="631" t="e">
        <f ca="1">OFFSET(Calcu_ADJ!U8,B494,0)</f>
        <v>#N/A</v>
      </c>
      <c r="Q494" s="640"/>
      <c r="R494" s="640"/>
      <c r="S494" s="640"/>
      <c r="T494" s="640"/>
      <c r="U494" s="640"/>
      <c r="V494" s="641"/>
      <c r="W494" s="631" t="e">
        <f ca="1">OFFSET(Calcu_ADJ!V8,B494,0)</f>
        <v>#N/A</v>
      </c>
      <c r="X494" s="640"/>
      <c r="Y494" s="640"/>
      <c r="Z494" s="640"/>
      <c r="AA494" s="640"/>
      <c r="AB494" s="640"/>
      <c r="AC494" s="641"/>
      <c r="AD494" s="631" t="e">
        <f ca="1">OFFSET(Calcu_ADJ!W8,B494,0)</f>
        <v>#N/A</v>
      </c>
      <c r="AE494" s="640"/>
      <c r="AF494" s="640"/>
      <c r="AG494" s="640"/>
      <c r="AH494" s="640"/>
      <c r="AI494" s="640"/>
      <c r="AJ494" s="641"/>
      <c r="AK494" s="631" t="e">
        <f ca="1">OFFSET(Calcu_ADJ!X8,B494,0)</f>
        <v>#N/A</v>
      </c>
      <c r="AL494" s="640"/>
      <c r="AM494" s="640"/>
      <c r="AN494" s="640"/>
      <c r="AO494" s="640"/>
      <c r="AP494" s="640"/>
      <c r="AQ494" s="640"/>
      <c r="AR494" s="640"/>
      <c r="AS494" s="641"/>
      <c r="AT494" s="145"/>
    </row>
    <row r="495" spans="1:46" s="146" customFormat="1" ht="18" customHeight="1">
      <c r="A495" s="188"/>
      <c r="B495" s="628" t="e">
        <f>B488</f>
        <v>#N/A</v>
      </c>
      <c r="C495" s="629"/>
      <c r="D495" s="629"/>
      <c r="E495" s="629"/>
      <c r="F495" s="629"/>
      <c r="G495" s="629"/>
      <c r="H495" s="630"/>
      <c r="I495" s="631" t="e">
        <f ca="1">I488</f>
        <v>#N/A</v>
      </c>
      <c r="J495" s="632"/>
      <c r="K495" s="632"/>
      <c r="L495" s="632"/>
      <c r="M495" s="632"/>
      <c r="N495" s="632"/>
      <c r="O495" s="633"/>
      <c r="P495" s="631" t="e">
        <f ca="1">OFFSET(Calcu_ADJ!U23,B495,0)</f>
        <v>#N/A</v>
      </c>
      <c r="Q495" s="640"/>
      <c r="R495" s="640"/>
      <c r="S495" s="640"/>
      <c r="T495" s="640"/>
      <c r="U495" s="640"/>
      <c r="V495" s="641"/>
      <c r="W495" s="631" t="e">
        <f ca="1">OFFSET(Calcu_ADJ!V23,B495,0)</f>
        <v>#N/A</v>
      </c>
      <c r="X495" s="640"/>
      <c r="Y495" s="640"/>
      <c r="Z495" s="640"/>
      <c r="AA495" s="640"/>
      <c r="AB495" s="640"/>
      <c r="AC495" s="641"/>
      <c r="AD495" s="631" t="e">
        <f ca="1">OFFSET(Calcu_ADJ!W23,B495,0)</f>
        <v>#N/A</v>
      </c>
      <c r="AE495" s="640"/>
      <c r="AF495" s="640"/>
      <c r="AG495" s="640"/>
      <c r="AH495" s="640"/>
      <c r="AI495" s="640"/>
      <c r="AJ495" s="641"/>
      <c r="AK495" s="631" t="e">
        <f ca="1">OFFSET(Calcu_ADJ!X23,B495,0)</f>
        <v>#N/A</v>
      </c>
      <c r="AL495" s="640"/>
      <c r="AM495" s="640"/>
      <c r="AN495" s="640"/>
      <c r="AO495" s="640"/>
      <c r="AP495" s="640"/>
      <c r="AQ495" s="640"/>
      <c r="AR495" s="640"/>
      <c r="AS495" s="641"/>
      <c r="AT495" s="145"/>
    </row>
    <row r="496" spans="1:46" s="146" customFormat="1" ht="18" customHeight="1">
      <c r="A496" s="188"/>
      <c r="B496" s="290"/>
      <c r="C496" s="371"/>
      <c r="D496" s="371"/>
      <c r="E496" s="371"/>
      <c r="F496" s="371"/>
      <c r="G496" s="371"/>
      <c r="H496" s="371"/>
      <c r="I496" s="290"/>
      <c r="J496" s="290"/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  <c r="AL496" s="290"/>
      <c r="AM496" s="290"/>
      <c r="AN496" s="290"/>
      <c r="AO496" s="290"/>
      <c r="AP496" s="290"/>
      <c r="AQ496" s="290"/>
      <c r="AR496" s="290"/>
      <c r="AS496" s="290"/>
      <c r="AT496" s="145"/>
    </row>
    <row r="497" spans="1:92" ht="18" customHeight="1">
      <c r="A497" s="187" t="s">
        <v>236</v>
      </c>
      <c r="B497" s="376"/>
      <c r="C497" s="376"/>
      <c r="D497" s="376"/>
      <c r="E497" s="376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  <c r="X497" s="376"/>
      <c r="Y497" s="376"/>
      <c r="Z497" s="376"/>
      <c r="AA497" s="376"/>
      <c r="AB497" s="376"/>
      <c r="AC497" s="376"/>
      <c r="AD497" s="376"/>
      <c r="AE497" s="376"/>
      <c r="AF497" s="376"/>
      <c r="AG497" s="376"/>
      <c r="AH497" s="376"/>
      <c r="AI497" s="376"/>
      <c r="AJ497" s="376"/>
      <c r="AK497" s="376"/>
      <c r="AL497" s="376"/>
      <c r="AM497" s="376"/>
      <c r="AN497" s="376"/>
      <c r="AO497" s="376"/>
      <c r="AP497" s="376"/>
      <c r="AQ497" s="376"/>
      <c r="AR497" s="376"/>
      <c r="AS497" s="376"/>
      <c r="AT497" s="376"/>
    </row>
    <row r="498" spans="1:92" ht="18" customHeight="1">
      <c r="A498" s="376"/>
      <c r="B498" s="688"/>
      <c r="C498" s="689"/>
      <c r="D498" s="671"/>
      <c r="E498" s="677"/>
      <c r="F498" s="677"/>
      <c r="G498" s="677"/>
      <c r="H498" s="678"/>
      <c r="I498" s="671">
        <v>1</v>
      </c>
      <c r="J498" s="677"/>
      <c r="K498" s="677"/>
      <c r="L498" s="677"/>
      <c r="M498" s="677"/>
      <c r="N498" s="677"/>
      <c r="O498" s="678"/>
      <c r="P498" s="671">
        <v>2</v>
      </c>
      <c r="Q498" s="677"/>
      <c r="R498" s="677"/>
      <c r="S498" s="677"/>
      <c r="T498" s="677"/>
      <c r="U498" s="677"/>
      <c r="V498" s="677"/>
      <c r="W498" s="678"/>
      <c r="X498" s="671">
        <v>3</v>
      </c>
      <c r="Y498" s="692"/>
      <c r="Z498" s="692"/>
      <c r="AA498" s="692"/>
      <c r="AB498" s="673"/>
      <c r="AC498" s="671">
        <v>4</v>
      </c>
      <c r="AD498" s="677"/>
      <c r="AE498" s="677"/>
      <c r="AF498" s="677"/>
      <c r="AG498" s="678"/>
      <c r="AH498" s="671">
        <v>5</v>
      </c>
      <c r="AI498" s="677"/>
      <c r="AJ498" s="677"/>
      <c r="AK498" s="677"/>
      <c r="AL498" s="677"/>
      <c r="AM498" s="677"/>
      <c r="AN498" s="677"/>
      <c r="AO498" s="678"/>
      <c r="AP498" s="671">
        <v>6</v>
      </c>
      <c r="AQ498" s="672"/>
      <c r="AR498" s="672"/>
      <c r="AS498" s="673"/>
      <c r="AT498" s="376"/>
    </row>
    <row r="499" spans="1:92" ht="18" customHeight="1">
      <c r="A499" s="376"/>
      <c r="B499" s="690"/>
      <c r="C499" s="691"/>
      <c r="D499" s="679" t="s">
        <v>237</v>
      </c>
      <c r="E499" s="680"/>
      <c r="F499" s="680"/>
      <c r="G499" s="680"/>
      <c r="H499" s="681"/>
      <c r="I499" s="679" t="s">
        <v>238</v>
      </c>
      <c r="J499" s="680"/>
      <c r="K499" s="680"/>
      <c r="L499" s="680"/>
      <c r="M499" s="680"/>
      <c r="N499" s="680"/>
      <c r="O499" s="681"/>
      <c r="P499" s="679" t="s">
        <v>240</v>
      </c>
      <c r="Q499" s="680"/>
      <c r="R499" s="680"/>
      <c r="S499" s="680"/>
      <c r="T499" s="680"/>
      <c r="U499" s="680"/>
      <c r="V499" s="680"/>
      <c r="W499" s="681"/>
      <c r="X499" s="679" t="s">
        <v>242</v>
      </c>
      <c r="Y499" s="685"/>
      <c r="Z499" s="685"/>
      <c r="AA499" s="685"/>
      <c r="AB499" s="686"/>
      <c r="AC499" s="679" t="s">
        <v>243</v>
      </c>
      <c r="AD499" s="680"/>
      <c r="AE499" s="680"/>
      <c r="AF499" s="680"/>
      <c r="AG499" s="681"/>
      <c r="AH499" s="679" t="s">
        <v>244</v>
      </c>
      <c r="AI499" s="680"/>
      <c r="AJ499" s="680"/>
      <c r="AK499" s="680"/>
      <c r="AL499" s="680"/>
      <c r="AM499" s="680"/>
      <c r="AN499" s="680"/>
      <c r="AO499" s="681"/>
      <c r="AP499" s="679" t="s">
        <v>245</v>
      </c>
      <c r="AQ499" s="687"/>
      <c r="AR499" s="687"/>
      <c r="AS499" s="686"/>
      <c r="AT499" s="376"/>
    </row>
    <row r="500" spans="1:92" ht="18" customHeight="1">
      <c r="A500" s="376"/>
      <c r="B500" s="690"/>
      <c r="C500" s="691"/>
      <c r="D500" s="682"/>
      <c r="E500" s="683"/>
      <c r="F500" s="683"/>
      <c r="G500" s="683"/>
      <c r="H500" s="684"/>
      <c r="I500" s="654" t="s">
        <v>246</v>
      </c>
      <c r="J500" s="655"/>
      <c r="K500" s="655"/>
      <c r="L500" s="655"/>
      <c r="M500" s="655"/>
      <c r="N500" s="655"/>
      <c r="O500" s="656"/>
      <c r="P500" s="693" t="s">
        <v>247</v>
      </c>
      <c r="Q500" s="694"/>
      <c r="R500" s="694"/>
      <c r="S500" s="694"/>
      <c r="T500" s="694"/>
      <c r="U500" s="694"/>
      <c r="V500" s="694"/>
      <c r="W500" s="695"/>
      <c r="X500" s="657"/>
      <c r="Y500" s="696"/>
      <c r="Z500" s="696"/>
      <c r="AA500" s="696"/>
      <c r="AB500" s="659"/>
      <c r="AC500" s="693" t="s">
        <v>248</v>
      </c>
      <c r="AD500" s="694"/>
      <c r="AE500" s="694"/>
      <c r="AF500" s="694"/>
      <c r="AG500" s="695"/>
      <c r="AH500" s="654" t="s">
        <v>249</v>
      </c>
      <c r="AI500" s="655"/>
      <c r="AJ500" s="655"/>
      <c r="AK500" s="655"/>
      <c r="AL500" s="655"/>
      <c r="AM500" s="655"/>
      <c r="AN500" s="655"/>
      <c r="AO500" s="656"/>
      <c r="AP500" s="657"/>
      <c r="AQ500" s="658"/>
      <c r="AR500" s="658"/>
      <c r="AS500" s="659"/>
      <c r="AT500" s="376"/>
    </row>
    <row r="501" spans="1:92" ht="18" customHeight="1">
      <c r="A501" s="376"/>
      <c r="B501" s="660" t="s">
        <v>250</v>
      </c>
      <c r="C501" s="661"/>
      <c r="D501" s="662" t="s">
        <v>1002</v>
      </c>
      <c r="E501" s="663"/>
      <c r="F501" s="663"/>
      <c r="G501" s="663"/>
      <c r="H501" s="664"/>
      <c r="I501" s="665" t="e">
        <f ca="1">I487</f>
        <v>#N/A</v>
      </c>
      <c r="J501" s="666"/>
      <c r="K501" s="666"/>
      <c r="L501" s="666"/>
      <c r="M501" s="667">
        <f>I486</f>
        <v>0</v>
      </c>
      <c r="N501" s="586"/>
      <c r="O501" s="587"/>
      <c r="P501" s="668" t="e">
        <f ca="1">IF(OR(AL429="% of Reading",AL429="% of F.S"),I501*AF429%,AF429)/AR429</f>
        <v>#N/A</v>
      </c>
      <c r="Q501" s="669"/>
      <c r="R501" s="669"/>
      <c r="S501" s="669"/>
      <c r="T501" s="669"/>
      <c r="U501" s="667">
        <f>M501</f>
        <v>0</v>
      </c>
      <c r="V501" s="667"/>
      <c r="W501" s="670"/>
      <c r="X501" s="671" t="s">
        <v>251</v>
      </c>
      <c r="Y501" s="672"/>
      <c r="Z501" s="672"/>
      <c r="AA501" s="672"/>
      <c r="AB501" s="673"/>
      <c r="AC501" s="674">
        <v>1</v>
      </c>
      <c r="AD501" s="675"/>
      <c r="AE501" s="675"/>
      <c r="AF501" s="675"/>
      <c r="AG501" s="676"/>
      <c r="AH501" s="665" t="e">
        <f ca="1">P501*AC501</f>
        <v>#N/A</v>
      </c>
      <c r="AI501" s="666"/>
      <c r="AJ501" s="666"/>
      <c r="AK501" s="666"/>
      <c r="AL501" s="666"/>
      <c r="AM501" s="667">
        <f>U501</f>
        <v>0</v>
      </c>
      <c r="AN501" s="667"/>
      <c r="AO501" s="670"/>
      <c r="AP501" s="671" t="s">
        <v>252</v>
      </c>
      <c r="AQ501" s="672"/>
      <c r="AR501" s="672"/>
      <c r="AS501" s="673"/>
      <c r="AT501" s="376"/>
    </row>
    <row r="502" spans="1:92" ht="18" customHeight="1">
      <c r="A502" s="376"/>
      <c r="B502" s="688" t="s">
        <v>253</v>
      </c>
      <c r="C502" s="689"/>
      <c r="D502" s="662" t="s">
        <v>1003</v>
      </c>
      <c r="E502" s="663"/>
      <c r="F502" s="663"/>
      <c r="G502" s="663"/>
      <c r="H502" s="664"/>
      <c r="I502" s="700" t="e">
        <f ca="1">AH487</f>
        <v>#N/A</v>
      </c>
      <c r="J502" s="701"/>
      <c r="K502" s="701"/>
      <c r="L502" s="701"/>
      <c r="M502" s="667">
        <f>AH486</f>
        <v>0</v>
      </c>
      <c r="N502" s="586"/>
      <c r="O502" s="587"/>
      <c r="P502" s="700" t="e">
        <f ca="1">SQRT(SUMSQ(P503,P504,P505,P506))</f>
        <v>#N/A</v>
      </c>
      <c r="Q502" s="701"/>
      <c r="R502" s="701"/>
      <c r="S502" s="701"/>
      <c r="T502" s="701"/>
      <c r="U502" s="667">
        <f>M502</f>
        <v>0</v>
      </c>
      <c r="V502" s="667"/>
      <c r="W502" s="670"/>
      <c r="X502" s="679" t="s">
        <v>254</v>
      </c>
      <c r="Y502" s="680"/>
      <c r="Z502" s="680"/>
      <c r="AA502" s="680"/>
      <c r="AB502" s="681"/>
      <c r="AC502" s="697">
        <v>-1</v>
      </c>
      <c r="AD502" s="698"/>
      <c r="AE502" s="698"/>
      <c r="AF502" s="698"/>
      <c r="AG502" s="699"/>
      <c r="AH502" s="700" t="e">
        <f ca="1">ABS(P502*AC502)</f>
        <v>#N/A</v>
      </c>
      <c r="AI502" s="701"/>
      <c r="AJ502" s="701"/>
      <c r="AK502" s="701"/>
      <c r="AL502" s="701"/>
      <c r="AM502" s="667">
        <f>U502</f>
        <v>0</v>
      </c>
      <c r="AN502" s="667"/>
      <c r="AO502" s="670"/>
      <c r="AP502" s="702" t="e">
        <f ca="1">AH502^4/SUM(AH504^4/AP504,AH505^4/AP505,AH506^4/AP506)</f>
        <v>#N/A</v>
      </c>
      <c r="AQ502" s="703"/>
      <c r="AR502" s="703"/>
      <c r="AS502" s="704"/>
      <c r="AT502" s="376"/>
    </row>
    <row r="503" spans="1:92" ht="18" customHeight="1">
      <c r="A503" s="376"/>
      <c r="B503" s="660" t="s">
        <v>255</v>
      </c>
      <c r="C503" s="661"/>
      <c r="D503" s="705" t="s">
        <v>1004</v>
      </c>
      <c r="E503" s="706"/>
      <c r="F503" s="706"/>
      <c r="G503" s="706"/>
      <c r="H503" s="707"/>
      <c r="I503" s="708">
        <v>0</v>
      </c>
      <c r="J503" s="709"/>
      <c r="K503" s="709"/>
      <c r="L503" s="709"/>
      <c r="M503" s="709"/>
      <c r="N503" s="709"/>
      <c r="O503" s="710"/>
      <c r="P503" s="665" t="e">
        <f ca="1">H429/2/SQRT(3)</f>
        <v>#N/A</v>
      </c>
      <c r="Q503" s="666"/>
      <c r="R503" s="666"/>
      <c r="S503" s="666"/>
      <c r="T503" s="666"/>
      <c r="U503" s="666"/>
      <c r="V503" s="667">
        <f>U502</f>
        <v>0</v>
      </c>
      <c r="W503" s="670"/>
      <c r="X503" s="711" t="s">
        <v>254</v>
      </c>
      <c r="Y503" s="712"/>
      <c r="Z503" s="712"/>
      <c r="AA503" s="712"/>
      <c r="AB503" s="713"/>
      <c r="AC503" s="714">
        <v>1</v>
      </c>
      <c r="AD503" s="715"/>
      <c r="AE503" s="715"/>
      <c r="AF503" s="715"/>
      <c r="AG503" s="716"/>
      <c r="AH503" s="665" t="e">
        <f ca="1">P503*AC503</f>
        <v>#N/A</v>
      </c>
      <c r="AI503" s="666"/>
      <c r="AJ503" s="666"/>
      <c r="AK503" s="666"/>
      <c r="AL503" s="666"/>
      <c r="AM503" s="666"/>
      <c r="AN503" s="667">
        <f>V503</f>
        <v>0</v>
      </c>
      <c r="AO503" s="670"/>
      <c r="AP503" s="711" t="s">
        <v>252</v>
      </c>
      <c r="AQ503" s="717"/>
      <c r="AR503" s="717"/>
      <c r="AS503" s="718"/>
      <c r="AT503" s="376"/>
    </row>
    <row r="504" spans="1:92" ht="18" customHeight="1">
      <c r="A504" s="376"/>
      <c r="B504" s="660" t="s">
        <v>256</v>
      </c>
      <c r="C504" s="661"/>
      <c r="D504" s="705" t="s">
        <v>1005</v>
      </c>
      <c r="E504" s="706"/>
      <c r="F504" s="706"/>
      <c r="G504" s="706"/>
      <c r="H504" s="707"/>
      <c r="I504" s="708">
        <v>0</v>
      </c>
      <c r="J504" s="709"/>
      <c r="K504" s="709"/>
      <c r="L504" s="709"/>
      <c r="M504" s="709"/>
      <c r="N504" s="709"/>
      <c r="O504" s="710"/>
      <c r="P504" s="665" t="e">
        <f ca="1">T429/2/SQRT(3)</f>
        <v>#VALUE!</v>
      </c>
      <c r="Q504" s="666"/>
      <c r="R504" s="666"/>
      <c r="S504" s="666"/>
      <c r="T504" s="666"/>
      <c r="U504" s="666"/>
      <c r="V504" s="667">
        <f>V503</f>
        <v>0</v>
      </c>
      <c r="W504" s="670"/>
      <c r="X504" s="711" t="s">
        <v>254</v>
      </c>
      <c r="Y504" s="712"/>
      <c r="Z504" s="712"/>
      <c r="AA504" s="712"/>
      <c r="AB504" s="713"/>
      <c r="AC504" s="714">
        <v>1</v>
      </c>
      <c r="AD504" s="715"/>
      <c r="AE504" s="715"/>
      <c r="AF504" s="715"/>
      <c r="AG504" s="716"/>
      <c r="AH504" s="665" t="e">
        <f ca="1">P504*AC504</f>
        <v>#VALUE!</v>
      </c>
      <c r="AI504" s="666"/>
      <c r="AJ504" s="666"/>
      <c r="AK504" s="666"/>
      <c r="AL504" s="666"/>
      <c r="AM504" s="666"/>
      <c r="AN504" s="667">
        <f>V504</f>
        <v>0</v>
      </c>
      <c r="AO504" s="670"/>
      <c r="AP504" s="711">
        <f>1/2*(100/20)^2</f>
        <v>12.5</v>
      </c>
      <c r="AQ504" s="712"/>
      <c r="AR504" s="712"/>
      <c r="AS504" s="713"/>
      <c r="AT504" s="376"/>
    </row>
    <row r="505" spans="1:92" ht="18" customHeight="1">
      <c r="A505" s="376"/>
      <c r="B505" s="660" t="s">
        <v>257</v>
      </c>
      <c r="C505" s="661"/>
      <c r="D505" s="705" t="s">
        <v>1006</v>
      </c>
      <c r="E505" s="706"/>
      <c r="F505" s="706"/>
      <c r="G505" s="706"/>
      <c r="H505" s="707"/>
      <c r="I505" s="708">
        <v>0</v>
      </c>
      <c r="J505" s="709"/>
      <c r="K505" s="709"/>
      <c r="L505" s="709"/>
      <c r="M505" s="709"/>
      <c r="N505" s="709"/>
      <c r="O505" s="710"/>
      <c r="P505" s="665" t="e">
        <f ca="1">MAX(AK494:AS495)/2/SQRT(3)</f>
        <v>#N/A</v>
      </c>
      <c r="Q505" s="666"/>
      <c r="R505" s="666"/>
      <c r="S505" s="666"/>
      <c r="T505" s="666"/>
      <c r="U505" s="666"/>
      <c r="V505" s="667">
        <f>V504</f>
        <v>0</v>
      </c>
      <c r="W505" s="670"/>
      <c r="X505" s="711" t="s">
        <v>254</v>
      </c>
      <c r="Y505" s="712"/>
      <c r="Z505" s="712"/>
      <c r="AA505" s="712"/>
      <c r="AB505" s="713"/>
      <c r="AC505" s="714">
        <v>1</v>
      </c>
      <c r="AD505" s="715"/>
      <c r="AE505" s="715"/>
      <c r="AF505" s="715"/>
      <c r="AG505" s="716"/>
      <c r="AH505" s="665" t="e">
        <f ca="1">P505*AC505</f>
        <v>#N/A</v>
      </c>
      <c r="AI505" s="666"/>
      <c r="AJ505" s="666"/>
      <c r="AK505" s="666"/>
      <c r="AL505" s="666"/>
      <c r="AM505" s="666"/>
      <c r="AN505" s="667">
        <f>V505</f>
        <v>0</v>
      </c>
      <c r="AO505" s="670"/>
      <c r="AP505" s="711">
        <f>1/2*(100/20)^2</f>
        <v>12.5</v>
      </c>
      <c r="AQ505" s="712"/>
      <c r="AR505" s="712"/>
      <c r="AS505" s="713"/>
      <c r="AT505" s="376"/>
    </row>
    <row r="506" spans="1:92" ht="18" customHeight="1">
      <c r="A506" s="376"/>
      <c r="B506" s="660" t="s">
        <v>259</v>
      </c>
      <c r="C506" s="661"/>
      <c r="D506" s="705" t="s">
        <v>1007</v>
      </c>
      <c r="E506" s="706"/>
      <c r="F506" s="706"/>
      <c r="G506" s="706"/>
      <c r="H506" s="707"/>
      <c r="I506" s="708">
        <v>0</v>
      </c>
      <c r="J506" s="709"/>
      <c r="K506" s="709"/>
      <c r="L506" s="709"/>
      <c r="M506" s="709"/>
      <c r="N506" s="709"/>
      <c r="O506" s="710"/>
      <c r="P506" s="665" t="e">
        <f ca="1">ABS(Z429/2/SQRT(3))</f>
        <v>#N/A</v>
      </c>
      <c r="Q506" s="666"/>
      <c r="R506" s="666"/>
      <c r="S506" s="666"/>
      <c r="T506" s="666"/>
      <c r="U506" s="666"/>
      <c r="V506" s="667">
        <f>V505</f>
        <v>0</v>
      </c>
      <c r="W506" s="670"/>
      <c r="X506" s="711" t="s">
        <v>254</v>
      </c>
      <c r="Y506" s="712"/>
      <c r="Z506" s="712"/>
      <c r="AA506" s="712"/>
      <c r="AB506" s="713"/>
      <c r="AC506" s="714">
        <v>1</v>
      </c>
      <c r="AD506" s="715"/>
      <c r="AE506" s="715"/>
      <c r="AF506" s="715"/>
      <c r="AG506" s="716"/>
      <c r="AH506" s="665" t="e">
        <f ca="1">ABS(P506*AC506)</f>
        <v>#N/A</v>
      </c>
      <c r="AI506" s="666"/>
      <c r="AJ506" s="666"/>
      <c r="AK506" s="666"/>
      <c r="AL506" s="666"/>
      <c r="AM506" s="666"/>
      <c r="AN506" s="667">
        <f>V506</f>
        <v>0</v>
      </c>
      <c r="AO506" s="670"/>
      <c r="AP506" s="711">
        <f>1/2*(100/20)^2</f>
        <v>12.5</v>
      </c>
      <c r="AQ506" s="712"/>
      <c r="AR506" s="712"/>
      <c r="AS506" s="713"/>
      <c r="AT506" s="376"/>
    </row>
    <row r="507" spans="1:92" ht="18" customHeight="1">
      <c r="A507" s="376"/>
      <c r="B507" s="660" t="s">
        <v>260</v>
      </c>
      <c r="C507" s="661"/>
      <c r="D507" s="662" t="s">
        <v>1008</v>
      </c>
      <c r="E507" s="663"/>
      <c r="F507" s="663"/>
      <c r="G507" s="663"/>
      <c r="H507" s="664"/>
      <c r="I507" s="668" t="e">
        <f ca="1">AN487</f>
        <v>#N/A</v>
      </c>
      <c r="J507" s="669"/>
      <c r="K507" s="669"/>
      <c r="L507" s="669"/>
      <c r="M507" s="667">
        <f>AN486</f>
        <v>0</v>
      </c>
      <c r="N507" s="586"/>
      <c r="O507" s="587"/>
      <c r="P507" s="719" t="s">
        <v>261</v>
      </c>
      <c r="Q507" s="720"/>
      <c r="R507" s="720"/>
      <c r="S507" s="720"/>
      <c r="T507" s="720"/>
      <c r="U507" s="720"/>
      <c r="V507" s="720"/>
      <c r="W507" s="721"/>
      <c r="X507" s="671" t="s">
        <v>261</v>
      </c>
      <c r="Y507" s="672"/>
      <c r="Z507" s="672"/>
      <c r="AA507" s="672"/>
      <c r="AB507" s="673"/>
      <c r="AC507" s="674" t="s">
        <v>261</v>
      </c>
      <c r="AD507" s="675"/>
      <c r="AE507" s="675"/>
      <c r="AF507" s="675"/>
      <c r="AG507" s="676"/>
      <c r="AH507" s="665" t="e">
        <f ca="1">SQRT(SUMSQ(AH501,AH502))</f>
        <v>#N/A</v>
      </c>
      <c r="AI507" s="666"/>
      <c r="AJ507" s="666"/>
      <c r="AK507" s="666"/>
      <c r="AL507" s="666"/>
      <c r="AM507" s="667">
        <f>M507</f>
        <v>0</v>
      </c>
      <c r="AN507" s="667"/>
      <c r="AO507" s="670"/>
      <c r="AP507" s="671" t="e">
        <f ca="1">IF(AH502=0,"∞",ROUNDDOWN(AH507^4/(AH502^4/AP502),0))</f>
        <v>#N/A</v>
      </c>
      <c r="AQ507" s="672"/>
      <c r="AR507" s="672"/>
      <c r="AS507" s="673"/>
      <c r="AT507" s="376"/>
      <c r="BD507" s="147"/>
      <c r="BE507" s="147"/>
      <c r="BF507" s="147"/>
      <c r="BG507" s="147"/>
      <c r="BH507" s="148"/>
      <c r="BI507" s="149"/>
      <c r="BJ507" s="149"/>
      <c r="BK507" s="150"/>
      <c r="BL507" s="150"/>
      <c r="BM507" s="150"/>
      <c r="BN507" s="150"/>
      <c r="BO507" s="150"/>
      <c r="BP507" s="150"/>
      <c r="BQ507" s="150"/>
      <c r="BR507" s="150"/>
      <c r="BS507" s="151"/>
      <c r="BT507" s="370"/>
      <c r="BU507" s="370"/>
      <c r="BV507" s="370"/>
      <c r="BW507" s="369"/>
      <c r="BX507" s="152"/>
      <c r="BY507" s="152"/>
      <c r="BZ507" s="152"/>
      <c r="CA507" s="152"/>
      <c r="CB507" s="152"/>
      <c r="CC507" s="186"/>
      <c r="CD507" s="186"/>
      <c r="CE507" s="186"/>
      <c r="CF507" s="186"/>
      <c r="CG507" s="186"/>
      <c r="CH507" s="148"/>
      <c r="CI507" s="149"/>
      <c r="CJ507" s="149"/>
      <c r="CK507" s="151"/>
      <c r="CL507" s="370"/>
      <c r="CM507" s="370"/>
      <c r="CN507" s="369"/>
    </row>
    <row r="508" spans="1:92" s="376" customFormat="1" ht="18" customHeight="1"/>
    <row r="509" spans="1:92" ht="18" customHeight="1">
      <c r="A509" s="153" t="s">
        <v>262</v>
      </c>
      <c r="B509" s="376"/>
      <c r="C509" s="376"/>
      <c r="D509" s="376"/>
      <c r="E509" s="376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  <c r="X509" s="376"/>
      <c r="Y509" s="376"/>
      <c r="Z509" s="376"/>
      <c r="AA509" s="376"/>
      <c r="AB509" s="376"/>
      <c r="AC509" s="376"/>
      <c r="AD509" s="376"/>
      <c r="AE509" s="376"/>
      <c r="AF509" s="376"/>
      <c r="AG509" s="376"/>
      <c r="AH509" s="376"/>
      <c r="AI509" s="376"/>
      <c r="AJ509" s="376"/>
      <c r="AK509" s="376"/>
      <c r="AL509" s="376"/>
      <c r="AM509" s="376"/>
      <c r="AN509" s="376"/>
      <c r="AO509" s="376"/>
      <c r="AP509" s="376"/>
      <c r="AQ509" s="376"/>
      <c r="AR509" s="376"/>
      <c r="AS509" s="376"/>
      <c r="AT509" s="376"/>
    </row>
    <row r="510" spans="1:92" ht="18" customHeight="1">
      <c r="A510" s="153"/>
      <c r="B510" s="161" t="s">
        <v>1009</v>
      </c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403" t="s">
        <v>1010</v>
      </c>
      <c r="N510" s="397"/>
      <c r="O510" s="397"/>
      <c r="P510" s="397"/>
      <c r="Q510" s="397"/>
      <c r="R510" s="397"/>
      <c r="S510" s="397"/>
      <c r="T510" s="397"/>
      <c r="U510" s="397"/>
      <c r="V510" s="397"/>
      <c r="W510" s="397"/>
      <c r="X510" s="397"/>
      <c r="Y510" s="397"/>
      <c r="Z510" s="397"/>
      <c r="AA510" s="397"/>
      <c r="AB510" s="397"/>
      <c r="AC510" s="397"/>
      <c r="AD510" s="397"/>
      <c r="AE510" s="397"/>
      <c r="AF510" s="397"/>
      <c r="AG510" s="397"/>
      <c r="AH510" s="397"/>
      <c r="AI510" s="397"/>
      <c r="AJ510" s="397"/>
      <c r="AK510" s="397"/>
      <c r="AL510" s="397"/>
      <c r="AM510" s="397"/>
      <c r="AN510" s="397"/>
      <c r="AO510" s="397"/>
      <c r="AP510" s="397"/>
      <c r="AQ510" s="397"/>
      <c r="AR510" s="397"/>
      <c r="AS510" s="397"/>
      <c r="AT510" s="397"/>
    </row>
    <row r="511" spans="1:92" ht="18" customHeight="1">
      <c r="A511" s="153"/>
      <c r="B511" s="376" t="s">
        <v>263</v>
      </c>
      <c r="C511" s="376"/>
      <c r="D511" s="376"/>
      <c r="E511" s="376"/>
      <c r="F511" s="376"/>
      <c r="G511" s="564" t="e">
        <f ca="1">I501</f>
        <v>#N/A</v>
      </c>
      <c r="H511" s="564"/>
      <c r="I511" s="564"/>
      <c r="J511" s="564"/>
      <c r="K511" s="564"/>
      <c r="L511" s="406">
        <f>M501</f>
        <v>0</v>
      </c>
      <c r="M511" s="406"/>
      <c r="N511" s="406"/>
      <c r="O511" s="406"/>
      <c r="P511" s="406"/>
      <c r="Q511" s="406"/>
      <c r="R511" s="376"/>
      <c r="S511" s="376"/>
      <c r="T511" s="376"/>
      <c r="U511" s="376"/>
      <c r="V511" s="376"/>
      <c r="W511" s="376"/>
      <c r="X511" s="376"/>
      <c r="Y511" s="376"/>
      <c r="Z511" s="376"/>
      <c r="AA511" s="376"/>
      <c r="AB511" s="376"/>
      <c r="AC511" s="376"/>
      <c r="AD511" s="376"/>
      <c r="AE511" s="376"/>
      <c r="AF511" s="376"/>
      <c r="AG511" s="376"/>
      <c r="AH511" s="376"/>
      <c r="AI511" s="376"/>
      <c r="AJ511" s="376"/>
      <c r="AK511" s="376"/>
      <c r="AL511" s="376"/>
      <c r="AM511" s="376"/>
      <c r="AN511" s="376"/>
      <c r="AO511" s="376"/>
      <c r="AP511" s="376"/>
      <c r="AQ511" s="376"/>
      <c r="AR511" s="376"/>
      <c r="AS511" s="376"/>
      <c r="AT511" s="376"/>
    </row>
    <row r="512" spans="1:92" ht="18" customHeight="1">
      <c r="A512" s="153"/>
      <c r="B512" s="376"/>
      <c r="C512" s="376"/>
      <c r="D512" s="376"/>
      <c r="E512" s="376"/>
      <c r="F512" s="376"/>
      <c r="G512" s="300" t="s">
        <v>264</v>
      </c>
      <c r="H512" s="372"/>
      <c r="I512" s="372"/>
      <c r="J512" s="372"/>
      <c r="K512" s="372"/>
      <c r="L512" s="375"/>
      <c r="M512" s="375"/>
      <c r="N512" s="375"/>
      <c r="O512" s="375"/>
      <c r="P512" s="375"/>
      <c r="Q512" s="375"/>
      <c r="R512" s="376"/>
      <c r="S512" s="376"/>
      <c r="T512" s="376"/>
      <c r="U512" s="376"/>
      <c r="V512" s="376"/>
      <c r="W512" s="376"/>
      <c r="X512" s="376"/>
      <c r="Y512" s="376"/>
      <c r="Z512" s="376"/>
      <c r="AA512" s="376"/>
      <c r="AB512" s="376"/>
      <c r="AC512" s="376"/>
      <c r="AD512" s="376"/>
      <c r="AE512" s="376"/>
      <c r="AF512" s="376"/>
      <c r="AG512" s="376"/>
      <c r="AH512" s="376"/>
      <c r="AI512" s="376"/>
      <c r="AJ512" s="376"/>
      <c r="AK512" s="376"/>
      <c r="AL512" s="376"/>
      <c r="AM512" s="376"/>
      <c r="AN512" s="376"/>
      <c r="AO512" s="376"/>
      <c r="AP512" s="376"/>
      <c r="AQ512" s="376"/>
      <c r="AR512" s="376"/>
      <c r="AS512" s="376"/>
      <c r="AT512" s="376"/>
    </row>
    <row r="513" spans="1:50" ht="18" customHeight="1">
      <c r="A513" s="153"/>
      <c r="B513" s="376"/>
      <c r="C513" s="376"/>
      <c r="D513" s="376"/>
      <c r="E513" s="376"/>
      <c r="F513" s="376"/>
      <c r="G513" s="376" t="s">
        <v>265</v>
      </c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154"/>
      <c r="V513" s="154"/>
      <c r="W513" s="154"/>
      <c r="X513" s="376"/>
      <c r="Y513" s="155"/>
      <c r="Z513" s="155"/>
      <c r="AA513" s="155"/>
      <c r="AB513" s="155"/>
      <c r="AC513" s="155"/>
      <c r="AD513" s="376"/>
      <c r="AE513" s="376"/>
      <c r="AF513" s="376"/>
      <c r="AG513" s="376"/>
      <c r="AH513" s="376"/>
      <c r="AI513" s="376"/>
      <c r="AJ513" s="376"/>
      <c r="AK513" s="376"/>
      <c r="AL513" s="376"/>
      <c r="AM513" s="376"/>
      <c r="AN513" s="376"/>
      <c r="AO513" s="376"/>
      <c r="AP513" s="376"/>
      <c r="AQ513" s="376"/>
      <c r="AR513" s="376"/>
      <c r="AS513" s="376"/>
      <c r="AT513" s="376"/>
    </row>
    <row r="514" spans="1:50" ht="18" customHeight="1">
      <c r="A514" s="153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154"/>
      <c r="V514" s="154"/>
      <c r="W514" s="154"/>
      <c r="X514" s="376"/>
      <c r="Y514" s="155"/>
      <c r="Z514" s="155"/>
      <c r="AA514" s="155"/>
      <c r="AB514" s="155"/>
      <c r="AC514" s="155"/>
      <c r="AD514" s="376"/>
      <c r="AE514" s="376"/>
      <c r="AF514" s="376"/>
      <c r="AG514" s="376"/>
      <c r="AH514" s="376"/>
      <c r="AI514" s="376"/>
      <c r="AJ514" s="376"/>
      <c r="AK514" s="376"/>
      <c r="AL514" s="376"/>
      <c r="AM514" s="376"/>
      <c r="AN514" s="376"/>
      <c r="AO514" s="376"/>
      <c r="AP514" s="376"/>
      <c r="AQ514" s="376"/>
      <c r="AR514" s="376"/>
      <c r="AS514" s="376"/>
      <c r="AT514" s="376"/>
    </row>
    <row r="515" spans="1:50" ht="18" customHeight="1">
      <c r="A515" s="153"/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154"/>
      <c r="V515" s="154"/>
      <c r="W515" s="154"/>
      <c r="X515" s="154"/>
      <c r="Y515" s="154"/>
      <c r="Z515" s="154"/>
      <c r="AA515" s="154"/>
      <c r="AB515" s="376"/>
      <c r="AC515" s="155"/>
      <c r="AD515" s="155"/>
      <c r="AE515" s="558" t="e">
        <f ca="1">G511</f>
        <v>#N/A</v>
      </c>
      <c r="AF515" s="558"/>
      <c r="AG515" s="558"/>
      <c r="AH515" s="558"/>
      <c r="AI515" s="563">
        <f>L511</f>
        <v>0</v>
      </c>
      <c r="AJ515" s="563"/>
      <c r="AK515" s="563"/>
      <c r="AL515" s="563"/>
      <c r="AM515" s="563"/>
      <c r="AN515" s="376"/>
      <c r="AO515" s="376"/>
      <c r="AP515" s="376"/>
      <c r="AQ515" s="376"/>
      <c r="AR515" s="376"/>
      <c r="AS515" s="376"/>
      <c r="AT515" s="376"/>
      <c r="AU515" s="376"/>
      <c r="AV515" s="376"/>
      <c r="AW515" s="376"/>
      <c r="AX515" s="376"/>
    </row>
    <row r="516" spans="1:50" ht="18" customHeight="1">
      <c r="A516" s="153"/>
      <c r="B516" s="376"/>
      <c r="C516" s="376"/>
      <c r="D516" s="376"/>
      <c r="E516" s="376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154"/>
      <c r="V516" s="154"/>
      <c r="W516" s="154"/>
      <c r="X516" s="154"/>
      <c r="Y516" s="154"/>
      <c r="Z516" s="154"/>
      <c r="AA516" s="154"/>
      <c r="AB516" s="376"/>
      <c r="AC516" s="155"/>
      <c r="AD516" s="155"/>
      <c r="AE516" s="558"/>
      <c r="AF516" s="558"/>
      <c r="AG516" s="558"/>
      <c r="AH516" s="558"/>
      <c r="AI516" s="563"/>
      <c r="AJ516" s="563"/>
      <c r="AK516" s="563"/>
      <c r="AL516" s="563"/>
      <c r="AM516" s="563"/>
      <c r="AN516" s="376"/>
      <c r="AO516" s="376"/>
      <c r="AP516" s="376"/>
      <c r="AQ516" s="376"/>
      <c r="AR516" s="376"/>
      <c r="AS516" s="376"/>
      <c r="AT516" s="376"/>
      <c r="AU516" s="376"/>
      <c r="AV516" s="376"/>
      <c r="AW516" s="376"/>
      <c r="AX516" s="376"/>
    </row>
    <row r="517" spans="1:50" ht="18" customHeight="1">
      <c r="A517" s="153"/>
      <c r="B517" s="376"/>
      <c r="C517" s="376"/>
      <c r="D517" s="376"/>
      <c r="E517" s="376"/>
      <c r="F517" s="376"/>
      <c r="G517" s="300" t="s">
        <v>266</v>
      </c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154"/>
      <c r="V517" s="154"/>
      <c r="W517" s="154"/>
      <c r="X517" s="376"/>
      <c r="Y517" s="155"/>
      <c r="Z517" s="155"/>
      <c r="AA517" s="373"/>
      <c r="AB517" s="373"/>
      <c r="AC517" s="373"/>
      <c r="AD517" s="373"/>
      <c r="AE517" s="372"/>
      <c r="AF517" s="372"/>
      <c r="AG517" s="372"/>
      <c r="AH517" s="376"/>
      <c r="AI517" s="376"/>
      <c r="AJ517" s="376"/>
      <c r="AK517" s="376"/>
      <c r="AL517" s="376"/>
      <c r="AM517" s="376"/>
      <c r="AN517" s="376"/>
      <c r="AO517" s="376"/>
      <c r="AP517" s="376"/>
      <c r="AQ517" s="376"/>
      <c r="AR517" s="376"/>
      <c r="AS517" s="376"/>
      <c r="AT517" s="376"/>
    </row>
    <row r="518" spans="1:50" ht="18" customHeight="1">
      <c r="A518" s="153"/>
      <c r="B518" s="376"/>
      <c r="C518" s="376"/>
      <c r="D518" s="376"/>
      <c r="E518" s="376"/>
      <c r="F518" s="376"/>
      <c r="G518" s="376" t="s">
        <v>265</v>
      </c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154"/>
      <c r="V518" s="154"/>
      <c r="W518" s="154"/>
      <c r="X518" s="376"/>
      <c r="Y518" s="155"/>
      <c r="Z518" s="155"/>
      <c r="AA518" s="373"/>
      <c r="AB518" s="373"/>
      <c r="AC518" s="373"/>
      <c r="AD518" s="373"/>
      <c r="AE518" s="372"/>
      <c r="AF518" s="372"/>
      <c r="AG518" s="372"/>
      <c r="AH518" s="376"/>
      <c r="AI518" s="376"/>
      <c r="AJ518" s="376"/>
      <c r="AK518" s="376"/>
      <c r="AL518" s="376"/>
      <c r="AM518" s="376"/>
      <c r="AN518" s="376"/>
      <c r="AO518" s="376"/>
      <c r="AP518" s="376"/>
      <c r="AQ518" s="376"/>
      <c r="AR518" s="376"/>
      <c r="AS518" s="376"/>
      <c r="AT518" s="376"/>
    </row>
    <row r="519" spans="1:50" ht="18" customHeight="1">
      <c r="A519" s="153"/>
      <c r="B519" s="376"/>
      <c r="C519" s="376"/>
      <c r="D519" s="376"/>
      <c r="E519" s="376"/>
      <c r="F519" s="376"/>
      <c r="G519" s="376"/>
      <c r="H519" s="376"/>
      <c r="I519" s="397"/>
      <c r="J519" s="397"/>
      <c r="K519" s="397"/>
      <c r="L519" s="376"/>
      <c r="M519" s="376"/>
      <c r="N519" s="563" t="e">
        <f ca="1">G511</f>
        <v>#N/A</v>
      </c>
      <c r="O519" s="563"/>
      <c r="P519" s="563"/>
      <c r="Q519" s="563"/>
      <c r="R519" s="406">
        <f>L511</f>
        <v>0</v>
      </c>
      <c r="S519" s="406"/>
      <c r="T519" s="406"/>
      <c r="U519" s="376"/>
      <c r="V519" s="376"/>
      <c r="W519" s="154"/>
      <c r="X519" s="154"/>
      <c r="Y519" s="154"/>
      <c r="Z519" s="376"/>
      <c r="AA519" s="155"/>
      <c r="AB519" s="155"/>
      <c r="AC519" s="373"/>
      <c r="AD519" s="373"/>
      <c r="AE519" s="373"/>
      <c r="AF519" s="373"/>
      <c r="AG519" s="372"/>
      <c r="AH519" s="372"/>
      <c r="AI519" s="372"/>
      <c r="AJ519" s="376"/>
      <c r="AK519" s="376"/>
      <c r="AL519" s="376"/>
      <c r="AM519" s="376"/>
      <c r="AN519" s="376"/>
      <c r="AO519" s="376"/>
      <c r="AP519" s="376"/>
      <c r="AQ519" s="376"/>
      <c r="AR519" s="376"/>
      <c r="AS519" s="376"/>
      <c r="AT519" s="376"/>
      <c r="AU519" s="376"/>
      <c r="AV519" s="376"/>
    </row>
    <row r="520" spans="1:50" ht="18" customHeight="1">
      <c r="A520" s="153"/>
      <c r="B520" s="376"/>
      <c r="C520" s="376"/>
      <c r="D520" s="376"/>
      <c r="E520" s="376"/>
      <c r="F520" s="376"/>
      <c r="G520" s="397"/>
      <c r="H520" s="376"/>
      <c r="I520" s="144" t="s">
        <v>268</v>
      </c>
      <c r="J520" s="374" t="s">
        <v>267</v>
      </c>
      <c r="K520" s="376" t="s">
        <v>269</v>
      </c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154"/>
      <c r="W520" s="154"/>
      <c r="X520" s="154"/>
      <c r="Y520" s="376"/>
      <c r="Z520" s="155"/>
      <c r="AA520" s="155"/>
      <c r="AB520" s="373"/>
      <c r="AC520" s="373"/>
      <c r="AD520" s="373"/>
      <c r="AE520" s="373"/>
      <c r="AF520" s="372"/>
      <c r="AG520" s="372"/>
      <c r="AH520" s="372"/>
      <c r="AI520" s="376"/>
      <c r="AJ520" s="376"/>
      <c r="AK520" s="376"/>
      <c r="AL520" s="376"/>
      <c r="AM520" s="376"/>
      <c r="AN520" s="376"/>
      <c r="AO520" s="376"/>
      <c r="AP520" s="376"/>
      <c r="AQ520" s="376"/>
      <c r="AR520" s="376"/>
      <c r="AS520" s="376"/>
      <c r="AT520" s="376"/>
      <c r="AU520" s="376"/>
    </row>
    <row r="521" spans="1:50" ht="18" customHeight="1">
      <c r="A521" s="153"/>
      <c r="B521" s="376"/>
      <c r="C521" s="376"/>
      <c r="D521" s="376"/>
      <c r="E521" s="376"/>
      <c r="F521" s="376"/>
      <c r="G521" s="397"/>
      <c r="H521" s="376"/>
      <c r="I521" s="144" t="s">
        <v>270</v>
      </c>
      <c r="J521" s="374" t="s">
        <v>271</v>
      </c>
      <c r="K521" s="723" t="e">
        <f ca="1">OFFSET(표준압력!AB21,AX429,0)</f>
        <v>#N/A</v>
      </c>
      <c r="L521" s="723"/>
      <c r="M521" s="723"/>
      <c r="N521" s="723"/>
      <c r="O521" s="723"/>
      <c r="P521" s="723"/>
      <c r="Q521" s="723"/>
      <c r="R521" s="376"/>
      <c r="S521" s="376"/>
      <c r="T521" s="376"/>
      <c r="U521" s="376"/>
      <c r="V521" s="154"/>
      <c r="W521" s="154"/>
      <c r="X521" s="154"/>
      <c r="Y521" s="376"/>
      <c r="Z521" s="155"/>
      <c r="AA521" s="155"/>
      <c r="AB521" s="373"/>
      <c r="AC521" s="373"/>
      <c r="AD521" s="373"/>
      <c r="AE521" s="373"/>
      <c r="AF521" s="372"/>
      <c r="AG521" s="372"/>
      <c r="AH521" s="372"/>
      <c r="AI521" s="376"/>
      <c r="AJ521" s="376"/>
      <c r="AK521" s="376"/>
      <c r="AL521" s="376"/>
      <c r="AM521" s="376"/>
      <c r="AN521" s="376"/>
      <c r="AO521" s="376"/>
      <c r="AP521" s="376"/>
      <c r="AQ521" s="376"/>
      <c r="AR521" s="376"/>
      <c r="AS521" s="376"/>
      <c r="AT521" s="376"/>
      <c r="AU521" s="376"/>
    </row>
    <row r="522" spans="1:50" ht="18" customHeight="1">
      <c r="A522" s="153"/>
      <c r="B522" s="376"/>
      <c r="C522" s="376"/>
      <c r="D522" s="376"/>
      <c r="E522" s="376"/>
      <c r="F522" s="376"/>
      <c r="G522" s="397"/>
      <c r="H522" s="376"/>
      <c r="I522" s="144" t="s">
        <v>272</v>
      </c>
      <c r="J522" s="374" t="s">
        <v>267</v>
      </c>
      <c r="K522" s="723" t="e">
        <f ca="1">OFFSET(표준압력!AC21,AX429,0)</f>
        <v>#N/A</v>
      </c>
      <c r="L522" s="723"/>
      <c r="M522" s="723"/>
      <c r="N522" s="723"/>
      <c r="O522" s="723"/>
      <c r="P522" s="723"/>
      <c r="Q522" s="723"/>
      <c r="R522" s="376"/>
      <c r="S522" s="376"/>
      <c r="T522" s="376"/>
      <c r="U522" s="376"/>
      <c r="V522" s="154"/>
      <c r="W522" s="154"/>
      <c r="X522" s="154"/>
      <c r="Y522" s="376"/>
      <c r="Z522" s="155"/>
      <c r="AA522" s="155"/>
      <c r="AB522" s="373"/>
      <c r="AC522" s="373"/>
      <c r="AD522" s="373"/>
      <c r="AE522" s="373"/>
      <c r="AF522" s="372"/>
      <c r="AG522" s="372"/>
      <c r="AH522" s="372"/>
      <c r="AI522" s="376"/>
      <c r="AJ522" s="376"/>
      <c r="AK522" s="376"/>
      <c r="AL522" s="376"/>
      <c r="AM522" s="376"/>
      <c r="AN522" s="376"/>
      <c r="AO522" s="376"/>
      <c r="AP522" s="376"/>
      <c r="AQ522" s="376"/>
      <c r="AR522" s="376"/>
      <c r="AS522" s="376"/>
      <c r="AT522" s="376"/>
      <c r="AU522" s="376"/>
    </row>
    <row r="523" spans="1:50" ht="18" customHeight="1">
      <c r="A523" s="153"/>
      <c r="B523" s="376"/>
      <c r="C523" s="376"/>
      <c r="D523" s="376"/>
      <c r="E523" s="376"/>
      <c r="F523" s="376"/>
      <c r="G523" s="397"/>
      <c r="H523" s="376"/>
      <c r="I523" s="144" t="s">
        <v>273</v>
      </c>
      <c r="J523" s="374" t="s">
        <v>271</v>
      </c>
      <c r="K523" s="303" t="s">
        <v>274</v>
      </c>
      <c r="L523" s="303"/>
      <c r="M523" s="303"/>
      <c r="N523" s="303"/>
      <c r="O523" s="303"/>
      <c r="P523" s="303"/>
      <c r="Q523" s="303"/>
      <c r="R523" s="376"/>
      <c r="S523" s="376"/>
      <c r="T523" s="376"/>
      <c r="U523" s="376"/>
      <c r="V523" s="154"/>
      <c r="W523" s="154"/>
      <c r="X523" s="154"/>
      <c r="Y523" s="376"/>
      <c r="Z523" s="155"/>
      <c r="AA523" s="155"/>
      <c r="AB523" s="373"/>
      <c r="AC523" s="373"/>
      <c r="AD523" s="373"/>
      <c r="AE523" s="373"/>
      <c r="AF523" s="372"/>
      <c r="AG523" s="372"/>
      <c r="AH523" s="372"/>
      <c r="AI523" s="376"/>
      <c r="AJ523" s="376"/>
      <c r="AK523" s="376"/>
      <c r="AL523" s="376"/>
      <c r="AM523" s="376"/>
      <c r="AN523" s="376"/>
      <c r="AO523" s="376"/>
      <c r="AP523" s="376"/>
      <c r="AQ523" s="376"/>
      <c r="AR523" s="376"/>
      <c r="AS523" s="376"/>
      <c r="AT523" s="376"/>
      <c r="AU523" s="376"/>
    </row>
    <row r="524" spans="1:50" ht="18" customHeight="1">
      <c r="A524" s="153"/>
      <c r="B524" s="300" t="s">
        <v>1076</v>
      </c>
      <c r="C524" s="464"/>
      <c r="D524" s="464"/>
      <c r="E524" s="464"/>
      <c r="F524" s="464"/>
      <c r="G524" s="464"/>
      <c r="H524" s="464"/>
      <c r="I524" s="144"/>
      <c r="J524" s="465"/>
      <c r="K524" s="303"/>
      <c r="L524" s="303"/>
      <c r="M524" s="303"/>
      <c r="N524" s="303"/>
      <c r="O524" s="303"/>
      <c r="P524" s="303"/>
      <c r="Q524" s="303"/>
      <c r="R524" s="464"/>
      <c r="S524" s="464"/>
      <c r="T524" s="464"/>
      <c r="U524" s="464"/>
      <c r="V524" s="154"/>
      <c r="W524" s="154"/>
      <c r="X524" s="154"/>
      <c r="Y524" s="464"/>
      <c r="Z524" s="155"/>
      <c r="AA524" s="155"/>
      <c r="AB524" s="467"/>
      <c r="AC524" s="467"/>
      <c r="AD524" s="467"/>
      <c r="AE524" s="467"/>
      <c r="AF524" s="466"/>
      <c r="AG524" s="466"/>
      <c r="AH524" s="466"/>
      <c r="AI524" s="464"/>
      <c r="AJ524" s="464"/>
      <c r="AK524" s="464"/>
      <c r="AL524" s="464"/>
      <c r="AM524" s="464"/>
      <c r="AN524" s="464"/>
      <c r="AO524" s="464"/>
      <c r="AP524" s="464"/>
      <c r="AQ524" s="464"/>
      <c r="AR524" s="464"/>
      <c r="AS524" s="464"/>
      <c r="AT524" s="464"/>
      <c r="AU524" s="464"/>
    </row>
    <row r="525" spans="1:50" ht="18" customHeight="1">
      <c r="A525" s="153"/>
      <c r="B525" s="376" t="s">
        <v>275</v>
      </c>
      <c r="C525" s="376"/>
      <c r="D525" s="376"/>
      <c r="E525" s="376"/>
      <c r="F525" s="376"/>
      <c r="G525" s="376"/>
      <c r="H525" s="376"/>
      <c r="I525" s="376" t="e">
        <f ca="1">"표준기의 불확도 평가결과에서 계산된 측정불확도는 "&amp;TRIM(TEXT(AF429,"0.### ###"))&amp;" "&amp;AL429&amp;" 이고,"</f>
        <v>#N/A</v>
      </c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156"/>
      <c r="V525" s="156"/>
      <c r="W525" s="156"/>
      <c r="X525" s="376"/>
      <c r="Y525" s="157"/>
      <c r="Z525" s="157"/>
      <c r="AA525" s="157"/>
      <c r="AB525" s="155"/>
      <c r="AC525" s="155"/>
      <c r="AD525" s="376"/>
      <c r="AE525" s="376"/>
      <c r="AF525" s="376"/>
      <c r="AG525" s="376"/>
      <c r="AH525" s="376"/>
      <c r="AI525" s="376"/>
      <c r="AJ525" s="376"/>
      <c r="AK525" s="376"/>
      <c r="AL525" s="376"/>
      <c r="AM525" s="376"/>
      <c r="AN525" s="376"/>
      <c r="AO525" s="376"/>
      <c r="AP525" s="376"/>
      <c r="AQ525" s="376"/>
      <c r="AR525" s="376"/>
      <c r="AS525" s="376"/>
      <c r="AT525" s="376"/>
    </row>
    <row r="526" spans="1:50" ht="18" customHeight="1">
      <c r="A526" s="153"/>
      <c r="B526" s="376"/>
      <c r="C526" s="376"/>
      <c r="D526" s="376"/>
      <c r="E526" s="376"/>
      <c r="F526" s="376"/>
      <c r="G526" s="376"/>
      <c r="H526" s="376"/>
      <c r="I526" s="376" t="e">
        <f ca="1">"표준기 압력값은 "&amp;TEXT(O527,"0.000000")&amp;" "&amp;L511&amp;" 이므로 아래와 같이 계산된다."</f>
        <v>#N/A</v>
      </c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156"/>
      <c r="V526" s="156"/>
      <c r="W526" s="156"/>
      <c r="X526" s="376"/>
      <c r="Y526" s="157"/>
      <c r="Z526" s="157"/>
      <c r="AA526" s="157"/>
      <c r="AB526" s="155"/>
      <c r="AC526" s="155"/>
      <c r="AD526" s="376"/>
      <c r="AE526" s="376"/>
      <c r="AF526" s="376"/>
      <c r="AG526" s="376"/>
      <c r="AH526" s="376"/>
      <c r="AI526" s="376"/>
      <c r="AJ526" s="376"/>
      <c r="AK526" s="376"/>
      <c r="AL526" s="376"/>
      <c r="AM526" s="376"/>
      <c r="AN526" s="376"/>
      <c r="AO526" s="376"/>
      <c r="AP526" s="376"/>
      <c r="AQ526" s="376"/>
      <c r="AR526" s="376"/>
      <c r="AS526" s="376"/>
      <c r="AT526" s="376"/>
    </row>
    <row r="527" spans="1:50" ht="18" customHeight="1">
      <c r="A527" s="153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6"/>
      <c r="O527" s="558" t="e">
        <f ca="1">AE515</f>
        <v>#N/A</v>
      </c>
      <c r="P527" s="599"/>
      <c r="Q527" s="599"/>
      <c r="R527" s="599"/>
      <c r="S527" s="599"/>
      <c r="T527" s="558" t="s">
        <v>276</v>
      </c>
      <c r="U527" s="722" t="e">
        <f ca="1">AF429/100</f>
        <v>#N/A</v>
      </c>
      <c r="V527" s="722"/>
      <c r="W527" s="722"/>
      <c r="X527" s="722"/>
      <c r="Y527" s="722"/>
      <c r="Z527" s="558" t="s">
        <v>271</v>
      </c>
      <c r="AA527" s="562" t="e">
        <f ca="1">P501</f>
        <v>#N/A</v>
      </c>
      <c r="AB527" s="562"/>
      <c r="AC527" s="562"/>
      <c r="AD527" s="562"/>
      <c r="AE527" s="563">
        <f>U501</f>
        <v>0</v>
      </c>
      <c r="AF527" s="563"/>
      <c r="AG527" s="563"/>
      <c r="AH527" s="563"/>
      <c r="AI527" s="563"/>
      <c r="AJ527" s="376"/>
      <c r="AK527" s="376"/>
      <c r="AL527" s="376"/>
      <c r="AM527" s="376"/>
      <c r="AN527" s="376"/>
      <c r="AO527" s="376"/>
      <c r="AP527" s="376"/>
      <c r="AQ527" s="376"/>
      <c r="AR527" s="376"/>
      <c r="AS527" s="376"/>
    </row>
    <row r="528" spans="1:50" ht="18" customHeight="1">
      <c r="A528" s="153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76"/>
      <c r="O528" s="599"/>
      <c r="P528" s="599"/>
      <c r="Q528" s="599"/>
      <c r="R528" s="599"/>
      <c r="S528" s="599"/>
      <c r="T528" s="558"/>
      <c r="U528" s="561">
        <f>AR429</f>
        <v>2</v>
      </c>
      <c r="V528" s="561"/>
      <c r="W528" s="561"/>
      <c r="X528" s="561"/>
      <c r="Y528" s="561"/>
      <c r="Z528" s="558"/>
      <c r="AA528" s="562"/>
      <c r="AB528" s="562"/>
      <c r="AC528" s="562"/>
      <c r="AD528" s="562"/>
      <c r="AE528" s="563"/>
      <c r="AF528" s="563"/>
      <c r="AG528" s="563"/>
      <c r="AH528" s="563"/>
      <c r="AI528" s="563"/>
      <c r="AJ528" s="376"/>
      <c r="AK528" s="376"/>
      <c r="AL528" s="376"/>
      <c r="AM528" s="376"/>
      <c r="AN528" s="376"/>
      <c r="AO528" s="376"/>
      <c r="AP528" s="376"/>
      <c r="AQ528" s="376"/>
      <c r="AR528" s="376"/>
      <c r="AS528" s="376"/>
    </row>
    <row r="529" spans="1:47" ht="18" customHeight="1">
      <c r="A529" s="153"/>
      <c r="B529" s="300" t="s">
        <v>1077</v>
      </c>
      <c r="C529" s="464"/>
      <c r="D529" s="464"/>
      <c r="E529" s="464"/>
      <c r="F529" s="464"/>
      <c r="H529" s="464"/>
      <c r="I529" s="464"/>
      <c r="J529" s="464"/>
      <c r="K529" s="464"/>
      <c r="L529" s="464"/>
      <c r="M529" s="464"/>
      <c r="N529" s="464"/>
      <c r="O529" s="464"/>
      <c r="P529" s="464"/>
      <c r="Q529" s="464"/>
      <c r="R529" s="464"/>
      <c r="S529" s="464"/>
      <c r="T529" s="464"/>
      <c r="U529" s="154"/>
      <c r="V529" s="154"/>
      <c r="W529" s="154"/>
      <c r="X529" s="464"/>
      <c r="Y529" s="155"/>
      <c r="Z529" s="155"/>
      <c r="AA529" s="467"/>
      <c r="AB529" s="467"/>
      <c r="AC529" s="467"/>
      <c r="AD529" s="467"/>
      <c r="AE529" s="466"/>
      <c r="AF529" s="466"/>
      <c r="AG529" s="466"/>
      <c r="AH529" s="464"/>
      <c r="AI529" s="464"/>
      <c r="AJ529" s="464"/>
      <c r="AK529" s="464"/>
      <c r="AL529" s="464"/>
      <c r="AM529" s="464"/>
      <c r="AN529" s="464"/>
      <c r="AO529" s="464"/>
      <c r="AP529" s="464"/>
      <c r="AQ529" s="464"/>
      <c r="AR529" s="464"/>
      <c r="AS529" s="464"/>
      <c r="AT529" s="464"/>
    </row>
    <row r="530" spans="1:47" ht="18" customHeight="1">
      <c r="A530" s="153"/>
      <c r="B530" s="464" t="s">
        <v>275</v>
      </c>
      <c r="C530" s="464"/>
      <c r="D530" s="464"/>
      <c r="E530" s="464"/>
      <c r="F530" s="464"/>
      <c r="G530" s="464"/>
      <c r="H530" s="464"/>
      <c r="I530" s="464" t="e">
        <f ca="1">"표준기의 교정성적서에서 측정불확도는 "&amp;TRIM(TEXT(AF429,"0.### ###"))&amp;" "&amp;AL429&amp;" 이다."</f>
        <v>#N/A</v>
      </c>
      <c r="J530" s="464"/>
      <c r="K530" s="464"/>
      <c r="L530" s="464"/>
      <c r="M530" s="464"/>
      <c r="N530" s="464"/>
      <c r="O530" s="464"/>
      <c r="P530" s="464"/>
      <c r="Q530" s="464"/>
      <c r="R530" s="464"/>
      <c r="S530" s="464"/>
      <c r="T530" s="464"/>
      <c r="U530" s="156"/>
      <c r="V530" s="156"/>
      <c r="W530" s="156"/>
      <c r="X530" s="464"/>
      <c r="Y530" s="157"/>
      <c r="Z530" s="157"/>
      <c r="AA530" s="157"/>
      <c r="AB530" s="155"/>
      <c r="AC530" s="155"/>
      <c r="AD530" s="464"/>
      <c r="AE530" s="464"/>
      <c r="AF530" s="464"/>
      <c r="AG530" s="464"/>
      <c r="AH530" s="464"/>
      <c r="AI530" s="464"/>
      <c r="AJ530" s="464"/>
      <c r="AK530" s="464"/>
      <c r="AL530" s="464"/>
      <c r="AM530" s="464"/>
      <c r="AN530" s="464"/>
      <c r="AO530" s="464"/>
      <c r="AP530" s="464"/>
      <c r="AQ530" s="464"/>
      <c r="AR530" s="464"/>
      <c r="AS530" s="464"/>
      <c r="AT530" s="464"/>
    </row>
    <row r="531" spans="1:47" ht="18" customHeight="1">
      <c r="A531" s="153"/>
      <c r="B531" s="464"/>
      <c r="C531" s="464"/>
      <c r="D531" s="464"/>
      <c r="E531" s="464"/>
      <c r="F531" s="464"/>
      <c r="G531" s="464"/>
      <c r="H531" s="464"/>
      <c r="I531" s="464" t="s">
        <v>1075</v>
      </c>
      <c r="K531" s="464"/>
      <c r="L531" s="464"/>
      <c r="M531" s="464"/>
      <c r="N531" s="464"/>
      <c r="O531" s="464"/>
      <c r="P531" s="464"/>
      <c r="Q531" s="464"/>
      <c r="R531" s="464"/>
      <c r="S531" s="464"/>
      <c r="T531" s="464"/>
      <c r="U531" s="156"/>
      <c r="V531" s="156"/>
      <c r="W531" s="156"/>
      <c r="X531" s="464"/>
      <c r="Y531" s="157"/>
      <c r="Z531" s="157"/>
      <c r="AA531" s="157"/>
      <c r="AB531" s="155"/>
      <c r="AC531" s="155"/>
      <c r="AD531" s="464"/>
      <c r="AE531" s="464"/>
      <c r="AF531" s="464"/>
      <c r="AG531" s="464"/>
      <c r="AH531" s="464"/>
      <c r="AI531" s="464"/>
      <c r="AJ531" s="464"/>
      <c r="AK531" s="464"/>
      <c r="AL531" s="464"/>
      <c r="AM531" s="464"/>
      <c r="AN531" s="464"/>
      <c r="AO531" s="464"/>
      <c r="AP531" s="464"/>
      <c r="AQ531" s="464"/>
      <c r="AR531" s="464"/>
      <c r="AS531" s="464"/>
      <c r="AT531" s="464"/>
    </row>
    <row r="532" spans="1:47" ht="18" customHeight="1">
      <c r="A532" s="153"/>
      <c r="B532" s="464"/>
      <c r="C532" s="464"/>
      <c r="D532" s="464"/>
      <c r="E532" s="464"/>
      <c r="F532" s="464"/>
      <c r="G532" s="464"/>
      <c r="H532" s="464"/>
      <c r="I532" s="464"/>
      <c r="J532" s="464"/>
      <c r="K532" s="464"/>
      <c r="L532" s="464"/>
      <c r="M532" s="722" t="e">
        <f ca="1">AF429</f>
        <v>#N/A</v>
      </c>
      <c r="N532" s="722"/>
      <c r="O532" s="722"/>
      <c r="P532" s="722"/>
      <c r="Q532" s="722"/>
      <c r="R532" s="558" t="s">
        <v>85</v>
      </c>
      <c r="S532" s="562" t="e">
        <f ca="1">P501</f>
        <v>#N/A</v>
      </c>
      <c r="T532" s="562"/>
      <c r="U532" s="562"/>
      <c r="V532" s="562"/>
      <c r="W532" s="563">
        <f>U501</f>
        <v>0</v>
      </c>
      <c r="X532" s="563"/>
      <c r="Y532" s="563"/>
      <c r="Z532" s="563"/>
      <c r="AA532" s="563"/>
      <c r="AB532" s="464"/>
      <c r="AC532" s="464"/>
      <c r="AD532" s="464"/>
      <c r="AE532" s="464"/>
      <c r="AF532" s="464"/>
      <c r="AG532" s="464"/>
      <c r="AH532" s="464"/>
      <c r="AI532" s="464"/>
      <c r="AJ532" s="464"/>
      <c r="AK532" s="464"/>
    </row>
    <row r="533" spans="1:47" ht="18" customHeight="1">
      <c r="A533" s="153"/>
      <c r="B533" s="464"/>
      <c r="C533" s="464"/>
      <c r="D533" s="464"/>
      <c r="E533" s="464"/>
      <c r="F533" s="464"/>
      <c r="G533" s="464"/>
      <c r="H533" s="464"/>
      <c r="I533" s="464"/>
      <c r="J533" s="464"/>
      <c r="K533" s="464"/>
      <c r="L533" s="464"/>
      <c r="M533" s="561">
        <f>AR429</f>
        <v>2</v>
      </c>
      <c r="N533" s="561"/>
      <c r="O533" s="561"/>
      <c r="P533" s="561"/>
      <c r="Q533" s="561"/>
      <c r="R533" s="558"/>
      <c r="S533" s="562"/>
      <c r="T533" s="562"/>
      <c r="U533" s="562"/>
      <c r="V533" s="562"/>
      <c r="W533" s="563"/>
      <c r="X533" s="563"/>
      <c r="Y533" s="563"/>
      <c r="Z533" s="563"/>
      <c r="AA533" s="563"/>
      <c r="AB533" s="464"/>
      <c r="AC533" s="464"/>
      <c r="AD533" s="464"/>
      <c r="AE533" s="464"/>
      <c r="AF533" s="464"/>
      <c r="AG533" s="464"/>
      <c r="AH533" s="464"/>
      <c r="AI533" s="464"/>
      <c r="AJ533" s="464"/>
      <c r="AK533" s="464"/>
    </row>
    <row r="534" spans="1:47" ht="18" customHeight="1">
      <c r="A534" s="153"/>
      <c r="B534" s="376" t="s">
        <v>278</v>
      </c>
      <c r="C534" s="376"/>
      <c r="D534" s="376"/>
      <c r="E534" s="376"/>
      <c r="F534" s="376"/>
      <c r="G534" s="376"/>
      <c r="H534" s="563" t="str">
        <f>X501</f>
        <v>정규</v>
      </c>
      <c r="I534" s="563"/>
      <c r="J534" s="563"/>
      <c r="K534" s="563"/>
      <c r="L534" s="563"/>
      <c r="M534" s="376"/>
      <c r="N534" s="376"/>
      <c r="O534" s="376"/>
      <c r="P534" s="376"/>
      <c r="Q534" s="376"/>
      <c r="R534" s="376"/>
      <c r="S534" s="376"/>
      <c r="T534" s="376"/>
      <c r="U534" s="376"/>
      <c r="V534" s="376"/>
      <c r="W534" s="376"/>
      <c r="X534" s="376"/>
      <c r="Y534" s="376"/>
      <c r="Z534" s="376"/>
      <c r="AA534" s="376"/>
      <c r="AB534" s="376"/>
      <c r="AC534" s="376"/>
      <c r="AD534" s="376"/>
      <c r="AE534" s="376"/>
      <c r="AF534" s="376"/>
      <c r="AG534" s="376"/>
      <c r="AH534" s="376"/>
      <c r="AI534" s="376"/>
      <c r="AJ534" s="376"/>
      <c r="AK534" s="376"/>
      <c r="AL534" s="376"/>
      <c r="AM534" s="376"/>
      <c r="AN534" s="376"/>
      <c r="AO534" s="376"/>
      <c r="AP534" s="376"/>
      <c r="AQ534" s="376"/>
      <c r="AR534" s="376"/>
      <c r="AS534" s="376"/>
      <c r="AT534" s="376"/>
    </row>
    <row r="535" spans="1:47" ht="18" customHeight="1">
      <c r="A535" s="153"/>
      <c r="B535" s="563" t="s">
        <v>279</v>
      </c>
      <c r="C535" s="563"/>
      <c r="D535" s="563"/>
      <c r="E535" s="563"/>
      <c r="F535" s="563"/>
      <c r="G535" s="563"/>
      <c r="H535" s="376"/>
      <c r="I535" s="376"/>
      <c r="J535" s="376"/>
      <c r="K535" s="376"/>
      <c r="L535" s="376"/>
      <c r="M535" s="376"/>
      <c r="N535" s="376"/>
      <c r="O535" s="376"/>
      <c r="P535" s="376"/>
      <c r="Q535" s="376"/>
      <c r="R535" s="376"/>
      <c r="S535" s="376"/>
      <c r="T535" s="376"/>
      <c r="U535" s="376"/>
      <c r="V535" s="376"/>
      <c r="W535" s="376"/>
      <c r="X535" s="376"/>
      <c r="Y535" s="376"/>
      <c r="Z535" s="376"/>
      <c r="AA535" s="376"/>
      <c r="AB535" s="376"/>
      <c r="AC535" s="376"/>
      <c r="AD535" s="376"/>
      <c r="AE535" s="376"/>
      <c r="AF535" s="376"/>
      <c r="AG535" s="376"/>
      <c r="AH535" s="376"/>
      <c r="AI535" s="376"/>
      <c r="AJ535" s="376"/>
      <c r="AK535" s="376"/>
      <c r="AL535" s="376"/>
      <c r="AM535" s="376"/>
      <c r="AN535" s="376"/>
      <c r="AO535" s="376"/>
      <c r="AP535" s="376"/>
      <c r="AQ535" s="376"/>
      <c r="AR535" s="376"/>
      <c r="AS535" s="376"/>
      <c r="AT535" s="376"/>
    </row>
    <row r="536" spans="1:47" ht="18" customHeight="1">
      <c r="A536" s="153"/>
      <c r="B536" s="563"/>
      <c r="C536" s="563"/>
      <c r="D536" s="563"/>
      <c r="E536" s="563"/>
      <c r="F536" s="563"/>
      <c r="G536" s="563"/>
      <c r="H536" s="376"/>
      <c r="I536" s="376"/>
      <c r="J536" s="376"/>
      <c r="K536" s="376"/>
      <c r="L536" s="376"/>
      <c r="M536" s="376"/>
      <c r="N536" s="376"/>
      <c r="O536" s="376"/>
      <c r="P536" s="376"/>
      <c r="Q536" s="376"/>
      <c r="R536" s="376"/>
      <c r="S536" s="376"/>
      <c r="T536" s="376"/>
      <c r="U536" s="376"/>
      <c r="V536" s="376"/>
      <c r="W536" s="376"/>
      <c r="X536" s="376"/>
      <c r="Y536" s="376"/>
      <c r="Z536" s="376"/>
      <c r="AH536" s="376"/>
      <c r="AI536" s="376"/>
      <c r="AJ536" s="376"/>
      <c r="AK536" s="376"/>
      <c r="AL536" s="376"/>
      <c r="AM536" s="376"/>
      <c r="AN536" s="376"/>
      <c r="AO536" s="376"/>
      <c r="AP536" s="376"/>
      <c r="AQ536" s="376"/>
      <c r="AR536" s="376"/>
      <c r="AS536" s="376"/>
      <c r="AT536" s="376"/>
    </row>
    <row r="537" spans="1:47" ht="18" customHeight="1">
      <c r="A537" s="153"/>
      <c r="B537" s="376" t="s">
        <v>280</v>
      </c>
      <c r="C537" s="376"/>
      <c r="D537" s="376"/>
      <c r="E537" s="376"/>
      <c r="F537" s="376"/>
      <c r="G537" s="376"/>
      <c r="H537" s="376"/>
      <c r="I537" s="376"/>
      <c r="J537" s="376"/>
      <c r="K537" s="158" t="s">
        <v>281</v>
      </c>
      <c r="L537" s="564" t="e">
        <f ca="1">AA527</f>
        <v>#N/A</v>
      </c>
      <c r="M537" s="564"/>
      <c r="N537" s="564"/>
      <c r="O537" s="564"/>
      <c r="P537" s="406">
        <f>AE527</f>
        <v>0</v>
      </c>
      <c r="Q537" s="406"/>
      <c r="R537" s="409"/>
      <c r="S537" s="159" t="s">
        <v>271</v>
      </c>
      <c r="T537" s="564" t="e">
        <f ca="1">1*L537</f>
        <v>#N/A</v>
      </c>
      <c r="U537" s="564"/>
      <c r="V537" s="564"/>
      <c r="W537" s="564"/>
      <c r="X537" s="406">
        <f>P537</f>
        <v>0</v>
      </c>
      <c r="Y537" s="406"/>
      <c r="Z537" s="372"/>
      <c r="AA537" s="304"/>
      <c r="AB537" s="376"/>
      <c r="AC537" s="376"/>
      <c r="AD537" s="376"/>
      <c r="AE537" s="376"/>
      <c r="AF537" s="376"/>
      <c r="AG537" s="376"/>
      <c r="AH537" s="376"/>
      <c r="AI537" s="376"/>
      <c r="AJ537" s="376"/>
      <c r="AK537" s="376"/>
      <c r="AL537" s="376"/>
      <c r="AM537" s="376"/>
      <c r="AN537" s="376"/>
      <c r="AO537" s="376"/>
      <c r="AP537" s="376"/>
      <c r="AQ537" s="376"/>
      <c r="AR537" s="376"/>
      <c r="AS537" s="376"/>
      <c r="AT537" s="376"/>
      <c r="AU537" s="376"/>
    </row>
    <row r="538" spans="1:47" ht="18" customHeight="1">
      <c r="A538" s="153"/>
      <c r="B538" s="376" t="s">
        <v>283</v>
      </c>
      <c r="C538" s="376"/>
      <c r="D538" s="376"/>
      <c r="E538" s="376"/>
      <c r="F538" s="376"/>
      <c r="G538" s="376"/>
      <c r="H538" s="160" t="s">
        <v>1016</v>
      </c>
      <c r="I538" s="405" t="s">
        <v>85</v>
      </c>
      <c r="J538" s="563" t="str">
        <f>AP501</f>
        <v>∞</v>
      </c>
      <c r="K538" s="563"/>
      <c r="L538" s="563"/>
      <c r="M538" s="563"/>
      <c r="N538" s="563"/>
      <c r="O538" s="376"/>
      <c r="P538" s="376"/>
      <c r="Q538" s="376"/>
      <c r="R538" s="376"/>
      <c r="S538" s="376"/>
      <c r="T538" s="376"/>
      <c r="U538" s="376"/>
      <c r="V538" s="376"/>
      <c r="W538" s="376"/>
      <c r="X538" s="376"/>
      <c r="Y538" s="376"/>
      <c r="Z538" s="376"/>
      <c r="AA538" s="376"/>
      <c r="AB538" s="376"/>
      <c r="AC538" s="376"/>
      <c r="AD538" s="376"/>
      <c r="AE538" s="376"/>
      <c r="AF538" s="376"/>
      <c r="AG538" s="376"/>
      <c r="AH538" s="376"/>
      <c r="AI538" s="376"/>
      <c r="AJ538" s="376"/>
      <c r="AK538" s="376"/>
      <c r="AL538" s="376"/>
      <c r="AM538" s="376"/>
      <c r="AN538" s="376"/>
      <c r="AO538" s="376"/>
      <c r="AP538" s="376"/>
      <c r="AQ538" s="376"/>
      <c r="AR538" s="376"/>
    </row>
    <row r="539" spans="1:47" ht="18" customHeight="1">
      <c r="A539" s="153"/>
      <c r="B539" s="376"/>
      <c r="C539" s="376"/>
      <c r="D539" s="376"/>
      <c r="E539" s="376"/>
      <c r="F539" s="376"/>
      <c r="G539" s="376"/>
      <c r="H539" s="376"/>
      <c r="I539" s="376"/>
      <c r="J539" s="376"/>
      <c r="K539" s="376"/>
      <c r="L539" s="376"/>
      <c r="M539" s="376"/>
      <c r="N539" s="376"/>
      <c r="O539" s="376"/>
      <c r="P539" s="376"/>
      <c r="Q539" s="376"/>
      <c r="R539" s="376"/>
      <c r="S539" s="376"/>
      <c r="T539" s="376"/>
      <c r="U539" s="376"/>
      <c r="V539" s="376"/>
      <c r="W539" s="376"/>
      <c r="X539" s="376"/>
      <c r="Y539" s="376"/>
      <c r="Z539" s="376"/>
      <c r="AA539" s="376"/>
      <c r="AB539" s="376"/>
      <c r="AC539" s="376"/>
      <c r="AD539" s="376"/>
      <c r="AE539" s="376"/>
      <c r="AF539" s="376"/>
      <c r="AG539" s="376"/>
      <c r="AH539" s="376"/>
      <c r="AI539" s="376"/>
      <c r="AJ539" s="376"/>
      <c r="AK539" s="376"/>
      <c r="AL539" s="376"/>
      <c r="AM539" s="376"/>
      <c r="AN539" s="376"/>
      <c r="AO539" s="376"/>
      <c r="AP539" s="376"/>
      <c r="AQ539" s="376"/>
      <c r="AR539" s="376"/>
      <c r="AS539" s="376"/>
      <c r="AT539" s="376"/>
    </row>
    <row r="540" spans="1:47" ht="18" customHeight="1">
      <c r="A540" s="153"/>
      <c r="B540" s="161" t="s">
        <v>1012</v>
      </c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397"/>
      <c r="O540" s="397"/>
      <c r="P540" s="403" t="s">
        <v>1011</v>
      </c>
      <c r="Q540" s="397"/>
      <c r="R540" s="397"/>
      <c r="S540" s="397"/>
      <c r="T540" s="397"/>
      <c r="U540" s="397"/>
      <c r="V540" s="397"/>
      <c r="W540" s="397"/>
      <c r="X540" s="397"/>
      <c r="Y540" s="397"/>
      <c r="Z540" s="397"/>
      <c r="AA540" s="397"/>
      <c r="AB540" s="397"/>
      <c r="AC540" s="397"/>
      <c r="AD540" s="397"/>
      <c r="AE540" s="397"/>
      <c r="AF540" s="397"/>
      <c r="AG540" s="397"/>
      <c r="AH540" s="397"/>
      <c r="AI540" s="397"/>
      <c r="AJ540" s="397"/>
      <c r="AK540" s="397"/>
      <c r="AL540" s="397"/>
      <c r="AM540" s="397"/>
      <c r="AN540" s="397"/>
      <c r="AO540" s="397"/>
      <c r="AP540" s="397"/>
      <c r="AQ540" s="397"/>
      <c r="AR540" s="397"/>
      <c r="AS540" s="397"/>
      <c r="AT540" s="397"/>
    </row>
    <row r="541" spans="1:47" ht="18" customHeight="1">
      <c r="A541" s="153"/>
      <c r="B541" s="397"/>
      <c r="C541" s="397" t="s">
        <v>1042</v>
      </c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403"/>
      <c r="Q541" s="397"/>
      <c r="R541" s="397"/>
      <c r="S541" s="397"/>
      <c r="T541" s="397"/>
      <c r="U541" s="397"/>
      <c r="V541" s="397"/>
      <c r="W541" s="397"/>
      <c r="X541" s="397"/>
      <c r="Y541" s="397"/>
      <c r="Z541" s="397"/>
      <c r="AA541" s="397"/>
      <c r="AB541" s="397"/>
      <c r="AC541" s="397"/>
      <c r="AD541" s="397"/>
      <c r="AE541" s="397"/>
      <c r="AF541" s="397"/>
      <c r="AG541" s="397"/>
      <c r="AH541" s="397"/>
      <c r="AI541" s="397"/>
      <c r="AJ541" s="397"/>
      <c r="AK541" s="397"/>
      <c r="AL541" s="397"/>
      <c r="AM541" s="397"/>
      <c r="AN541" s="397"/>
      <c r="AO541" s="397"/>
      <c r="AP541" s="397"/>
      <c r="AQ541" s="397"/>
      <c r="AR541" s="397"/>
      <c r="AS541" s="397"/>
      <c r="AT541" s="397"/>
    </row>
    <row r="542" spans="1:47" ht="18" customHeight="1">
      <c r="A542" s="153"/>
      <c r="B542" s="376" t="s">
        <v>284</v>
      </c>
      <c r="C542" s="376"/>
      <c r="D542" s="376"/>
      <c r="E542" s="376"/>
      <c r="F542" s="376"/>
      <c r="G542" s="564" t="e">
        <f ca="1">I502</f>
        <v>#N/A</v>
      </c>
      <c r="H542" s="564"/>
      <c r="I542" s="564"/>
      <c r="J542" s="564"/>
      <c r="K542" s="564"/>
      <c r="L542" s="406">
        <f>M502</f>
        <v>0</v>
      </c>
      <c r="M542" s="406"/>
      <c r="N542" s="406"/>
      <c r="O542" s="406"/>
      <c r="P542" s="406"/>
      <c r="Q542" s="406"/>
      <c r="R542" s="376"/>
      <c r="S542" s="376"/>
      <c r="T542" s="376"/>
      <c r="U542" s="376"/>
      <c r="V542" s="376"/>
      <c r="W542" s="376"/>
      <c r="X542" s="376"/>
      <c r="Y542" s="376"/>
      <c r="Z542" s="376"/>
      <c r="AA542" s="376"/>
      <c r="AB542" s="376"/>
      <c r="AC542" s="376"/>
      <c r="AD542" s="376"/>
      <c r="AE542" s="376"/>
      <c r="AF542" s="376"/>
      <c r="AG542" s="376"/>
      <c r="AH542" s="376"/>
      <c r="AI542" s="376"/>
      <c r="AJ542" s="376"/>
      <c r="AK542" s="376"/>
      <c r="AL542" s="376"/>
      <c r="AM542" s="376"/>
      <c r="AN542" s="376"/>
      <c r="AO542" s="376"/>
      <c r="AP542" s="376"/>
      <c r="AQ542" s="376"/>
      <c r="AR542" s="376"/>
      <c r="AS542" s="376"/>
      <c r="AT542" s="376"/>
    </row>
    <row r="543" spans="1:47" ht="18" customHeight="1">
      <c r="A543" s="153"/>
      <c r="B543" s="563" t="s">
        <v>285</v>
      </c>
      <c r="C543" s="563"/>
      <c r="D543" s="563"/>
      <c r="E543" s="563"/>
      <c r="F543" s="563"/>
      <c r="G543" s="563"/>
      <c r="H543" s="563"/>
      <c r="I543" s="376"/>
      <c r="J543" s="376"/>
      <c r="K543" s="376"/>
      <c r="L543" s="376"/>
      <c r="M543" s="376"/>
      <c r="N543" s="376"/>
      <c r="O543" s="376"/>
      <c r="P543" s="376"/>
      <c r="Q543" s="376"/>
      <c r="R543" s="376"/>
      <c r="S543" s="376"/>
      <c r="T543" s="376"/>
      <c r="U543" s="156"/>
      <c r="V543" s="156"/>
      <c r="W543" s="156"/>
      <c r="X543" s="376"/>
      <c r="Y543" s="157"/>
      <c r="Z543" s="157"/>
      <c r="AA543" s="157"/>
      <c r="AB543" s="155"/>
      <c r="AC543" s="155"/>
      <c r="AD543" s="376"/>
      <c r="AE543" s="376"/>
      <c r="AF543" s="376"/>
      <c r="AG543" s="376"/>
      <c r="AH543" s="376"/>
      <c r="AI543" s="376"/>
      <c r="AJ543" s="376"/>
      <c r="AK543" s="376"/>
      <c r="AL543" s="376"/>
      <c r="AM543" s="376"/>
      <c r="AN543" s="376"/>
      <c r="AO543" s="376"/>
      <c r="AP543" s="376"/>
      <c r="AQ543" s="376"/>
      <c r="AR543" s="376"/>
      <c r="AS543" s="376"/>
      <c r="AT543" s="376"/>
    </row>
    <row r="544" spans="1:47" ht="18" customHeight="1">
      <c r="A544" s="153"/>
      <c r="B544" s="563"/>
      <c r="C544" s="563"/>
      <c r="D544" s="563"/>
      <c r="E544" s="563"/>
      <c r="F544" s="563"/>
      <c r="G544" s="563"/>
      <c r="H544" s="563"/>
      <c r="I544" s="376"/>
      <c r="J544" s="376"/>
      <c r="K544" s="376"/>
      <c r="L544" s="376"/>
      <c r="M544" s="376"/>
      <c r="N544" s="376"/>
      <c r="O544" s="376"/>
      <c r="P544" s="724"/>
      <c r="Q544" s="724"/>
      <c r="R544" s="376"/>
      <c r="S544" s="162"/>
      <c r="T544" s="163"/>
      <c r="U544" s="163"/>
      <c r="V544" s="163"/>
      <c r="W544" s="163"/>
      <c r="X544" s="163"/>
      <c r="Y544" s="163"/>
      <c r="Z544" s="163"/>
      <c r="AA544" s="163"/>
      <c r="AB544" s="163"/>
      <c r="AC544" s="163"/>
      <c r="AD544" s="163"/>
      <c r="AE544" s="163"/>
      <c r="AF544" s="163"/>
      <c r="AG544" s="163"/>
      <c r="AH544" s="163"/>
      <c r="AI544" s="163"/>
      <c r="AQ544" s="376"/>
      <c r="AR544" s="376"/>
      <c r="AS544" s="376"/>
      <c r="AT544" s="376"/>
    </row>
    <row r="545" spans="1:49" ht="18" customHeight="1">
      <c r="A545" s="153"/>
      <c r="B545" s="376"/>
      <c r="C545" s="376"/>
      <c r="D545" s="376"/>
      <c r="E545" s="376"/>
      <c r="F545" s="376"/>
      <c r="G545" s="376"/>
      <c r="H545" s="376"/>
      <c r="I545" s="376"/>
      <c r="J545" s="376"/>
      <c r="K545" s="376"/>
      <c r="L545" s="567" t="e">
        <f ca="1">T563</f>
        <v>#N/A</v>
      </c>
      <c r="M545" s="567"/>
      <c r="N545" s="567"/>
      <c r="Q545" s="567" t="e">
        <f ca="1">T575</f>
        <v>#VALUE!</v>
      </c>
      <c r="R545" s="567"/>
      <c r="S545" s="567"/>
      <c r="V545" s="567" t="e">
        <f ca="1">T596</f>
        <v>#N/A</v>
      </c>
      <c r="W545" s="567"/>
      <c r="X545" s="567"/>
      <c r="Y545" s="376"/>
      <c r="AA545" s="567" t="e">
        <f ca="1">T610</f>
        <v>#N/A</v>
      </c>
      <c r="AB545" s="567"/>
      <c r="AC545" s="567"/>
      <c r="AD545" s="374"/>
      <c r="AE545" s="164" t="s">
        <v>271</v>
      </c>
      <c r="AF545" s="564" t="e">
        <f ca="1">P502</f>
        <v>#N/A</v>
      </c>
      <c r="AG545" s="564"/>
      <c r="AH545" s="564"/>
      <c r="AI545" s="564"/>
      <c r="AJ545" s="406">
        <f>U502</f>
        <v>0</v>
      </c>
      <c r="AK545" s="406"/>
      <c r="AQ545" s="372"/>
      <c r="AR545" s="304"/>
      <c r="AS545" s="376"/>
      <c r="AT545" s="376"/>
    </row>
    <row r="546" spans="1:49" ht="18" customHeight="1">
      <c r="A546" s="153"/>
      <c r="B546" s="376" t="s">
        <v>287</v>
      </c>
      <c r="C546" s="376"/>
      <c r="D546" s="376"/>
      <c r="E546" s="376"/>
      <c r="F546" s="376"/>
      <c r="G546" s="376"/>
      <c r="H546" s="563" t="str">
        <f>X502</f>
        <v>직사각형</v>
      </c>
      <c r="I546" s="563"/>
      <c r="J546" s="563"/>
      <c r="K546" s="563"/>
      <c r="L546" s="563"/>
      <c r="M546" s="376"/>
      <c r="Q546" s="376"/>
      <c r="R546" s="376"/>
      <c r="S546" s="376"/>
      <c r="T546" s="376"/>
      <c r="U546" s="376"/>
      <c r="V546" s="376"/>
      <c r="W546" s="376"/>
      <c r="X546" s="376"/>
      <c r="Y546" s="376"/>
      <c r="Z546" s="376"/>
      <c r="AA546" s="376"/>
      <c r="AB546" s="376"/>
      <c r="AC546" s="376"/>
      <c r="AD546" s="376"/>
      <c r="AE546" s="376"/>
      <c r="AF546" s="376"/>
      <c r="AG546" s="376"/>
      <c r="AH546" s="376"/>
      <c r="AI546" s="376"/>
      <c r="AJ546" s="376"/>
      <c r="AK546" s="376"/>
      <c r="AL546" s="376"/>
      <c r="AM546" s="376"/>
      <c r="AN546" s="376"/>
      <c r="AO546" s="376"/>
      <c r="AP546" s="376"/>
      <c r="AQ546" s="376"/>
      <c r="AR546" s="376"/>
      <c r="AS546" s="376"/>
      <c r="AT546" s="376"/>
    </row>
    <row r="547" spans="1:49" ht="18" customHeight="1">
      <c r="A547" s="153"/>
      <c r="B547" s="563" t="s">
        <v>288</v>
      </c>
      <c r="C547" s="563"/>
      <c r="D547" s="563"/>
      <c r="E547" s="563"/>
      <c r="F547" s="563"/>
      <c r="G547" s="563"/>
      <c r="H547" s="376"/>
      <c r="I547" s="376"/>
      <c r="J547" s="376"/>
      <c r="K547" s="376"/>
      <c r="L547" s="376"/>
      <c r="M547" s="376"/>
      <c r="N547" s="376"/>
      <c r="O547" s="376"/>
      <c r="P547" s="376"/>
      <c r="Q547" s="376"/>
      <c r="R547" s="376"/>
      <c r="S547" s="376"/>
      <c r="T547" s="376"/>
      <c r="U547" s="376"/>
      <c r="V547" s="376"/>
      <c r="W547" s="376"/>
      <c r="X547" s="376"/>
      <c r="Y547" s="376"/>
      <c r="Z547" s="376"/>
      <c r="AA547" s="376"/>
      <c r="AB547" s="376"/>
      <c r="AC547" s="376"/>
      <c r="AD547" s="376"/>
      <c r="AE547" s="376"/>
      <c r="AF547" s="376"/>
      <c r="AG547" s="376"/>
      <c r="AH547" s="376"/>
      <c r="AI547" s="376"/>
      <c r="AJ547" s="376"/>
      <c r="AK547" s="376"/>
      <c r="AL547" s="376"/>
      <c r="AM547" s="376"/>
      <c r="AN547" s="376"/>
      <c r="AO547" s="376"/>
      <c r="AP547" s="376"/>
      <c r="AQ547" s="376"/>
      <c r="AR547" s="376"/>
      <c r="AS547" s="376"/>
      <c r="AT547" s="376"/>
    </row>
    <row r="548" spans="1:49" ht="18" customHeight="1">
      <c r="A548" s="153"/>
      <c r="B548" s="563"/>
      <c r="C548" s="563"/>
      <c r="D548" s="563"/>
      <c r="E548" s="563"/>
      <c r="F548" s="563"/>
      <c r="G548" s="563"/>
      <c r="H548" s="376"/>
      <c r="I548" s="376"/>
      <c r="J548" s="376"/>
      <c r="K548" s="376"/>
      <c r="L548" s="376"/>
      <c r="M548" s="376"/>
      <c r="N548" s="376"/>
      <c r="O548" s="376"/>
      <c r="P548" s="376"/>
      <c r="Q548" s="376"/>
      <c r="R548" s="376"/>
      <c r="S548" s="376"/>
      <c r="T548" s="376"/>
      <c r="U548" s="376"/>
      <c r="V548" s="376"/>
      <c r="W548" s="376"/>
      <c r="Y548" s="304"/>
      <c r="Z548" s="304"/>
      <c r="AA548" s="304"/>
      <c r="AB548" s="304"/>
      <c r="AC548" s="304"/>
      <c r="AD548" s="304"/>
      <c r="AE548" s="376"/>
      <c r="AF548" s="376"/>
      <c r="AG548" s="376"/>
      <c r="AH548" s="376"/>
      <c r="AI548" s="376"/>
      <c r="AJ548" s="376"/>
      <c r="AK548" s="376"/>
      <c r="AL548" s="376"/>
      <c r="AM548" s="376"/>
      <c r="AN548" s="376"/>
      <c r="AO548" s="376"/>
      <c r="AP548" s="376"/>
      <c r="AQ548" s="376"/>
      <c r="AR548" s="376"/>
      <c r="AS548" s="376"/>
      <c r="AT548" s="376"/>
    </row>
    <row r="549" spans="1:49" ht="18" customHeight="1">
      <c r="A549" s="153"/>
      <c r="B549" s="376" t="s">
        <v>289</v>
      </c>
      <c r="C549" s="376"/>
      <c r="D549" s="376"/>
      <c r="E549" s="376"/>
      <c r="F549" s="376"/>
      <c r="G549" s="376"/>
      <c r="H549" s="376"/>
      <c r="I549" s="376"/>
      <c r="J549" s="401" t="s">
        <v>1014</v>
      </c>
      <c r="K549" s="558">
        <v>-1</v>
      </c>
      <c r="L549" s="558"/>
      <c r="M549" s="401" t="s">
        <v>1014</v>
      </c>
      <c r="N549" s="564" t="e">
        <f ca="1">AF545</f>
        <v>#N/A</v>
      </c>
      <c r="O549" s="564"/>
      <c r="P549" s="564"/>
      <c r="Q549" s="564"/>
      <c r="R549" s="406">
        <f>AJ545</f>
        <v>0</v>
      </c>
      <c r="S549" s="406"/>
      <c r="T549" s="409"/>
      <c r="U549" s="159" t="s">
        <v>1015</v>
      </c>
      <c r="V549" s="564" t="e">
        <f ca="1">1*N549</f>
        <v>#N/A</v>
      </c>
      <c r="W549" s="564"/>
      <c r="X549" s="564"/>
      <c r="Y549" s="564"/>
      <c r="Z549" s="406">
        <f>R549</f>
        <v>0</v>
      </c>
      <c r="AA549" s="406"/>
      <c r="AB549" s="372"/>
      <c r="AC549" s="304"/>
      <c r="AD549" s="304"/>
      <c r="AE549" s="376"/>
      <c r="AF549" s="376"/>
      <c r="AG549" s="376"/>
      <c r="AH549" s="376"/>
      <c r="AI549" s="376"/>
      <c r="AJ549" s="376"/>
      <c r="AK549" s="376"/>
      <c r="AL549" s="376"/>
      <c r="AM549" s="376"/>
      <c r="AN549" s="376"/>
      <c r="AO549" s="376"/>
      <c r="AP549" s="376"/>
      <c r="AQ549" s="376"/>
      <c r="AR549" s="376"/>
      <c r="AS549" s="376"/>
      <c r="AT549" s="376"/>
      <c r="AU549" s="376"/>
      <c r="AV549" s="376"/>
      <c r="AW549" s="376"/>
    </row>
    <row r="550" spans="1:49" ht="18" customHeight="1">
      <c r="A550" s="153"/>
      <c r="B550" s="563" t="s">
        <v>290</v>
      </c>
      <c r="C550" s="563"/>
      <c r="D550" s="563"/>
      <c r="E550" s="563"/>
      <c r="F550" s="563"/>
      <c r="G550" s="563"/>
      <c r="H550" s="397"/>
      <c r="I550" s="397"/>
      <c r="J550" s="397"/>
      <c r="K550" s="160"/>
      <c r="O550" s="559" t="e">
        <f ca="1">V549</f>
        <v>#N/A</v>
      </c>
      <c r="P550" s="560"/>
      <c r="Q550" s="560"/>
      <c r="R550" s="560"/>
      <c r="S550" s="560"/>
      <c r="T550" s="560"/>
      <c r="U550" s="560"/>
      <c r="V550" s="560"/>
      <c r="W550" s="560"/>
      <c r="X550" s="560"/>
      <c r="Y550" s="560"/>
      <c r="Z550" s="560"/>
      <c r="AA550" s="560"/>
      <c r="AB550" s="560"/>
      <c r="AC550" s="560"/>
      <c r="AD550" s="560"/>
      <c r="AE550" s="560"/>
      <c r="AF550" s="560"/>
      <c r="AG550" s="560"/>
      <c r="AH550" s="560"/>
      <c r="AI550" s="560"/>
      <c r="AJ550" s="560"/>
      <c r="AK550" s="560"/>
      <c r="AL550" s="558" t="s">
        <v>85</v>
      </c>
      <c r="AM550" s="734" t="e">
        <f ca="1">AP502</f>
        <v>#N/A</v>
      </c>
      <c r="AN550" s="734"/>
      <c r="AO550" s="734"/>
      <c r="AP550" s="734"/>
      <c r="AQ550" s="734"/>
      <c r="AR550" s="376"/>
      <c r="AS550" s="376"/>
      <c r="AT550" s="376"/>
    </row>
    <row r="551" spans="1:49" ht="18" customHeight="1">
      <c r="A551" s="153"/>
      <c r="B551" s="563"/>
      <c r="C551" s="563"/>
      <c r="D551" s="563"/>
      <c r="E551" s="563"/>
      <c r="F551" s="563"/>
      <c r="G551" s="563"/>
      <c r="H551" s="397"/>
      <c r="I551" s="397"/>
      <c r="J551" s="397"/>
      <c r="K551" s="160"/>
      <c r="L551" s="397"/>
      <c r="M551" s="397"/>
      <c r="N551" s="397"/>
      <c r="O551" s="559" t="e">
        <f ca="1">L545</f>
        <v>#N/A</v>
      </c>
      <c r="P551" s="560"/>
      <c r="Q551" s="560"/>
      <c r="R551" s="560"/>
      <c r="S551" s="560"/>
      <c r="T551" s="558" t="s">
        <v>1018</v>
      </c>
      <c r="U551" s="559" t="e">
        <f ca="1">Q545</f>
        <v>#VALUE!</v>
      </c>
      <c r="V551" s="560"/>
      <c r="W551" s="560"/>
      <c r="X551" s="560"/>
      <c r="Y551" s="560"/>
      <c r="Z551" s="558" t="s">
        <v>1018</v>
      </c>
      <c r="AA551" s="559" t="e">
        <f ca="1">V545</f>
        <v>#N/A</v>
      </c>
      <c r="AB551" s="560"/>
      <c r="AC551" s="560"/>
      <c r="AD551" s="560"/>
      <c r="AE551" s="560"/>
      <c r="AF551" s="558" t="s">
        <v>1018</v>
      </c>
      <c r="AG551" s="559" t="e">
        <f ca="1">AA545</f>
        <v>#N/A</v>
      </c>
      <c r="AH551" s="560"/>
      <c r="AI551" s="560"/>
      <c r="AJ551" s="560"/>
      <c r="AK551" s="560"/>
      <c r="AL551" s="558"/>
      <c r="AM551" s="734"/>
      <c r="AN551" s="734"/>
      <c r="AO551" s="734"/>
      <c r="AP551" s="734"/>
      <c r="AQ551" s="734"/>
      <c r="AR551" s="397"/>
      <c r="AS551" s="397"/>
      <c r="AT551" s="397"/>
    </row>
    <row r="552" spans="1:49" ht="18" customHeight="1">
      <c r="A552" s="153"/>
      <c r="B552" s="397"/>
      <c r="C552" s="397"/>
      <c r="D552" s="397"/>
      <c r="E552" s="397"/>
      <c r="F552" s="397"/>
      <c r="G552" s="397"/>
      <c r="H552" s="397"/>
      <c r="I552" s="397"/>
      <c r="J552" s="397"/>
      <c r="K552" s="160"/>
      <c r="L552" s="397"/>
      <c r="M552" s="397"/>
      <c r="N552" s="397"/>
      <c r="O552" s="561" t="str">
        <f>AP503</f>
        <v>∞</v>
      </c>
      <c r="P552" s="561"/>
      <c r="Q552" s="561"/>
      <c r="R552" s="561"/>
      <c r="S552" s="561"/>
      <c r="T552" s="558"/>
      <c r="U552" s="561">
        <f>AP504</f>
        <v>12.5</v>
      </c>
      <c r="V552" s="561"/>
      <c r="W552" s="561"/>
      <c r="X552" s="561"/>
      <c r="Y552" s="561"/>
      <c r="Z552" s="558"/>
      <c r="AA552" s="561">
        <f>AP505</f>
        <v>12.5</v>
      </c>
      <c r="AB552" s="561"/>
      <c r="AC552" s="561"/>
      <c r="AD552" s="561"/>
      <c r="AE552" s="561"/>
      <c r="AF552" s="558"/>
      <c r="AG552" s="561">
        <f>AP506</f>
        <v>12.5</v>
      </c>
      <c r="AH552" s="561"/>
      <c r="AI552" s="561"/>
      <c r="AJ552" s="561"/>
      <c r="AK552" s="561"/>
      <c r="AL552" s="397"/>
      <c r="AM552" s="397"/>
      <c r="AN552" s="397"/>
      <c r="AO552" s="397"/>
      <c r="AP552" s="397"/>
      <c r="AQ552" s="397"/>
      <c r="AR552" s="397"/>
      <c r="AS552" s="397"/>
      <c r="AT552" s="397"/>
    </row>
    <row r="553" spans="1:49" ht="18" customHeight="1">
      <c r="A553" s="153"/>
      <c r="B553" s="376"/>
      <c r="C553" s="376"/>
      <c r="D553" s="376"/>
      <c r="E553" s="376"/>
      <c r="F553" s="376"/>
      <c r="G553" s="376"/>
      <c r="H553" s="376"/>
      <c r="I553" s="376"/>
      <c r="J553" s="376"/>
      <c r="K553" s="376"/>
      <c r="L553" s="376"/>
      <c r="M553" s="376"/>
      <c r="N553" s="376"/>
      <c r="O553" s="376"/>
      <c r="P553" s="376"/>
      <c r="Q553" s="376"/>
      <c r="R553" s="376"/>
      <c r="S553" s="376"/>
      <c r="T553" s="376"/>
      <c r="U553" s="376"/>
      <c r="V553" s="376"/>
      <c r="W553" s="376"/>
      <c r="X553" s="376"/>
      <c r="Y553" s="376"/>
      <c r="Z553" s="376"/>
      <c r="AA553" s="376"/>
      <c r="AB553" s="376"/>
      <c r="AC553" s="376"/>
      <c r="AD553" s="376"/>
      <c r="AE553" s="376"/>
      <c r="AF553" s="376"/>
      <c r="AG553" s="376"/>
      <c r="AH553" s="376"/>
      <c r="AI553" s="376"/>
      <c r="AJ553" s="376"/>
      <c r="AK553" s="376"/>
      <c r="AL553" s="376"/>
      <c r="AM553" s="376"/>
      <c r="AN553" s="376"/>
      <c r="AO553" s="376"/>
      <c r="AP553" s="376"/>
      <c r="AQ553" s="376"/>
      <c r="AR553" s="376"/>
      <c r="AS553" s="376"/>
      <c r="AT553" s="376"/>
    </row>
    <row r="554" spans="1:49" ht="18" customHeight="1">
      <c r="A554" s="153"/>
      <c r="B554" s="161" t="s">
        <v>1020</v>
      </c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397"/>
      <c r="P554" s="403" t="s">
        <v>1019</v>
      </c>
      <c r="Q554" s="397"/>
      <c r="R554" s="397"/>
      <c r="S554" s="397"/>
      <c r="T554" s="397"/>
      <c r="U554" s="397"/>
      <c r="V554" s="397"/>
      <c r="W554" s="397"/>
      <c r="X554" s="397"/>
      <c r="Y554" s="397"/>
      <c r="Z554" s="397"/>
      <c r="AA554" s="397"/>
      <c r="AB554" s="397"/>
      <c r="AC554" s="397"/>
      <c r="AD554" s="397"/>
      <c r="AE554" s="397"/>
      <c r="AF554" s="397"/>
      <c r="AG554" s="397"/>
      <c r="AH554" s="397"/>
      <c r="AI554" s="397"/>
      <c r="AJ554" s="397"/>
      <c r="AK554" s="397"/>
      <c r="AL554" s="397"/>
      <c r="AM554" s="397"/>
      <c r="AN554" s="397"/>
      <c r="AO554" s="397"/>
      <c r="AP554" s="397"/>
      <c r="AQ554" s="397"/>
      <c r="AR554" s="397"/>
      <c r="AS554" s="397"/>
      <c r="AT554" s="397"/>
    </row>
    <row r="555" spans="1:49" ht="18" customHeight="1">
      <c r="A555" s="153"/>
      <c r="B555" s="376" t="s">
        <v>291</v>
      </c>
      <c r="C555" s="376"/>
      <c r="D555" s="376"/>
      <c r="E555" s="376"/>
      <c r="F555" s="376"/>
      <c r="G555" s="565">
        <f>I489</f>
        <v>0</v>
      </c>
      <c r="H555" s="565"/>
      <c r="I555" s="565"/>
      <c r="J555" s="565"/>
      <c r="K555" s="565"/>
      <c r="L555" s="406"/>
      <c r="M555" s="406"/>
      <c r="N555" s="406"/>
      <c r="O555" s="406"/>
      <c r="P555" s="406"/>
      <c r="Q555" s="406"/>
      <c r="R555" s="376"/>
      <c r="S555" s="376"/>
      <c r="T555" s="376"/>
      <c r="U555" s="376"/>
      <c r="V555" s="376"/>
      <c r="W555" s="376"/>
      <c r="X555" s="376"/>
      <c r="Y555" s="376"/>
      <c r="Z555" s="376"/>
      <c r="AA555" s="376"/>
      <c r="AB555" s="376"/>
      <c r="AC555" s="376"/>
      <c r="AD555" s="376"/>
      <c r="AE555" s="376"/>
      <c r="AF555" s="376"/>
      <c r="AG555" s="376"/>
      <c r="AH555" s="376"/>
      <c r="AI555" s="376"/>
      <c r="AJ555" s="376"/>
      <c r="AK555" s="376"/>
      <c r="AL555" s="376"/>
      <c r="AM555" s="376"/>
      <c r="AN555" s="376"/>
      <c r="AO555" s="376"/>
      <c r="AP555" s="376"/>
      <c r="AQ555" s="376"/>
      <c r="AR555" s="376"/>
      <c r="AS555" s="376"/>
      <c r="AT555" s="376"/>
    </row>
    <row r="556" spans="1:49" ht="18" customHeight="1">
      <c r="A556" s="153"/>
      <c r="B556" s="376" t="s">
        <v>292</v>
      </c>
      <c r="C556" s="376"/>
      <c r="D556" s="376"/>
      <c r="E556" s="376"/>
      <c r="F556" s="376"/>
      <c r="G556" s="376"/>
      <c r="H556" s="376"/>
      <c r="I556" s="376" t="e">
        <f ca="1">"※ 압력계의 분해능은 "&amp;H429&amp;" "&amp;N429&amp;" 이고, 분해능의 반범위를 직사각형 확률분포로 적용하여"</f>
        <v>#N/A</v>
      </c>
      <c r="J556" s="376"/>
      <c r="K556" s="376"/>
      <c r="L556" s="376"/>
      <c r="M556" s="376"/>
      <c r="N556" s="376"/>
      <c r="O556" s="376"/>
      <c r="P556" s="376"/>
      <c r="Q556" s="376"/>
      <c r="R556" s="376"/>
      <c r="S556" s="376"/>
      <c r="T556" s="376"/>
      <c r="U556" s="156"/>
      <c r="V556" s="156"/>
      <c r="W556" s="156"/>
      <c r="X556" s="376"/>
      <c r="Y556" s="157"/>
      <c r="Z556" s="157"/>
      <c r="AA556" s="157"/>
      <c r="AB556" s="155"/>
      <c r="AC556" s="155"/>
      <c r="AD556" s="376"/>
      <c r="AE556" s="376"/>
      <c r="AF556" s="376"/>
      <c r="AG556" s="376"/>
      <c r="AH556" s="376"/>
      <c r="AI556" s="376"/>
      <c r="AJ556" s="376"/>
      <c r="AK556" s="376"/>
      <c r="AL556" s="376"/>
      <c r="AM556" s="376"/>
      <c r="AN556" s="376"/>
      <c r="AO556" s="376"/>
      <c r="AP556" s="376"/>
      <c r="AQ556" s="376"/>
      <c r="AR556" s="376"/>
      <c r="AS556" s="376"/>
      <c r="AT556" s="376"/>
    </row>
    <row r="557" spans="1:49" ht="18" customHeight="1">
      <c r="A557" s="153"/>
      <c r="B557" s="376"/>
      <c r="C557" s="376"/>
      <c r="D557" s="376"/>
      <c r="E557" s="376"/>
      <c r="F557" s="376"/>
      <c r="G557" s="376"/>
      <c r="H557" s="376"/>
      <c r="I557" s="376"/>
      <c r="J557" s="376" t="s">
        <v>86</v>
      </c>
      <c r="K557" s="376"/>
      <c r="L557" s="376"/>
      <c r="M557" s="376"/>
      <c r="N557" s="376"/>
      <c r="O557" s="376"/>
      <c r="P557" s="376"/>
      <c r="Q557" s="376"/>
      <c r="R557" s="376"/>
      <c r="S557" s="376"/>
      <c r="T557" s="376"/>
      <c r="U557" s="156"/>
      <c r="V557" s="156"/>
      <c r="W557" s="156"/>
      <c r="X557" s="376"/>
      <c r="Y557" s="157"/>
      <c r="Z557" s="157"/>
      <c r="AA557" s="157"/>
      <c r="AB557" s="155"/>
      <c r="AC557" s="155"/>
      <c r="AD557" s="376"/>
      <c r="AE557" s="376"/>
      <c r="AF557" s="376"/>
      <c r="AG557" s="376"/>
      <c r="AH557" s="376"/>
      <c r="AI557" s="376"/>
      <c r="AJ557" s="376"/>
      <c r="AK557" s="376"/>
      <c r="AL557" s="376"/>
      <c r="AM557" s="376"/>
      <c r="AN557" s="376"/>
      <c r="AO557" s="376"/>
      <c r="AP557" s="376"/>
      <c r="AQ557" s="376"/>
      <c r="AR557" s="376"/>
      <c r="AS557" s="376"/>
      <c r="AT557" s="376"/>
    </row>
    <row r="558" spans="1:49" ht="18" customHeight="1">
      <c r="A558" s="153"/>
      <c r="B558" s="376"/>
      <c r="C558" s="376"/>
      <c r="D558" s="376"/>
      <c r="E558" s="376"/>
      <c r="F558" s="376"/>
      <c r="G558" s="376"/>
      <c r="H558" s="376"/>
      <c r="I558" s="376"/>
      <c r="J558" s="376"/>
      <c r="K558" s="376"/>
      <c r="L558" s="376"/>
      <c r="M558" s="376"/>
      <c r="N558" s="376"/>
      <c r="O558" s="560" t="e">
        <f ca="1">H429</f>
        <v>#N/A</v>
      </c>
      <c r="P558" s="560"/>
      <c r="Q558" s="560"/>
      <c r="R558" s="560"/>
      <c r="S558" s="558" t="s">
        <v>271</v>
      </c>
      <c r="T558" s="562" t="e">
        <f ca="1">P503</f>
        <v>#N/A</v>
      </c>
      <c r="U558" s="562"/>
      <c r="V558" s="562"/>
      <c r="W558" s="562"/>
      <c r="X558" s="563">
        <f>N429</f>
        <v>0</v>
      </c>
      <c r="Y558" s="563"/>
      <c r="Z558" s="563"/>
      <c r="AA558" s="563"/>
      <c r="AB558" s="563"/>
      <c r="AC558" s="376"/>
      <c r="AD558" s="376"/>
      <c r="AE558" s="376"/>
      <c r="AF558" s="376"/>
      <c r="AG558" s="376"/>
      <c r="AH558" s="376"/>
      <c r="AI558" s="376"/>
      <c r="AJ558" s="376"/>
      <c r="AK558" s="166"/>
      <c r="AL558" s="376"/>
      <c r="AM558" s="376"/>
      <c r="AN558" s="376"/>
      <c r="AO558" s="376"/>
      <c r="AP558" s="376"/>
      <c r="AQ558" s="376"/>
      <c r="AR558" s="376"/>
      <c r="AS558" s="376"/>
    </row>
    <row r="559" spans="1:49" ht="18" customHeight="1">
      <c r="A559" s="153"/>
      <c r="B559" s="376"/>
      <c r="C559" s="376"/>
      <c r="D559" s="376"/>
      <c r="E559" s="376"/>
      <c r="F559" s="376"/>
      <c r="G559" s="376"/>
      <c r="H559" s="376"/>
      <c r="I559" s="376"/>
      <c r="J559" s="376"/>
      <c r="K559" s="376"/>
      <c r="L559" s="376"/>
      <c r="M559" s="376"/>
      <c r="N559" s="376"/>
      <c r="O559" s="167"/>
      <c r="P559" s="167"/>
      <c r="Q559" s="167"/>
      <c r="R559" s="167"/>
      <c r="S559" s="558"/>
      <c r="T559" s="562"/>
      <c r="U559" s="562"/>
      <c r="V559" s="562"/>
      <c r="W559" s="562"/>
      <c r="X559" s="563"/>
      <c r="Y559" s="563"/>
      <c r="Z559" s="563"/>
      <c r="AA559" s="563"/>
      <c r="AB559" s="563"/>
      <c r="AC559" s="376"/>
      <c r="AD559" s="376"/>
      <c r="AE559" s="376"/>
      <c r="AF559" s="376"/>
      <c r="AG559" s="376"/>
      <c r="AH559" s="376"/>
      <c r="AI559" s="376"/>
      <c r="AJ559" s="376"/>
      <c r="AK559" s="376"/>
      <c r="AL559" s="376"/>
      <c r="AM559" s="376"/>
      <c r="AN559" s="376"/>
      <c r="AO559" s="376"/>
      <c r="AP559" s="376"/>
      <c r="AQ559" s="376"/>
      <c r="AR559" s="376"/>
      <c r="AS559" s="376"/>
    </row>
    <row r="560" spans="1:49" ht="18" customHeight="1">
      <c r="A560" s="153"/>
      <c r="B560" s="376" t="s">
        <v>293</v>
      </c>
      <c r="C560" s="376"/>
      <c r="D560" s="376"/>
      <c r="E560" s="376"/>
      <c r="F560" s="376"/>
      <c r="G560" s="376"/>
      <c r="H560" s="563" t="str">
        <f>X503</f>
        <v>직사각형</v>
      </c>
      <c r="I560" s="563"/>
      <c r="J560" s="563"/>
      <c r="K560" s="563"/>
      <c r="L560" s="563"/>
      <c r="M560" s="376"/>
      <c r="N560" s="376"/>
      <c r="O560" s="376"/>
      <c r="P560" s="376"/>
      <c r="Q560" s="376"/>
      <c r="R560" s="376"/>
      <c r="S560" s="376"/>
      <c r="T560" s="376"/>
      <c r="U560" s="376"/>
      <c r="V560" s="376"/>
      <c r="W560" s="376"/>
      <c r="X560" s="376"/>
      <c r="Y560" s="376"/>
      <c r="Z560" s="376"/>
      <c r="AA560" s="376"/>
      <c r="AB560" s="376"/>
      <c r="AC560" s="155"/>
      <c r="AD560" s="376"/>
      <c r="AE560" s="376"/>
      <c r="AF560" s="376"/>
      <c r="AG560" s="376"/>
      <c r="AH560" s="376"/>
      <c r="AI560" s="376"/>
      <c r="AJ560" s="376"/>
      <c r="AK560" s="376"/>
      <c r="AL560" s="376"/>
      <c r="AM560" s="376"/>
      <c r="AN560" s="376"/>
      <c r="AO560" s="376"/>
      <c r="AP560" s="376"/>
      <c r="AQ560" s="376"/>
      <c r="AR560" s="376"/>
      <c r="AS560" s="376"/>
      <c r="AT560" s="376"/>
    </row>
    <row r="561" spans="1:47" ht="18" customHeight="1">
      <c r="A561" s="153"/>
      <c r="B561" s="563" t="s">
        <v>294</v>
      </c>
      <c r="C561" s="563"/>
      <c r="D561" s="563"/>
      <c r="E561" s="563"/>
      <c r="F561" s="563"/>
      <c r="G561" s="563"/>
      <c r="H561" s="376"/>
      <c r="I561" s="376"/>
      <c r="J561" s="376"/>
      <c r="K561" s="376"/>
      <c r="L561" s="376"/>
      <c r="M561" s="376"/>
      <c r="N561" s="376"/>
      <c r="O561" s="376"/>
      <c r="P561" s="376"/>
      <c r="Q561" s="376"/>
      <c r="R561" s="376"/>
      <c r="S561" s="376"/>
      <c r="T561" s="376"/>
      <c r="U561" s="376"/>
      <c r="V561" s="376"/>
      <c r="W561" s="376"/>
      <c r="X561" s="376"/>
      <c r="Y561" s="376"/>
      <c r="Z561" s="376"/>
      <c r="AA561" s="376"/>
      <c r="AB561" s="376"/>
      <c r="AC561" s="376"/>
      <c r="AD561" s="376"/>
      <c r="AE561" s="376"/>
      <c r="AF561" s="376"/>
      <c r="AG561" s="376"/>
      <c r="AH561" s="376"/>
      <c r="AI561" s="376"/>
      <c r="AJ561" s="376"/>
      <c r="AK561" s="376"/>
      <c r="AL561" s="376"/>
      <c r="AM561" s="376"/>
      <c r="AN561" s="376"/>
      <c r="AO561" s="376"/>
      <c r="AP561" s="376"/>
      <c r="AQ561" s="376"/>
      <c r="AR561" s="376"/>
      <c r="AS561" s="376"/>
      <c r="AT561" s="376"/>
    </row>
    <row r="562" spans="1:47" ht="18" customHeight="1">
      <c r="A562" s="153"/>
      <c r="B562" s="563"/>
      <c r="C562" s="563"/>
      <c r="D562" s="563"/>
      <c r="E562" s="563"/>
      <c r="F562" s="563"/>
      <c r="G562" s="563"/>
      <c r="H562" s="376"/>
      <c r="I562" s="376"/>
      <c r="J562" s="376"/>
      <c r="K562" s="376"/>
      <c r="L562" s="376"/>
      <c r="M562" s="376"/>
      <c r="N562" s="376"/>
      <c r="O562" s="376"/>
      <c r="P562" s="376"/>
      <c r="Q562" s="376"/>
      <c r="R562" s="376"/>
      <c r="S562" s="376"/>
      <c r="T562" s="376"/>
      <c r="U562" s="376"/>
      <c r="V562" s="376"/>
      <c r="W562" s="376"/>
      <c r="X562" s="376"/>
      <c r="Y562" s="376"/>
      <c r="Z562" s="376"/>
      <c r="AA562" s="376"/>
      <c r="AB562" s="376"/>
      <c r="AC562" s="376"/>
      <c r="AD562" s="376"/>
      <c r="AE562" s="376"/>
      <c r="AF562" s="376"/>
      <c r="AG562" s="376"/>
      <c r="AH562" s="376"/>
      <c r="AI562" s="376"/>
      <c r="AJ562" s="376"/>
      <c r="AK562" s="376"/>
      <c r="AL562" s="376"/>
      <c r="AM562" s="376"/>
      <c r="AN562" s="376"/>
      <c r="AO562" s="376"/>
      <c r="AP562" s="376"/>
      <c r="AQ562" s="376"/>
      <c r="AR562" s="376"/>
      <c r="AS562" s="376"/>
      <c r="AT562" s="376"/>
    </row>
    <row r="563" spans="1:47" ht="18" customHeight="1">
      <c r="A563" s="153"/>
      <c r="B563" s="376" t="s">
        <v>295</v>
      </c>
      <c r="C563" s="376"/>
      <c r="D563" s="376"/>
      <c r="E563" s="376"/>
      <c r="F563" s="376"/>
      <c r="G563" s="376"/>
      <c r="H563" s="376"/>
      <c r="I563" s="376"/>
      <c r="J563" s="401">
        <v>1</v>
      </c>
      <c r="K563" s="401" t="s">
        <v>276</v>
      </c>
      <c r="L563" s="564" t="e">
        <f ca="1">T558</f>
        <v>#N/A</v>
      </c>
      <c r="M563" s="564"/>
      <c r="N563" s="564"/>
      <c r="O563" s="564"/>
      <c r="P563" s="406">
        <f>X558</f>
        <v>0</v>
      </c>
      <c r="Q563" s="406"/>
      <c r="R563" s="409"/>
      <c r="S563" s="159" t="s">
        <v>271</v>
      </c>
      <c r="T563" s="564" t="e">
        <f ca="1">1*L563</f>
        <v>#N/A</v>
      </c>
      <c r="U563" s="564"/>
      <c r="V563" s="564"/>
      <c r="W563" s="564"/>
      <c r="X563" s="406">
        <f>P563</f>
        <v>0</v>
      </c>
      <c r="Y563" s="406"/>
      <c r="Z563" s="372"/>
      <c r="AA563" s="304"/>
      <c r="AB563" s="376"/>
      <c r="AC563" s="376"/>
      <c r="AD563" s="376"/>
      <c r="AE563" s="376"/>
      <c r="AF563" s="376"/>
      <c r="AG563" s="376"/>
      <c r="AH563" s="376"/>
      <c r="AI563" s="376"/>
      <c r="AJ563" s="376"/>
      <c r="AK563" s="376"/>
      <c r="AL563" s="376"/>
      <c r="AM563" s="376"/>
      <c r="AN563" s="376"/>
      <c r="AO563" s="376"/>
      <c r="AP563" s="376"/>
      <c r="AQ563" s="376"/>
      <c r="AR563" s="376"/>
      <c r="AS563" s="376"/>
      <c r="AT563" s="376"/>
      <c r="AU563" s="376"/>
    </row>
    <row r="564" spans="1:47" ht="18" customHeight="1">
      <c r="A564" s="153"/>
      <c r="B564" s="376" t="s">
        <v>296</v>
      </c>
      <c r="C564" s="376"/>
      <c r="D564" s="376"/>
      <c r="E564" s="376"/>
      <c r="F564" s="376"/>
      <c r="G564" s="376"/>
      <c r="H564" s="397"/>
      <c r="I564" s="160" t="s">
        <v>1021</v>
      </c>
      <c r="J564" s="405" t="s">
        <v>85</v>
      </c>
      <c r="K564" s="563" t="str">
        <f>AP503</f>
        <v>∞</v>
      </c>
      <c r="L564" s="563"/>
      <c r="M564" s="563"/>
      <c r="N564" s="563"/>
      <c r="O564" s="563"/>
      <c r="P564" s="376"/>
      <c r="Q564" s="376"/>
      <c r="R564" s="376"/>
      <c r="S564" s="376"/>
      <c r="T564" s="376"/>
      <c r="U564" s="376"/>
      <c r="V564" s="376"/>
      <c r="W564" s="376"/>
      <c r="X564" s="376"/>
      <c r="Y564" s="376"/>
      <c r="Z564" s="376"/>
      <c r="AA564" s="376"/>
      <c r="AB564" s="376"/>
      <c r="AC564" s="376"/>
      <c r="AD564" s="376"/>
      <c r="AE564" s="376"/>
      <c r="AF564" s="376"/>
      <c r="AG564" s="376"/>
      <c r="AH564" s="376"/>
      <c r="AI564" s="376"/>
      <c r="AJ564" s="376"/>
      <c r="AK564" s="376"/>
      <c r="AL564" s="376"/>
      <c r="AM564" s="376"/>
      <c r="AN564" s="376"/>
      <c r="AO564" s="376"/>
      <c r="AP564" s="376"/>
      <c r="AQ564" s="376"/>
      <c r="AR564" s="376"/>
      <c r="AS564" s="376"/>
    </row>
    <row r="565" spans="1:47" s="376" customFormat="1" ht="18" customHeight="1">
      <c r="A565" s="153"/>
      <c r="K565" s="160"/>
    </row>
    <row r="566" spans="1:47" ht="18" customHeight="1">
      <c r="A566" s="153"/>
      <c r="B566" s="161" t="s">
        <v>1024</v>
      </c>
      <c r="C566" s="397"/>
      <c r="D566" s="397"/>
      <c r="E566" s="397"/>
      <c r="F566" s="397"/>
      <c r="G566" s="397"/>
      <c r="H566" s="397"/>
      <c r="I566" s="397"/>
      <c r="J566" s="397"/>
      <c r="K566" s="397"/>
      <c r="L566" s="397"/>
      <c r="M566" s="397"/>
      <c r="N566" s="397"/>
      <c r="O566" s="397"/>
      <c r="P566" s="397"/>
      <c r="Q566" s="403" t="s">
        <v>1023</v>
      </c>
      <c r="R566" s="397"/>
      <c r="S566" s="397"/>
      <c r="T566" s="397"/>
      <c r="U566" s="397"/>
      <c r="V566" s="397"/>
      <c r="W566" s="397"/>
      <c r="X566" s="397"/>
      <c r="Y566" s="397"/>
      <c r="Z566" s="397"/>
      <c r="AA566" s="397"/>
      <c r="AB566" s="397"/>
      <c r="AC566" s="397"/>
      <c r="AD566" s="397"/>
      <c r="AE566" s="397"/>
      <c r="AF566" s="397"/>
      <c r="AG566" s="397"/>
      <c r="AH566" s="397"/>
      <c r="AI566" s="397"/>
      <c r="AJ566" s="397"/>
      <c r="AK566" s="397"/>
      <c r="AL566" s="397"/>
      <c r="AM566" s="397"/>
      <c r="AN566" s="397"/>
      <c r="AO566" s="397"/>
      <c r="AP566" s="397"/>
      <c r="AQ566" s="397"/>
      <c r="AR566" s="397"/>
      <c r="AS566" s="397"/>
      <c r="AT566" s="397"/>
    </row>
    <row r="567" spans="1:47" ht="18" customHeight="1">
      <c r="A567" s="153"/>
      <c r="B567" s="161"/>
      <c r="C567" s="397" t="s">
        <v>1044</v>
      </c>
      <c r="D567" s="397"/>
      <c r="E567" s="397"/>
      <c r="F567" s="397"/>
      <c r="G567" s="397"/>
      <c r="H567" s="397"/>
      <c r="I567" s="397"/>
      <c r="J567" s="397"/>
      <c r="K567" s="397"/>
      <c r="L567" s="397"/>
      <c r="M567" s="397"/>
      <c r="N567" s="397"/>
      <c r="O567" s="156"/>
      <c r="P567" s="156"/>
      <c r="Q567" s="156"/>
      <c r="R567" s="397"/>
      <c r="S567" s="157"/>
      <c r="T567" s="157"/>
      <c r="U567" s="157"/>
      <c r="V567" s="155"/>
      <c r="W567" s="155"/>
      <c r="X567" s="397"/>
      <c r="Y567" s="397"/>
      <c r="Z567" s="397"/>
      <c r="AA567" s="397"/>
      <c r="AB567" s="397"/>
      <c r="AC567" s="397"/>
      <c r="AD567" s="397"/>
      <c r="AE567" s="397"/>
      <c r="AF567" s="397"/>
      <c r="AG567" s="397"/>
      <c r="AH567" s="397"/>
      <c r="AI567" s="397"/>
      <c r="AJ567" s="397"/>
      <c r="AK567" s="397"/>
      <c r="AL567" s="397"/>
      <c r="AM567" s="397"/>
      <c r="AN567" s="397"/>
      <c r="AO567" s="397"/>
      <c r="AP567" s="397"/>
      <c r="AQ567" s="397"/>
      <c r="AR567" s="397"/>
      <c r="AS567" s="397"/>
      <c r="AT567" s="397"/>
    </row>
    <row r="568" spans="1:47" ht="18" customHeight="1">
      <c r="A568" s="153"/>
      <c r="B568" s="153"/>
      <c r="C568" s="161"/>
      <c r="D568" s="397"/>
      <c r="E568" s="397"/>
      <c r="F568" s="397"/>
      <c r="G568" s="397"/>
      <c r="H568" s="397"/>
      <c r="I568" s="397"/>
      <c r="J568" s="397"/>
      <c r="K568" s="397"/>
      <c r="L568" s="397"/>
      <c r="M568" s="397"/>
      <c r="N568" s="397"/>
      <c r="O568" s="156"/>
      <c r="P568" s="156"/>
      <c r="Q568" s="156"/>
      <c r="R568" s="397"/>
      <c r="S568" s="157"/>
      <c r="X568" s="564" t="e">
        <f ca="1">T429</f>
        <v>#VALUE!</v>
      </c>
      <c r="Y568" s="564"/>
      <c r="Z568" s="564"/>
      <c r="AA568" s="564"/>
      <c r="AB568" s="406">
        <f>N429</f>
        <v>0</v>
      </c>
      <c r="AC568" s="406"/>
      <c r="AD568" s="406"/>
      <c r="AE568" s="397"/>
      <c r="AF568" s="397"/>
      <c r="AG568" s="397"/>
      <c r="AH568" s="397"/>
      <c r="AI568" s="397"/>
      <c r="AJ568" s="397"/>
      <c r="AK568" s="397"/>
      <c r="AL568" s="397"/>
      <c r="AM568" s="397"/>
      <c r="AN568" s="397"/>
      <c r="AO568" s="397"/>
      <c r="AP568" s="397"/>
      <c r="AQ568" s="397"/>
      <c r="AR568" s="397"/>
      <c r="AS568" s="397"/>
      <c r="AT568" s="397"/>
      <c r="AU568" s="397"/>
    </row>
    <row r="569" spans="1:47" ht="18" customHeight="1">
      <c r="A569" s="153"/>
      <c r="B569" s="376" t="s">
        <v>297</v>
      </c>
      <c r="C569" s="376"/>
      <c r="D569" s="376"/>
      <c r="E569" s="376"/>
      <c r="F569" s="376"/>
      <c r="G569" s="565">
        <f>I503</f>
        <v>0</v>
      </c>
      <c r="H569" s="565"/>
      <c r="I569" s="565"/>
      <c r="J569" s="565"/>
      <c r="K569" s="565"/>
      <c r="L569" s="566"/>
      <c r="M569" s="566"/>
      <c r="N569" s="566"/>
      <c r="O569" s="566"/>
      <c r="P569" s="566"/>
      <c r="Q569" s="566"/>
      <c r="R569" s="376"/>
      <c r="S569" s="376"/>
      <c r="T569" s="376"/>
      <c r="U569" s="376"/>
      <c r="V569" s="376"/>
      <c r="W569" s="376"/>
      <c r="X569" s="376"/>
      <c r="Y569" s="376"/>
      <c r="Z569" s="376"/>
      <c r="AA569" s="376"/>
      <c r="AB569" s="376"/>
      <c r="AC569" s="376"/>
      <c r="AD569" s="376"/>
      <c r="AE569" s="376"/>
      <c r="AF569" s="376"/>
      <c r="AG569" s="376"/>
      <c r="AH569" s="376"/>
      <c r="AI569" s="376"/>
      <c r="AJ569" s="376"/>
      <c r="AK569" s="376"/>
      <c r="AL569" s="376"/>
      <c r="AM569" s="376"/>
      <c r="AN569" s="376"/>
      <c r="AO569" s="376"/>
      <c r="AP569" s="376"/>
      <c r="AQ569" s="376"/>
      <c r="AR569" s="376"/>
      <c r="AS569" s="376"/>
      <c r="AT569" s="376"/>
    </row>
    <row r="570" spans="1:47" ht="18" customHeight="1">
      <c r="A570" s="153"/>
      <c r="B570" s="563" t="s">
        <v>298</v>
      </c>
      <c r="C570" s="563"/>
      <c r="D570" s="563"/>
      <c r="E570" s="563"/>
      <c r="F570" s="563"/>
      <c r="G570" s="563"/>
      <c r="H570" s="563"/>
      <c r="I570" s="376"/>
      <c r="J570" s="376"/>
      <c r="K570" s="376"/>
      <c r="L570" s="376"/>
      <c r="M570" s="376"/>
      <c r="N570" s="376"/>
      <c r="O570" s="559" t="e">
        <f ca="1">X568</f>
        <v>#VALUE!</v>
      </c>
      <c r="P570" s="559"/>
      <c r="Q570" s="559"/>
      <c r="R570" s="559"/>
      <c r="S570" s="558" t="s">
        <v>271</v>
      </c>
      <c r="T570" s="562" t="e">
        <f ca="1">P504</f>
        <v>#VALUE!</v>
      </c>
      <c r="U570" s="562"/>
      <c r="V570" s="562"/>
      <c r="W570" s="562"/>
      <c r="X570" s="563">
        <f>V504</f>
        <v>0</v>
      </c>
      <c r="Y570" s="563"/>
      <c r="Z570" s="563"/>
      <c r="AA570" s="563"/>
      <c r="AB570" s="563"/>
      <c r="AC570" s="376"/>
      <c r="AD570" s="376"/>
      <c r="AE570" s="376"/>
      <c r="AF570" s="376"/>
      <c r="AG570" s="157"/>
      <c r="AH570" s="376"/>
      <c r="AI570" s="376"/>
      <c r="AJ570" s="376"/>
      <c r="AK570" s="166"/>
      <c r="AL570" s="376"/>
      <c r="AM570" s="376"/>
      <c r="AN570" s="376"/>
      <c r="AO570" s="376"/>
      <c r="AP570" s="376"/>
      <c r="AQ570" s="376"/>
      <c r="AR570" s="376"/>
      <c r="AS570" s="376"/>
    </row>
    <row r="571" spans="1:47" ht="18" customHeight="1">
      <c r="A571" s="153"/>
      <c r="B571" s="563"/>
      <c r="C571" s="563"/>
      <c r="D571" s="563"/>
      <c r="E571" s="563"/>
      <c r="F571" s="563"/>
      <c r="G571" s="563"/>
      <c r="H571" s="563"/>
      <c r="I571" s="376"/>
      <c r="J571" s="376"/>
      <c r="K571" s="376"/>
      <c r="L571" s="376"/>
      <c r="M571" s="376"/>
      <c r="N571" s="376"/>
      <c r="O571" s="167"/>
      <c r="P571" s="167"/>
      <c r="Q571" s="167"/>
      <c r="R571" s="167"/>
      <c r="S571" s="558"/>
      <c r="T571" s="562"/>
      <c r="U571" s="562"/>
      <c r="V571" s="562"/>
      <c r="W571" s="562"/>
      <c r="X571" s="563"/>
      <c r="Y571" s="563"/>
      <c r="Z571" s="563"/>
      <c r="AA571" s="563"/>
      <c r="AB571" s="563"/>
      <c r="AC571" s="376"/>
      <c r="AD571" s="376"/>
      <c r="AE571" s="376"/>
      <c r="AF571" s="376"/>
      <c r="AG571" s="157"/>
      <c r="AH571" s="376"/>
      <c r="AI571" s="376"/>
      <c r="AJ571" s="376"/>
      <c r="AK571" s="376"/>
      <c r="AL571" s="376"/>
      <c r="AM571" s="376"/>
      <c r="AN571" s="376"/>
      <c r="AO571" s="376"/>
      <c r="AP571" s="376"/>
      <c r="AQ571" s="376"/>
      <c r="AR571" s="376"/>
      <c r="AS571" s="376"/>
    </row>
    <row r="572" spans="1:47" ht="18" customHeight="1">
      <c r="A572" s="153"/>
      <c r="B572" s="376" t="s">
        <v>299</v>
      </c>
      <c r="C572" s="376"/>
      <c r="D572" s="376"/>
      <c r="E572" s="376"/>
      <c r="F572" s="376"/>
      <c r="G572" s="376"/>
      <c r="H572" s="563" t="str">
        <f>X504</f>
        <v>직사각형</v>
      </c>
      <c r="I572" s="563"/>
      <c r="J572" s="563"/>
      <c r="K572" s="563"/>
      <c r="L572" s="563"/>
      <c r="M572" s="376"/>
      <c r="N572" s="376"/>
      <c r="O572" s="376"/>
      <c r="P572" s="376"/>
      <c r="Q572" s="376"/>
      <c r="R572" s="376"/>
      <c r="S572" s="376"/>
      <c r="T572" s="376"/>
      <c r="U572" s="376"/>
      <c r="V572" s="376"/>
      <c r="W572" s="376"/>
      <c r="X572" s="376"/>
      <c r="Y572" s="376"/>
      <c r="Z572" s="376"/>
      <c r="AA572" s="376"/>
      <c r="AB572" s="376"/>
      <c r="AC572" s="376"/>
      <c r="AD572" s="376"/>
      <c r="AE572" s="376"/>
      <c r="AF572" s="376"/>
      <c r="AG572" s="376"/>
      <c r="AH572" s="157"/>
      <c r="AI572" s="376"/>
      <c r="AJ572" s="376"/>
      <c r="AK572" s="376"/>
      <c r="AL572" s="376"/>
      <c r="AM572" s="376"/>
      <c r="AN572" s="376"/>
      <c r="AO572" s="376"/>
      <c r="AP572" s="376"/>
      <c r="AQ572" s="376"/>
      <c r="AR572" s="376"/>
      <c r="AS572" s="376"/>
      <c r="AT572" s="376"/>
    </row>
    <row r="573" spans="1:47" ht="18" customHeight="1">
      <c r="A573" s="153"/>
      <c r="B573" s="563" t="s">
        <v>300</v>
      </c>
      <c r="C573" s="563"/>
      <c r="D573" s="563"/>
      <c r="E573" s="563"/>
      <c r="F573" s="563"/>
      <c r="G573" s="563"/>
      <c r="H573" s="376"/>
      <c r="I573" s="376"/>
      <c r="J573" s="376"/>
      <c r="K573" s="376"/>
      <c r="L573" s="376"/>
      <c r="M573" s="376"/>
      <c r="N573" s="376"/>
      <c r="O573" s="376"/>
      <c r="P573" s="376"/>
      <c r="Q573" s="376"/>
      <c r="R573" s="376"/>
      <c r="S573" s="376"/>
      <c r="T573" s="376"/>
      <c r="U573" s="376"/>
      <c r="V573" s="376"/>
      <c r="W573" s="376"/>
      <c r="X573" s="376"/>
      <c r="Y573" s="376"/>
      <c r="Z573" s="376"/>
      <c r="AA573" s="376"/>
      <c r="AB573" s="376"/>
      <c r="AC573" s="376"/>
      <c r="AD573" s="376"/>
      <c r="AE573" s="376"/>
      <c r="AF573" s="376"/>
      <c r="AG573" s="376"/>
      <c r="AH573" s="376"/>
      <c r="AI573" s="376"/>
      <c r="AJ573" s="376"/>
      <c r="AK573" s="376"/>
      <c r="AL573" s="376"/>
      <c r="AM573" s="376"/>
      <c r="AN573" s="376"/>
      <c r="AO573" s="376"/>
      <c r="AP573" s="376"/>
      <c r="AQ573" s="376"/>
      <c r="AR573" s="376"/>
      <c r="AS573" s="376"/>
      <c r="AT573" s="376"/>
    </row>
    <row r="574" spans="1:47" ht="18" customHeight="1">
      <c r="A574" s="153"/>
      <c r="B574" s="563"/>
      <c r="C574" s="563"/>
      <c r="D574" s="563"/>
      <c r="E574" s="563"/>
      <c r="F574" s="563"/>
      <c r="G574" s="563"/>
      <c r="H574" s="376"/>
      <c r="I574" s="376"/>
      <c r="J574" s="376"/>
      <c r="K574" s="376"/>
      <c r="L574" s="376"/>
      <c r="M574" s="376"/>
      <c r="N574" s="376"/>
      <c r="O574" s="376"/>
      <c r="P574" s="376"/>
      <c r="Q574" s="376"/>
      <c r="R574" s="376"/>
      <c r="S574" s="376"/>
      <c r="T574" s="376"/>
      <c r="U574" s="376"/>
      <c r="V574" s="376"/>
      <c r="W574" s="376"/>
      <c r="X574" s="376"/>
      <c r="Y574" s="376"/>
      <c r="Z574" s="376"/>
      <c r="AA574" s="376"/>
      <c r="AB574" s="376"/>
      <c r="AC574" s="376"/>
      <c r="AD574" s="376"/>
      <c r="AE574" s="376"/>
      <c r="AF574" s="376"/>
      <c r="AG574" s="376"/>
      <c r="AH574" s="376"/>
      <c r="AI574" s="376"/>
      <c r="AJ574" s="376"/>
      <c r="AK574" s="376"/>
      <c r="AL574" s="376"/>
      <c r="AM574" s="376"/>
      <c r="AN574" s="376"/>
      <c r="AO574" s="376"/>
      <c r="AP574" s="376"/>
      <c r="AQ574" s="376"/>
      <c r="AR574" s="376"/>
      <c r="AS574" s="376"/>
      <c r="AT574" s="376"/>
    </row>
    <row r="575" spans="1:47" ht="18" customHeight="1">
      <c r="A575" s="153"/>
      <c r="B575" s="376" t="s">
        <v>87</v>
      </c>
      <c r="C575" s="376"/>
      <c r="D575" s="376"/>
      <c r="E575" s="376"/>
      <c r="F575" s="376"/>
      <c r="G575" s="376"/>
      <c r="H575" s="376"/>
      <c r="I575" s="376"/>
      <c r="J575" s="401">
        <v>1</v>
      </c>
      <c r="K575" s="401" t="s">
        <v>276</v>
      </c>
      <c r="L575" s="564" t="e">
        <f ca="1">T570</f>
        <v>#VALUE!</v>
      </c>
      <c r="M575" s="564"/>
      <c r="N575" s="564"/>
      <c r="O575" s="564"/>
      <c r="P575" s="406">
        <f>X570</f>
        <v>0</v>
      </c>
      <c r="Q575" s="406"/>
      <c r="R575" s="409"/>
      <c r="S575" s="159" t="s">
        <v>271</v>
      </c>
      <c r="T575" s="564" t="e">
        <f ca="1">1*L575</f>
        <v>#VALUE!</v>
      </c>
      <c r="U575" s="564"/>
      <c r="V575" s="564"/>
      <c r="W575" s="564"/>
      <c r="X575" s="406">
        <f>P575</f>
        <v>0</v>
      </c>
      <c r="Y575" s="406"/>
      <c r="Z575" s="372"/>
      <c r="AA575" s="304"/>
      <c r="AB575" s="376"/>
      <c r="AC575" s="376"/>
      <c r="AD575" s="376"/>
      <c r="AE575" s="376"/>
      <c r="AF575" s="376"/>
      <c r="AG575" s="376"/>
      <c r="AH575" s="376"/>
      <c r="AI575" s="376"/>
      <c r="AJ575" s="376"/>
      <c r="AK575" s="376"/>
      <c r="AL575" s="376"/>
      <c r="AM575" s="376"/>
      <c r="AN575" s="376"/>
      <c r="AO575" s="376"/>
      <c r="AP575" s="376"/>
      <c r="AQ575" s="376"/>
      <c r="AR575" s="376"/>
      <c r="AS575" s="376"/>
      <c r="AT575" s="376"/>
      <c r="AU575" s="376"/>
    </row>
    <row r="576" spans="1:47" ht="18" customHeight="1">
      <c r="A576" s="153"/>
      <c r="B576" s="563" t="s">
        <v>301</v>
      </c>
      <c r="C576" s="563"/>
      <c r="D576" s="563"/>
      <c r="E576" s="563"/>
      <c r="F576" s="563"/>
      <c r="G576" s="563"/>
      <c r="H576" s="376"/>
      <c r="I576" s="376"/>
      <c r="J576" s="376"/>
      <c r="K576" s="160"/>
      <c r="Q576" s="376"/>
      <c r="R576" s="376"/>
      <c r="S576" s="376"/>
      <c r="U576" s="565">
        <f>AP504</f>
        <v>12.5</v>
      </c>
      <c r="V576" s="565"/>
      <c r="W576" s="565"/>
      <c r="X576" s="565"/>
      <c r="Y576" s="565"/>
      <c r="Z576" s="376"/>
      <c r="AA576" s="376"/>
      <c r="AB576" s="376"/>
      <c r="AC576" s="376"/>
      <c r="AD576" s="376"/>
      <c r="AE576" s="376"/>
      <c r="AF576" s="376"/>
      <c r="AG576" s="376"/>
      <c r="AH576" s="376"/>
      <c r="AI576" s="376"/>
      <c r="AJ576" s="376"/>
      <c r="AK576" s="376"/>
      <c r="AL576" s="376"/>
      <c r="AM576" s="376"/>
      <c r="AN576" s="376"/>
      <c r="AO576" s="376"/>
      <c r="AP576" s="376"/>
      <c r="AQ576" s="376"/>
      <c r="AR576" s="376"/>
      <c r="AS576" s="376"/>
      <c r="AT576" s="376"/>
    </row>
    <row r="577" spans="1:48" ht="18" customHeight="1">
      <c r="A577" s="153"/>
      <c r="B577" s="563"/>
      <c r="C577" s="563"/>
      <c r="D577" s="563"/>
      <c r="E577" s="563"/>
      <c r="F577" s="563"/>
      <c r="G577" s="563"/>
      <c r="H577" s="376"/>
      <c r="I577" s="376"/>
      <c r="J577" s="376"/>
      <c r="K577" s="160"/>
      <c r="L577" s="376"/>
      <c r="M577" s="376"/>
      <c r="N577" s="376"/>
      <c r="O577" s="376"/>
      <c r="P577" s="376"/>
      <c r="Q577" s="376"/>
      <c r="R577" s="376"/>
      <c r="S577" s="376"/>
      <c r="U577" s="565"/>
      <c r="V577" s="565"/>
      <c r="W577" s="565"/>
      <c r="X577" s="565"/>
      <c r="Y577" s="565"/>
      <c r="Z577" s="376"/>
      <c r="AA577" s="376"/>
      <c r="AB577" s="376"/>
      <c r="AC577" s="376"/>
      <c r="AD577" s="376"/>
      <c r="AE577" s="376"/>
      <c r="AF577" s="376"/>
      <c r="AG577" s="376"/>
      <c r="AH577" s="376"/>
      <c r="AI577" s="376"/>
      <c r="AJ577" s="376"/>
      <c r="AK577" s="376"/>
      <c r="AL577" s="376"/>
      <c r="AM577" s="376"/>
      <c r="AN577" s="376"/>
      <c r="AO577" s="376"/>
      <c r="AP577" s="376"/>
      <c r="AQ577" s="376"/>
      <c r="AR577" s="376"/>
      <c r="AS577" s="376"/>
      <c r="AT577" s="376"/>
    </row>
    <row r="578" spans="1:48" ht="18" customHeight="1">
      <c r="A578" s="153"/>
      <c r="B578" s="397"/>
      <c r="C578" s="397"/>
      <c r="D578" s="397"/>
      <c r="E578" s="397"/>
      <c r="F578" s="397"/>
      <c r="G578" s="397"/>
      <c r="H578" s="397"/>
      <c r="I578" s="397"/>
      <c r="J578" s="397"/>
      <c r="K578" s="160"/>
      <c r="L578" s="397"/>
      <c r="M578" s="397"/>
      <c r="N578" s="397"/>
      <c r="O578" s="397"/>
      <c r="P578" s="397"/>
      <c r="Q578" s="397"/>
      <c r="R578" s="397"/>
      <c r="S578" s="397"/>
      <c r="U578" s="402"/>
      <c r="V578" s="402"/>
      <c r="W578" s="402"/>
      <c r="X578" s="402"/>
      <c r="Y578" s="402"/>
      <c r="Z578" s="397"/>
      <c r="AA578" s="397"/>
      <c r="AB578" s="397"/>
      <c r="AC578" s="397"/>
      <c r="AD578" s="397"/>
      <c r="AE578" s="397"/>
      <c r="AF578" s="397"/>
      <c r="AG578" s="397"/>
      <c r="AH578" s="397"/>
      <c r="AI578" s="397"/>
      <c r="AJ578" s="397"/>
      <c r="AK578" s="397"/>
      <c r="AL578" s="397"/>
      <c r="AM578" s="397"/>
      <c r="AN578" s="397"/>
      <c r="AO578" s="397"/>
      <c r="AP578" s="397"/>
      <c r="AQ578" s="397"/>
      <c r="AR578" s="397"/>
      <c r="AS578" s="397"/>
      <c r="AT578" s="397"/>
    </row>
    <row r="579" spans="1:48" ht="18" customHeight="1">
      <c r="A579" s="153"/>
      <c r="B579" s="153" t="s">
        <v>1026</v>
      </c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397"/>
      <c r="P579" s="403" t="s">
        <v>1025</v>
      </c>
      <c r="Q579" s="397"/>
      <c r="R579" s="397"/>
      <c r="S579" s="397"/>
      <c r="T579" s="397"/>
      <c r="U579" s="397"/>
      <c r="V579" s="397"/>
      <c r="AB579" s="397"/>
      <c r="AC579" s="397"/>
      <c r="AD579" s="397"/>
      <c r="AE579" s="397"/>
      <c r="AF579" s="397"/>
      <c r="AG579" s="397"/>
      <c r="AH579" s="397"/>
      <c r="AI579" s="397"/>
      <c r="AJ579" s="397"/>
      <c r="AK579" s="397"/>
      <c r="AL579" s="397"/>
      <c r="AM579" s="397"/>
      <c r="AN579" s="397"/>
      <c r="AO579" s="397"/>
      <c r="AP579" s="397"/>
      <c r="AQ579" s="397"/>
      <c r="AR579" s="397"/>
      <c r="AS579" s="397"/>
      <c r="AT579" s="397"/>
    </row>
    <row r="580" spans="1:48" ht="18" customHeight="1">
      <c r="A580" s="153"/>
      <c r="B580" s="153"/>
      <c r="C580" s="376" t="s">
        <v>1040</v>
      </c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397"/>
      <c r="P580" s="397"/>
      <c r="Q580" s="397"/>
      <c r="R580" s="397"/>
      <c r="S580" s="397"/>
      <c r="T580" s="397"/>
      <c r="U580" s="397"/>
      <c r="V580" s="397"/>
      <c r="W580" s="397"/>
      <c r="X580" s="397"/>
      <c r="Y580" s="397"/>
      <c r="Z580" s="397"/>
      <c r="AA580" s="397"/>
      <c r="AB580" s="397"/>
      <c r="AC580" s="397"/>
      <c r="AD580" s="397"/>
      <c r="AE580" s="397"/>
      <c r="AF580" s="397"/>
      <c r="AG580" s="397"/>
      <c r="AH580" s="397"/>
      <c r="AI580" s="397"/>
      <c r="AJ580" s="397"/>
      <c r="AK580" s="397"/>
      <c r="AL580" s="397"/>
      <c r="AM580" s="397"/>
      <c r="AN580" s="397"/>
      <c r="AO580" s="397"/>
      <c r="AP580" s="397"/>
      <c r="AQ580" s="397"/>
      <c r="AR580" s="397"/>
      <c r="AS580" s="397"/>
      <c r="AT580" s="397"/>
    </row>
    <row r="581" spans="1:48" ht="18" customHeight="1">
      <c r="A581" s="153"/>
      <c r="B581" s="153"/>
      <c r="C581" s="376" t="s">
        <v>304</v>
      </c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97"/>
      <c r="AB581" s="397"/>
      <c r="AC581" s="397"/>
      <c r="AD581" s="397"/>
      <c r="AE581" s="397"/>
      <c r="AF581" s="397"/>
      <c r="AG581" s="397"/>
      <c r="AH581" s="397"/>
      <c r="AI581" s="397"/>
      <c r="AJ581" s="397"/>
      <c r="AK581" s="397"/>
      <c r="AL581" s="397"/>
      <c r="AM581" s="397"/>
      <c r="AN581" s="397"/>
      <c r="AO581" s="397"/>
      <c r="AP581" s="397"/>
      <c r="AQ581" s="397"/>
      <c r="AR581" s="397"/>
      <c r="AS581" s="397"/>
      <c r="AT581" s="397"/>
    </row>
    <row r="582" spans="1:48" ht="18" customHeight="1">
      <c r="A582" s="153"/>
      <c r="B582" s="153"/>
      <c r="C582" s="376" t="s">
        <v>305</v>
      </c>
      <c r="D582" s="376"/>
      <c r="E582" s="376"/>
      <c r="F582" s="376"/>
      <c r="G582" s="376"/>
      <c r="H582" s="376"/>
      <c r="I582" s="376"/>
      <c r="J582" s="376"/>
      <c r="K582" s="376"/>
      <c r="L582" s="376"/>
      <c r="M582" s="397"/>
      <c r="N582" s="397"/>
      <c r="O582" s="397"/>
      <c r="P582" s="397"/>
      <c r="Q582" s="397"/>
      <c r="R582" s="397"/>
      <c r="S582" s="397"/>
      <c r="T582" s="397"/>
      <c r="U582" s="397"/>
      <c r="V582" s="397"/>
      <c r="W582" s="397"/>
      <c r="X582" s="397"/>
      <c r="Y582" s="397"/>
      <c r="Z582" s="397"/>
      <c r="AA582" s="397"/>
      <c r="AB582" s="397"/>
      <c r="AC582" s="397"/>
      <c r="AD582" s="397"/>
      <c r="AE582" s="397"/>
      <c r="AF582" s="397"/>
      <c r="AG582" s="397"/>
      <c r="AH582" s="397"/>
      <c r="AI582" s="397"/>
      <c r="AJ582" s="397"/>
      <c r="AK582" s="397"/>
      <c r="AL582" s="397"/>
      <c r="AM582" s="397"/>
      <c r="AN582" s="397"/>
      <c r="AO582" s="397"/>
      <c r="AP582" s="397"/>
      <c r="AQ582" s="397"/>
      <c r="AR582" s="397"/>
      <c r="AS582" s="397"/>
      <c r="AT582" s="397"/>
    </row>
    <row r="583" spans="1:48" ht="18" customHeight="1">
      <c r="A583" s="153"/>
      <c r="B583" s="153"/>
      <c r="C583" s="376"/>
      <c r="D583" s="376"/>
      <c r="E583" s="376"/>
      <c r="F583" s="376"/>
      <c r="G583" s="376"/>
      <c r="H583" s="376"/>
      <c r="I583" s="376"/>
      <c r="J583" s="376"/>
      <c r="K583" s="376"/>
      <c r="L583" s="376"/>
      <c r="M583" s="397"/>
      <c r="N583" s="397"/>
      <c r="O583" s="397"/>
      <c r="P583" s="397"/>
      <c r="Q583" s="397"/>
      <c r="R583" s="397"/>
      <c r="S583" s="397"/>
      <c r="T583" s="397"/>
      <c r="U583" s="397"/>
      <c r="V583" s="397"/>
      <c r="W583" s="397"/>
      <c r="X583" s="397"/>
      <c r="Y583" s="397"/>
      <c r="Z583" s="397"/>
      <c r="AA583" s="397"/>
      <c r="AB583" s="397"/>
      <c r="AC583" s="397"/>
      <c r="AD583" s="397"/>
      <c r="AE583" s="397"/>
      <c r="AF583" s="397"/>
      <c r="AG583" s="397"/>
      <c r="AH583" s="397"/>
      <c r="AI583" s="397"/>
      <c r="AJ583" s="397"/>
      <c r="AK583" s="397"/>
      <c r="AL583" s="397"/>
      <c r="AM583" s="397"/>
      <c r="AN583" s="397"/>
      <c r="AO583" s="397"/>
      <c r="AP583" s="397"/>
      <c r="AQ583" s="397"/>
      <c r="AR583" s="397"/>
      <c r="AS583" s="397"/>
      <c r="AT583" s="397"/>
    </row>
    <row r="584" spans="1:48" ht="18" customHeight="1">
      <c r="A584" s="153"/>
      <c r="B584" s="153"/>
      <c r="C584" s="376"/>
      <c r="D584" s="397"/>
      <c r="E584" s="376"/>
      <c r="F584" s="374" t="s">
        <v>85</v>
      </c>
      <c r="G584" s="564" t="e">
        <f ca="1">AK494</f>
        <v>#N/A</v>
      </c>
      <c r="H584" s="564"/>
      <c r="I584" s="564"/>
      <c r="J584" s="564"/>
      <c r="K584" s="406">
        <f>AK493</f>
        <v>0</v>
      </c>
      <c r="L584" s="406"/>
      <c r="M584" s="372"/>
      <c r="N584" s="397"/>
      <c r="O584" s="397"/>
      <c r="P584" s="397"/>
      <c r="Q584" s="397"/>
      <c r="R584" s="397"/>
      <c r="S584" s="397"/>
      <c r="T584" s="397"/>
      <c r="U584" s="397"/>
      <c r="V584" s="397"/>
      <c r="W584" s="397"/>
      <c r="X584" s="397"/>
      <c r="Y584" s="397"/>
      <c r="Z584" s="397"/>
      <c r="AA584" s="397"/>
      <c r="AB584" s="397"/>
      <c r="AC584" s="397"/>
      <c r="AD584" s="397"/>
      <c r="AE584" s="397"/>
      <c r="AF584" s="397"/>
      <c r="AG584" s="397"/>
      <c r="AH584" s="397"/>
      <c r="AI584" s="397"/>
      <c r="AJ584" s="397"/>
      <c r="AK584" s="397"/>
      <c r="AL584" s="397"/>
      <c r="AM584" s="397"/>
      <c r="AN584" s="397"/>
      <c r="AO584" s="397"/>
      <c r="AP584" s="397"/>
      <c r="AQ584" s="397"/>
      <c r="AR584" s="397"/>
      <c r="AS584" s="397"/>
      <c r="AT584" s="397"/>
      <c r="AU584" s="397"/>
    </row>
    <row r="585" spans="1:48" ht="18" customHeight="1">
      <c r="A585" s="153"/>
      <c r="B585" s="153"/>
      <c r="C585" s="376" t="s">
        <v>306</v>
      </c>
      <c r="D585" s="376"/>
      <c r="E585" s="376"/>
      <c r="F585" s="376"/>
      <c r="G585" s="376"/>
      <c r="H585" s="376"/>
      <c r="I585" s="376"/>
      <c r="J585" s="376"/>
      <c r="K585" s="376"/>
      <c r="L585" s="376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97"/>
      <c r="AB585" s="397"/>
      <c r="AC585" s="397"/>
      <c r="AD585" s="397"/>
      <c r="AE585" s="397"/>
      <c r="AF585" s="397"/>
      <c r="AG585" s="397"/>
      <c r="AH585" s="397"/>
      <c r="AI585" s="397"/>
      <c r="AJ585" s="397"/>
      <c r="AK585" s="397"/>
      <c r="AL585" s="397"/>
      <c r="AM585" s="397"/>
      <c r="AN585" s="397"/>
      <c r="AO585" s="397"/>
      <c r="AP585" s="397"/>
      <c r="AQ585" s="397"/>
      <c r="AR585" s="397"/>
      <c r="AS585" s="397"/>
      <c r="AT585" s="397"/>
    </row>
    <row r="586" spans="1:48" ht="18" customHeight="1">
      <c r="A586" s="153"/>
      <c r="B586" s="153"/>
      <c r="C586" s="376"/>
      <c r="D586" s="376"/>
      <c r="E586" s="376"/>
      <c r="F586" s="376"/>
      <c r="G586" s="376"/>
      <c r="H586" s="376"/>
      <c r="I586" s="376"/>
      <c r="J586" s="376"/>
      <c r="K586" s="376"/>
      <c r="L586" s="376"/>
      <c r="M586" s="397"/>
      <c r="N586" s="397"/>
      <c r="O586" s="397"/>
      <c r="P586" s="397"/>
      <c r="Q586" s="397"/>
      <c r="R586" s="397"/>
      <c r="S586" s="397"/>
      <c r="T586" s="397"/>
      <c r="U586" s="397"/>
      <c r="V586" s="397"/>
      <c r="W586" s="397"/>
      <c r="X586" s="397"/>
      <c r="Y586" s="397"/>
      <c r="Z586" s="397"/>
      <c r="AA586" s="397"/>
      <c r="AB586" s="397"/>
      <c r="AC586" s="397"/>
      <c r="AD586" s="397"/>
      <c r="AE586" s="397"/>
      <c r="AF586" s="397"/>
      <c r="AG586" s="397"/>
      <c r="AH586" s="397"/>
      <c r="AI586" s="397"/>
      <c r="AJ586" s="397"/>
      <c r="AK586" s="397"/>
      <c r="AL586" s="397"/>
      <c r="AM586" s="397"/>
      <c r="AN586" s="397"/>
      <c r="AO586" s="397"/>
      <c r="AP586" s="397"/>
      <c r="AQ586" s="397"/>
      <c r="AR586" s="397"/>
      <c r="AS586" s="397"/>
      <c r="AT586" s="397"/>
    </row>
    <row r="587" spans="1:48" ht="18" customHeight="1">
      <c r="A587" s="153"/>
      <c r="B587" s="153"/>
      <c r="C587" s="376"/>
      <c r="D587" s="397"/>
      <c r="E587" s="376"/>
      <c r="F587" s="374" t="s">
        <v>271</v>
      </c>
      <c r="G587" s="564" t="e">
        <f ca="1">AK495</f>
        <v>#N/A</v>
      </c>
      <c r="H587" s="564"/>
      <c r="I587" s="564"/>
      <c r="J587" s="564"/>
      <c r="K587" s="406">
        <f>AK493</f>
        <v>0</v>
      </c>
      <c r="L587" s="406"/>
      <c r="M587" s="376"/>
      <c r="N587" s="397"/>
      <c r="O587" s="397"/>
      <c r="P587" s="397"/>
      <c r="Q587" s="397"/>
      <c r="R587" s="397"/>
      <c r="S587" s="397"/>
      <c r="T587" s="397"/>
      <c r="U587" s="397"/>
      <c r="V587" s="397"/>
      <c r="W587" s="397"/>
      <c r="X587" s="397"/>
      <c r="Y587" s="397"/>
      <c r="Z587" s="397"/>
      <c r="AA587" s="397"/>
      <c r="AB587" s="397"/>
      <c r="AC587" s="397"/>
      <c r="AD587" s="397"/>
      <c r="AE587" s="397"/>
      <c r="AF587" s="397"/>
      <c r="AG587" s="397"/>
      <c r="AH587" s="397"/>
      <c r="AI587" s="397"/>
      <c r="AJ587" s="397"/>
      <c r="AK587" s="397"/>
      <c r="AL587" s="397"/>
      <c r="AM587" s="397"/>
      <c r="AN587" s="397"/>
      <c r="AO587" s="397"/>
      <c r="AP587" s="397"/>
      <c r="AQ587" s="397"/>
      <c r="AR587" s="397"/>
      <c r="AS587" s="397"/>
      <c r="AT587" s="397"/>
      <c r="AU587" s="397"/>
    </row>
    <row r="588" spans="1:48" ht="18" customHeight="1">
      <c r="A588" s="153"/>
      <c r="B588" s="153"/>
      <c r="C588" s="376" t="s">
        <v>1045</v>
      </c>
      <c r="D588" s="376"/>
      <c r="E588" s="374"/>
      <c r="F588" s="165"/>
      <c r="G588" s="165"/>
      <c r="H588" s="165"/>
      <c r="I588" s="376"/>
      <c r="J588" s="376"/>
      <c r="K588" s="376"/>
      <c r="L588" s="376"/>
      <c r="M588" s="376"/>
      <c r="N588" s="376"/>
      <c r="O588" s="156"/>
      <c r="P588" s="156"/>
      <c r="Q588" s="156"/>
      <c r="R588" s="376"/>
      <c r="S588" s="157"/>
      <c r="T588" s="165"/>
      <c r="U588" s="165"/>
      <c r="V588" s="165"/>
      <c r="W588" s="165"/>
      <c r="X588" s="397"/>
      <c r="Y588" s="397"/>
      <c r="Z588" s="397"/>
      <c r="AA588" s="397"/>
      <c r="AB588" s="397"/>
      <c r="AC588" s="397"/>
      <c r="AD588" s="397"/>
      <c r="AE588" s="397"/>
      <c r="AF588" s="397"/>
      <c r="AG588" s="397"/>
      <c r="AH588" s="397"/>
      <c r="AI588" s="397"/>
      <c r="AJ588" s="397"/>
      <c r="AK588" s="397"/>
      <c r="AL588" s="397"/>
      <c r="AM588" s="397"/>
      <c r="AN588" s="397"/>
      <c r="AO588" s="397"/>
      <c r="AP588" s="397"/>
      <c r="AQ588" s="397"/>
      <c r="AR588" s="397"/>
      <c r="AS588" s="397"/>
      <c r="AT588" s="397"/>
    </row>
    <row r="589" spans="1:48" ht="18" customHeight="1">
      <c r="A589" s="153"/>
      <c r="B589" s="153"/>
      <c r="C589" s="376"/>
      <c r="D589" s="376"/>
      <c r="E589" s="374"/>
      <c r="F589" s="165"/>
      <c r="G589" s="165"/>
      <c r="H589" s="165"/>
      <c r="I589" s="165"/>
      <c r="J589" s="376"/>
      <c r="K589" s="376"/>
      <c r="L589" s="406"/>
      <c r="M589" s="376"/>
      <c r="N589" s="564" t="e">
        <f ca="1">MAX(G584,G587)</f>
        <v>#N/A</v>
      </c>
      <c r="O589" s="564"/>
      <c r="P589" s="564"/>
      <c r="Q589" s="564"/>
      <c r="R589" s="406">
        <f>K584</f>
        <v>0</v>
      </c>
      <c r="S589" s="406"/>
      <c r="T589" s="376"/>
      <c r="U589" s="376"/>
      <c r="V589" s="376"/>
      <c r="W589" s="156"/>
      <c r="X589" s="376"/>
      <c r="Y589" s="157"/>
      <c r="Z589" s="397"/>
      <c r="AA589" s="397"/>
      <c r="AB589" s="397"/>
      <c r="AC589" s="397"/>
      <c r="AD589" s="397"/>
      <c r="AE589" s="397"/>
      <c r="AF589" s="397"/>
      <c r="AG589" s="397"/>
      <c r="AH589" s="397"/>
      <c r="AI589" s="397"/>
      <c r="AJ589" s="397"/>
      <c r="AK589" s="397"/>
      <c r="AL589" s="397"/>
      <c r="AM589" s="397"/>
      <c r="AN589" s="397"/>
      <c r="AO589" s="397"/>
      <c r="AP589" s="397"/>
      <c r="AQ589" s="397"/>
      <c r="AR589" s="397"/>
      <c r="AS589" s="397"/>
      <c r="AT589" s="397"/>
      <c r="AU589" s="397"/>
      <c r="AV589" s="397"/>
    </row>
    <row r="590" spans="1:48" ht="18" customHeight="1">
      <c r="A590" s="153"/>
      <c r="B590" s="376" t="s">
        <v>302</v>
      </c>
      <c r="C590" s="376"/>
      <c r="D590" s="376"/>
      <c r="E590" s="376"/>
      <c r="F590" s="376"/>
      <c r="G590" s="565">
        <f>I534</f>
        <v>0</v>
      </c>
      <c r="H590" s="565"/>
      <c r="I590" s="565"/>
      <c r="J590" s="565"/>
      <c r="K590" s="565"/>
      <c r="L590" s="406"/>
      <c r="M590" s="406"/>
      <c r="N590" s="406"/>
      <c r="O590" s="406"/>
      <c r="P590" s="406"/>
      <c r="Q590" s="406"/>
      <c r="R590" s="376"/>
      <c r="S590" s="376"/>
      <c r="T590" s="376"/>
      <c r="U590" s="376"/>
      <c r="V590" s="376"/>
      <c r="W590" s="376"/>
      <c r="X590" s="376"/>
      <c r="Y590" s="376"/>
      <c r="Z590" s="376"/>
      <c r="AA590" s="376"/>
      <c r="AB590" s="376"/>
      <c r="AC590" s="376"/>
      <c r="AD590" s="376"/>
      <c r="AE590" s="376"/>
      <c r="AF590" s="376"/>
      <c r="AG590" s="376"/>
      <c r="AH590" s="376"/>
      <c r="AI590" s="376"/>
      <c r="AJ590" s="376"/>
      <c r="AK590" s="376"/>
      <c r="AL590" s="376"/>
      <c r="AM590" s="376"/>
      <c r="AN590" s="376"/>
      <c r="AO590" s="376"/>
      <c r="AP590" s="376"/>
      <c r="AQ590" s="376"/>
      <c r="AR590" s="376"/>
      <c r="AS590" s="376"/>
      <c r="AT590" s="376"/>
    </row>
    <row r="591" spans="1:48" ht="18" customHeight="1">
      <c r="A591" s="153"/>
      <c r="B591" s="563" t="s">
        <v>303</v>
      </c>
      <c r="C591" s="563"/>
      <c r="D591" s="563"/>
      <c r="E591" s="563"/>
      <c r="F591" s="563"/>
      <c r="G591" s="563"/>
      <c r="H591" s="563"/>
      <c r="I591" s="397"/>
      <c r="J591" s="397"/>
      <c r="K591" s="397"/>
      <c r="L591" s="397"/>
      <c r="M591" s="397"/>
      <c r="N591" s="397"/>
      <c r="O591" s="559" t="e">
        <f ca="1">N589</f>
        <v>#N/A</v>
      </c>
      <c r="P591" s="559"/>
      <c r="Q591" s="559"/>
      <c r="R591" s="559"/>
      <c r="S591" s="558" t="s">
        <v>271</v>
      </c>
      <c r="T591" s="562" t="e">
        <f ca="1">P505</f>
        <v>#N/A</v>
      </c>
      <c r="U591" s="562"/>
      <c r="V591" s="562"/>
      <c r="W591" s="562"/>
      <c r="X591" s="563">
        <f>V505</f>
        <v>0</v>
      </c>
      <c r="Y591" s="563"/>
      <c r="Z591" s="563"/>
      <c r="AA591" s="563"/>
      <c r="AB591" s="563"/>
      <c r="AC591" s="376"/>
      <c r="AD591" s="376"/>
      <c r="AE591" s="376"/>
      <c r="AF591" s="376"/>
      <c r="AG591" s="157"/>
      <c r="AH591" s="376"/>
      <c r="AI591" s="376"/>
      <c r="AJ591" s="376"/>
      <c r="AK591" s="376"/>
      <c r="AL591" s="376"/>
      <c r="AM591" s="376"/>
      <c r="AN591" s="168"/>
      <c r="AO591" s="168"/>
      <c r="AP591" s="376"/>
      <c r="AQ591" s="376"/>
      <c r="AR591" s="376"/>
    </row>
    <row r="592" spans="1:48" ht="18" customHeight="1">
      <c r="A592" s="153"/>
      <c r="B592" s="563"/>
      <c r="C592" s="563"/>
      <c r="D592" s="563"/>
      <c r="E592" s="563"/>
      <c r="F592" s="563"/>
      <c r="G592" s="563"/>
      <c r="H592" s="563"/>
      <c r="I592" s="397"/>
      <c r="J592" s="397"/>
      <c r="K592" s="397"/>
      <c r="L592" s="397"/>
      <c r="M592" s="397"/>
      <c r="N592" s="397"/>
      <c r="O592" s="167"/>
      <c r="P592" s="167"/>
      <c r="Q592" s="167"/>
      <c r="R592" s="167"/>
      <c r="S592" s="558"/>
      <c r="T592" s="562"/>
      <c r="U592" s="562"/>
      <c r="V592" s="562"/>
      <c r="W592" s="562"/>
      <c r="X592" s="563"/>
      <c r="Y592" s="563"/>
      <c r="Z592" s="563"/>
      <c r="AA592" s="563"/>
      <c r="AB592" s="563"/>
      <c r="AC592" s="376"/>
      <c r="AD592" s="376"/>
      <c r="AE592" s="376"/>
      <c r="AF592" s="376"/>
      <c r="AG592" s="157"/>
      <c r="AH592" s="376"/>
      <c r="AI592" s="376"/>
      <c r="AJ592" s="376"/>
      <c r="AK592" s="376"/>
      <c r="AL592" s="376"/>
      <c r="AM592" s="376"/>
      <c r="AN592" s="168"/>
      <c r="AO592" s="168"/>
      <c r="AP592" s="376"/>
      <c r="AQ592" s="376"/>
      <c r="AR592" s="376"/>
    </row>
    <row r="593" spans="1:47" ht="18" customHeight="1">
      <c r="A593" s="153"/>
      <c r="B593" s="376" t="s">
        <v>308</v>
      </c>
      <c r="C593" s="376"/>
      <c r="D593" s="376"/>
      <c r="E593" s="376"/>
      <c r="F593" s="376"/>
      <c r="G593" s="376"/>
      <c r="H593" s="563" t="str">
        <f>X505</f>
        <v>직사각형</v>
      </c>
      <c r="I593" s="563"/>
      <c r="J593" s="563"/>
      <c r="K593" s="563"/>
      <c r="L593" s="563"/>
      <c r="M593" s="376"/>
      <c r="N593" s="376"/>
      <c r="O593" s="376"/>
      <c r="P593" s="376"/>
      <c r="Q593" s="376"/>
      <c r="R593" s="376"/>
      <c r="S593" s="376"/>
      <c r="T593" s="376"/>
      <c r="U593" s="376"/>
      <c r="V593" s="376"/>
      <c r="W593" s="376"/>
      <c r="X593" s="376"/>
      <c r="Y593" s="376"/>
      <c r="Z593" s="376"/>
      <c r="AA593" s="376"/>
      <c r="AB593" s="376"/>
      <c r="AC593" s="376"/>
      <c r="AD593" s="376"/>
      <c r="AE593" s="376"/>
      <c r="AF593" s="376"/>
      <c r="AG593" s="376"/>
      <c r="AH593" s="376"/>
      <c r="AI593" s="376"/>
      <c r="AJ593" s="376"/>
      <c r="AK593" s="376"/>
      <c r="AL593" s="376"/>
      <c r="AM593" s="376"/>
      <c r="AN593" s="376"/>
      <c r="AO593" s="376"/>
      <c r="AP593" s="376"/>
      <c r="AQ593" s="376"/>
      <c r="AR593" s="376"/>
      <c r="AS593" s="376"/>
      <c r="AT593" s="376"/>
    </row>
    <row r="594" spans="1:47" ht="18" customHeight="1">
      <c r="A594" s="153"/>
      <c r="B594" s="563" t="s">
        <v>309</v>
      </c>
      <c r="C594" s="563"/>
      <c r="D594" s="563"/>
      <c r="E594" s="563"/>
      <c r="F594" s="563"/>
      <c r="G594" s="563"/>
      <c r="H594" s="376"/>
      <c r="I594" s="376"/>
      <c r="J594" s="376"/>
      <c r="K594" s="376"/>
      <c r="L594" s="376"/>
      <c r="M594" s="376"/>
      <c r="N594" s="376"/>
      <c r="O594" s="376"/>
      <c r="P594" s="376"/>
      <c r="Q594" s="376"/>
      <c r="R594" s="376"/>
      <c r="S594" s="376"/>
      <c r="T594" s="376"/>
      <c r="U594" s="376"/>
      <c r="V594" s="376"/>
      <c r="W594" s="376"/>
      <c r="X594" s="376"/>
      <c r="Y594" s="376"/>
      <c r="Z594" s="376"/>
      <c r="AA594" s="376"/>
      <c r="AB594" s="376"/>
      <c r="AC594" s="376"/>
      <c r="AD594" s="376"/>
      <c r="AE594" s="376"/>
      <c r="AF594" s="376"/>
      <c r="AG594" s="376"/>
      <c r="AH594" s="376"/>
      <c r="AI594" s="376"/>
      <c r="AJ594" s="376"/>
      <c r="AK594" s="376"/>
      <c r="AL594" s="376"/>
      <c r="AM594" s="376"/>
      <c r="AN594" s="376"/>
      <c r="AO594" s="376"/>
      <c r="AP594" s="376"/>
      <c r="AQ594" s="376"/>
      <c r="AR594" s="376"/>
      <c r="AS594" s="376"/>
      <c r="AT594" s="376"/>
    </row>
    <row r="595" spans="1:47" ht="18" customHeight="1">
      <c r="A595" s="153"/>
      <c r="B595" s="563"/>
      <c r="C595" s="563"/>
      <c r="D595" s="563"/>
      <c r="E595" s="563"/>
      <c r="F595" s="563"/>
      <c r="G595" s="563"/>
      <c r="H595" s="376"/>
      <c r="I595" s="376"/>
      <c r="J595" s="376"/>
      <c r="K595" s="376"/>
      <c r="L595" s="376"/>
      <c r="M595" s="376"/>
      <c r="N595" s="376"/>
      <c r="O595" s="376"/>
      <c r="P595" s="376"/>
      <c r="Q595" s="376"/>
      <c r="R595" s="376"/>
      <c r="S595" s="376"/>
      <c r="T595" s="376"/>
      <c r="U595" s="376"/>
      <c r="V595" s="376"/>
      <c r="W595" s="376"/>
      <c r="X595" s="376"/>
      <c r="Y595" s="376"/>
      <c r="Z595" s="376"/>
      <c r="AA595" s="376"/>
      <c r="AB595" s="376"/>
      <c r="AC595" s="376"/>
      <c r="AD595" s="376"/>
      <c r="AE595" s="376"/>
      <c r="AF595" s="376"/>
      <c r="AG595" s="376"/>
      <c r="AH595" s="376"/>
      <c r="AI595" s="376"/>
      <c r="AJ595" s="376"/>
      <c r="AK595" s="376"/>
      <c r="AL595" s="376"/>
      <c r="AM595" s="376"/>
      <c r="AN595" s="376"/>
      <c r="AO595" s="376"/>
      <c r="AP595" s="376"/>
      <c r="AQ595" s="376"/>
      <c r="AR595" s="376"/>
      <c r="AS595" s="376"/>
      <c r="AT595" s="376"/>
    </row>
    <row r="596" spans="1:47" ht="18" customHeight="1">
      <c r="A596" s="153"/>
      <c r="B596" s="376" t="s">
        <v>310</v>
      </c>
      <c r="C596" s="376"/>
      <c r="D596" s="376"/>
      <c r="E596" s="376"/>
      <c r="F596" s="376"/>
      <c r="G596" s="376"/>
      <c r="H596" s="376"/>
      <c r="I596" s="376"/>
      <c r="J596" s="401">
        <v>1</v>
      </c>
      <c r="K596" s="401" t="s">
        <v>276</v>
      </c>
      <c r="L596" s="564" t="e">
        <f ca="1">T591</f>
        <v>#N/A</v>
      </c>
      <c r="M596" s="564"/>
      <c r="N596" s="564"/>
      <c r="O596" s="564"/>
      <c r="P596" s="406">
        <f>X591</f>
        <v>0</v>
      </c>
      <c r="Q596" s="406"/>
      <c r="R596" s="409"/>
      <c r="S596" s="159" t="s">
        <v>271</v>
      </c>
      <c r="T596" s="564" t="e">
        <f ca="1">1*L596</f>
        <v>#N/A</v>
      </c>
      <c r="U596" s="564"/>
      <c r="V596" s="564"/>
      <c r="W596" s="564"/>
      <c r="X596" s="406">
        <f>P596</f>
        <v>0</v>
      </c>
      <c r="Y596" s="406"/>
      <c r="Z596" s="372"/>
      <c r="AA596" s="304"/>
      <c r="AB596" s="376"/>
      <c r="AC596" s="376"/>
      <c r="AD596" s="376"/>
      <c r="AE596" s="376"/>
      <c r="AF596" s="376"/>
      <c r="AG596" s="376"/>
      <c r="AH596" s="376"/>
      <c r="AI596" s="376"/>
      <c r="AJ596" s="376"/>
      <c r="AK596" s="376"/>
      <c r="AL596" s="376"/>
      <c r="AM596" s="376"/>
      <c r="AN596" s="376"/>
      <c r="AO596" s="376"/>
      <c r="AP596" s="376"/>
      <c r="AQ596" s="376"/>
      <c r="AR596" s="376"/>
      <c r="AS596" s="376"/>
      <c r="AT596" s="376"/>
      <c r="AU596" s="376"/>
    </row>
    <row r="597" spans="1:47" ht="18" customHeight="1">
      <c r="A597" s="153"/>
      <c r="B597" s="565" t="s">
        <v>311</v>
      </c>
      <c r="C597" s="565"/>
      <c r="D597" s="565"/>
      <c r="E597" s="565"/>
      <c r="F597" s="565"/>
      <c r="G597" s="565"/>
      <c r="H597" s="402"/>
      <c r="I597" s="397"/>
      <c r="J597" s="397"/>
      <c r="K597" s="397"/>
      <c r="L597" s="160"/>
      <c r="R597" s="397"/>
      <c r="S597" s="397"/>
      <c r="T597" s="397"/>
      <c r="U597" s="565">
        <f>AP505</f>
        <v>12.5</v>
      </c>
      <c r="V597" s="565"/>
      <c r="W597" s="565"/>
      <c r="X597" s="565"/>
      <c r="Y597" s="565"/>
      <c r="Z597" s="376"/>
      <c r="AA597" s="376"/>
      <c r="AB597" s="376"/>
      <c r="AC597" s="376"/>
      <c r="AD597" s="376"/>
      <c r="AE597" s="376"/>
      <c r="AF597" s="376"/>
      <c r="AG597" s="376"/>
      <c r="AH597" s="376"/>
      <c r="AI597" s="376"/>
      <c r="AJ597" s="376"/>
      <c r="AK597" s="376"/>
      <c r="AL597" s="376"/>
      <c r="AM597" s="376"/>
      <c r="AN597" s="376"/>
      <c r="AO597" s="376"/>
      <c r="AP597" s="376"/>
      <c r="AQ597" s="376"/>
      <c r="AR597" s="376"/>
      <c r="AS597" s="376"/>
      <c r="AT597" s="376"/>
    </row>
    <row r="598" spans="1:47" ht="18" customHeight="1">
      <c r="A598" s="153"/>
      <c r="B598" s="565"/>
      <c r="C598" s="565"/>
      <c r="D598" s="565"/>
      <c r="E598" s="565"/>
      <c r="F598" s="565"/>
      <c r="G598" s="565"/>
      <c r="H598" s="402"/>
      <c r="I598" s="397"/>
      <c r="J598" s="397"/>
      <c r="K598" s="397"/>
      <c r="L598" s="397"/>
      <c r="M598" s="397"/>
      <c r="N598" s="397"/>
      <c r="O598" s="397"/>
      <c r="P598" s="397"/>
      <c r="Q598" s="397"/>
      <c r="R598" s="397"/>
      <c r="S598" s="397"/>
      <c r="T598" s="397"/>
      <c r="U598" s="565"/>
      <c r="V598" s="565"/>
      <c r="W598" s="565"/>
      <c r="X598" s="565"/>
      <c r="Y598" s="565"/>
      <c r="Z598" s="397"/>
      <c r="AA598" s="397"/>
      <c r="AB598" s="397"/>
      <c r="AC598" s="397"/>
      <c r="AD598" s="397"/>
      <c r="AE598" s="397"/>
      <c r="AF598" s="397"/>
      <c r="AG598" s="397"/>
      <c r="AH598" s="397"/>
      <c r="AI598" s="397"/>
      <c r="AJ598" s="397"/>
      <c r="AK598" s="397"/>
      <c r="AL598" s="397"/>
      <c r="AM598" s="397"/>
      <c r="AN598" s="397"/>
      <c r="AO598" s="397"/>
      <c r="AP598" s="397"/>
      <c r="AQ598" s="397"/>
      <c r="AR598" s="397"/>
      <c r="AS598" s="397"/>
      <c r="AT598" s="397"/>
    </row>
    <row r="599" spans="1:47" ht="18" customHeight="1">
      <c r="A599" s="153"/>
      <c r="B599" s="376"/>
      <c r="C599" s="376"/>
      <c r="D599" s="376"/>
      <c r="E599" s="376"/>
      <c r="F599" s="376"/>
      <c r="G599" s="376"/>
      <c r="H599" s="376"/>
      <c r="I599" s="376"/>
      <c r="J599" s="376"/>
      <c r="K599" s="376"/>
      <c r="L599" s="376"/>
      <c r="M599" s="376"/>
      <c r="N599" s="376"/>
      <c r="O599" s="376"/>
      <c r="P599" s="376"/>
      <c r="Q599" s="376"/>
      <c r="R599" s="376"/>
      <c r="S599" s="376"/>
      <c r="T599" s="376"/>
      <c r="U599" s="376"/>
      <c r="V599" s="376"/>
      <c r="W599" s="376"/>
      <c r="X599" s="376"/>
      <c r="Y599" s="376"/>
      <c r="Z599" s="376"/>
      <c r="AA599" s="376"/>
      <c r="AB599" s="376"/>
      <c r="AC599" s="376"/>
      <c r="AD599" s="376"/>
      <c r="AE599" s="376"/>
      <c r="AF599" s="376"/>
      <c r="AG599" s="376"/>
      <c r="AH599" s="376"/>
      <c r="AI599" s="376"/>
      <c r="AJ599" s="376"/>
      <c r="AK599" s="376"/>
      <c r="AL599" s="376"/>
      <c r="AM599" s="376"/>
    </row>
    <row r="600" spans="1:47" ht="18" customHeight="1">
      <c r="A600" s="153"/>
      <c r="B600" s="161" t="s">
        <v>1030</v>
      </c>
      <c r="C600" s="397"/>
      <c r="D600" s="397"/>
      <c r="E600" s="397"/>
      <c r="F600" s="397"/>
      <c r="G600" s="397"/>
      <c r="H600" s="397"/>
      <c r="I600" s="397"/>
      <c r="J600" s="397"/>
      <c r="K600" s="397"/>
      <c r="L600" s="397"/>
      <c r="M600" s="397"/>
      <c r="N600" s="397"/>
      <c r="O600" s="397"/>
      <c r="P600" s="397"/>
      <c r="Q600" s="397"/>
      <c r="R600" s="403" t="s">
        <v>1029</v>
      </c>
      <c r="S600" s="397"/>
      <c r="T600" s="397"/>
      <c r="U600" s="397"/>
      <c r="V600" s="397"/>
      <c r="W600" s="397"/>
      <c r="X600" s="397"/>
      <c r="Y600" s="397"/>
      <c r="Z600" s="397"/>
      <c r="AA600" s="397"/>
      <c r="AB600" s="397"/>
      <c r="AC600" s="397"/>
      <c r="AD600" s="397"/>
      <c r="AE600" s="397"/>
    </row>
    <row r="601" spans="1:47" ht="18" customHeight="1">
      <c r="A601" s="153"/>
      <c r="B601" s="397" t="s">
        <v>314</v>
      </c>
      <c r="C601" s="397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156"/>
      <c r="O601" s="156"/>
      <c r="P601" s="156"/>
      <c r="Q601" s="397"/>
      <c r="R601" s="157"/>
      <c r="S601" s="157"/>
      <c r="T601" s="157"/>
      <c r="U601" s="155"/>
      <c r="V601" s="155"/>
      <c r="AD601" s="397"/>
      <c r="AE601" s="397"/>
    </row>
    <row r="602" spans="1:47" ht="18" customHeight="1">
      <c r="A602" s="153"/>
      <c r="B602" s="397"/>
      <c r="C602" s="397"/>
      <c r="D602" s="397"/>
      <c r="E602" s="397"/>
      <c r="F602" s="397"/>
      <c r="G602" s="397"/>
      <c r="H602" s="397"/>
      <c r="I602" s="397"/>
      <c r="J602" s="397"/>
      <c r="K602" s="397"/>
      <c r="L602" s="397"/>
      <c r="M602" s="397"/>
      <c r="N602" s="156"/>
      <c r="O602" s="156"/>
      <c r="P602" s="156"/>
      <c r="Q602" s="397"/>
      <c r="R602" s="157"/>
      <c r="S602" s="157"/>
      <c r="W602" s="562" t="e">
        <f ca="1">Z429</f>
        <v>#N/A</v>
      </c>
      <c r="X602" s="562"/>
      <c r="Y602" s="562"/>
      <c r="Z602" s="562"/>
      <c r="AA602" s="563">
        <f>Calcu_ADJ!I44</f>
        <v>0</v>
      </c>
      <c r="AB602" s="563"/>
      <c r="AC602" s="563"/>
      <c r="AD602" s="563"/>
      <c r="AE602" s="563"/>
    </row>
    <row r="603" spans="1:47" ht="18" customHeight="1">
      <c r="A603" s="153"/>
      <c r="B603" s="397"/>
      <c r="C603" s="397"/>
      <c r="D603" s="397"/>
      <c r="E603" s="397"/>
      <c r="F603" s="397"/>
      <c r="G603" s="397"/>
      <c r="H603" s="397"/>
      <c r="I603" s="397"/>
      <c r="J603" s="397"/>
      <c r="K603" s="397"/>
      <c r="L603" s="397"/>
      <c r="M603" s="397"/>
      <c r="N603" s="156"/>
      <c r="O603" s="156"/>
      <c r="P603" s="156"/>
      <c r="Q603" s="397"/>
      <c r="R603" s="157"/>
      <c r="S603" s="157"/>
      <c r="W603" s="562"/>
      <c r="X603" s="562"/>
      <c r="Y603" s="562"/>
      <c r="Z603" s="562"/>
      <c r="AA603" s="563"/>
      <c r="AB603" s="563"/>
      <c r="AC603" s="563"/>
      <c r="AD603" s="563"/>
      <c r="AE603" s="563"/>
    </row>
    <row r="604" spans="1:47" ht="18" customHeight="1">
      <c r="A604" s="153"/>
      <c r="B604" s="376" t="s">
        <v>312</v>
      </c>
      <c r="C604" s="376"/>
      <c r="D604" s="376"/>
      <c r="E604" s="376"/>
      <c r="F604" s="376"/>
      <c r="G604" s="565">
        <f>I550</f>
        <v>0</v>
      </c>
      <c r="H604" s="565"/>
      <c r="I604" s="565"/>
      <c r="J604" s="565"/>
      <c r="K604" s="565"/>
      <c r="L604" s="406"/>
      <c r="M604" s="406"/>
      <c r="N604" s="406"/>
      <c r="O604" s="406"/>
      <c r="P604" s="406"/>
      <c r="Q604" s="406"/>
      <c r="R604" s="376"/>
      <c r="S604" s="376"/>
      <c r="T604" s="376"/>
      <c r="U604" s="376"/>
      <c r="V604" s="376"/>
      <c r="W604" s="376"/>
      <c r="X604" s="376"/>
      <c r="Y604" s="376"/>
      <c r="Z604" s="376"/>
      <c r="AA604" s="376"/>
      <c r="AB604" s="376"/>
      <c r="AC604" s="376"/>
      <c r="AD604" s="376"/>
      <c r="AE604" s="376"/>
      <c r="AF604" s="376"/>
      <c r="AG604" s="376"/>
      <c r="AH604" s="376"/>
      <c r="AI604" s="376"/>
      <c r="AJ604" s="376"/>
      <c r="AK604" s="376"/>
      <c r="AL604" s="376"/>
      <c r="AM604" s="376"/>
      <c r="AN604" s="376"/>
      <c r="AO604" s="376"/>
      <c r="AP604" s="376"/>
      <c r="AQ604" s="376"/>
      <c r="AR604" s="376"/>
      <c r="AS604" s="376"/>
      <c r="AT604" s="376"/>
    </row>
    <row r="605" spans="1:47" ht="18" customHeight="1">
      <c r="A605" s="153"/>
      <c r="B605" s="563" t="s">
        <v>313</v>
      </c>
      <c r="C605" s="563"/>
      <c r="D605" s="563"/>
      <c r="E605" s="563"/>
      <c r="F605" s="563"/>
      <c r="G605" s="563"/>
      <c r="H605" s="563"/>
      <c r="I605" s="397"/>
      <c r="J605" s="397"/>
      <c r="K605" s="397"/>
      <c r="L605" s="397"/>
      <c r="M605" s="397"/>
      <c r="N605" s="397"/>
      <c r="O605" s="559" t="e">
        <f ca="1">ABS(W602)</f>
        <v>#N/A</v>
      </c>
      <c r="P605" s="559"/>
      <c r="Q605" s="559"/>
      <c r="R605" s="559"/>
      <c r="S605" s="558" t="s">
        <v>271</v>
      </c>
      <c r="T605" s="562" t="e">
        <f ca="1">P506</f>
        <v>#N/A</v>
      </c>
      <c r="U605" s="562"/>
      <c r="V605" s="562"/>
      <c r="W605" s="562"/>
      <c r="X605" s="563">
        <f>V506</f>
        <v>0</v>
      </c>
      <c r="Y605" s="563"/>
      <c r="Z605" s="563"/>
      <c r="AA605" s="563"/>
      <c r="AB605" s="563"/>
      <c r="AC605" s="376"/>
      <c r="AD605" s="376"/>
      <c r="AE605" s="376"/>
      <c r="AF605" s="376"/>
      <c r="AG605" s="376"/>
      <c r="AH605" s="376"/>
      <c r="AI605" s="376"/>
      <c r="AJ605" s="376"/>
      <c r="AK605" s="376"/>
      <c r="AL605" s="168"/>
      <c r="AM605" s="168"/>
      <c r="AN605" s="376"/>
      <c r="AO605" s="168"/>
      <c r="AP605" s="376"/>
      <c r="AQ605" s="376"/>
      <c r="AR605" s="376"/>
    </row>
    <row r="606" spans="1:47" ht="18" customHeight="1">
      <c r="A606" s="153"/>
      <c r="B606" s="563"/>
      <c r="C606" s="563"/>
      <c r="D606" s="563"/>
      <c r="E606" s="563"/>
      <c r="F606" s="563"/>
      <c r="G606" s="563"/>
      <c r="H606" s="563"/>
      <c r="I606" s="397"/>
      <c r="J606" s="397"/>
      <c r="K606" s="397"/>
      <c r="L606" s="397"/>
      <c r="M606" s="397"/>
      <c r="N606" s="397"/>
      <c r="O606" s="167"/>
      <c r="P606" s="167"/>
      <c r="Q606" s="167"/>
      <c r="R606" s="167"/>
      <c r="S606" s="558"/>
      <c r="T606" s="562"/>
      <c r="U606" s="562"/>
      <c r="V606" s="562"/>
      <c r="W606" s="562"/>
      <c r="X606" s="563"/>
      <c r="Y606" s="563"/>
      <c r="Z606" s="563"/>
      <c r="AA606" s="563"/>
      <c r="AB606" s="563"/>
      <c r="AC606" s="376"/>
      <c r="AD606" s="376"/>
      <c r="AE606" s="376"/>
      <c r="AF606" s="376"/>
      <c r="AG606" s="376"/>
      <c r="AH606" s="376"/>
      <c r="AI606" s="376"/>
      <c r="AJ606" s="376"/>
      <c r="AK606" s="376"/>
      <c r="AL606" s="168"/>
      <c r="AM606" s="168"/>
      <c r="AN606" s="376"/>
      <c r="AO606" s="168"/>
      <c r="AP606" s="376"/>
      <c r="AQ606" s="376"/>
      <c r="AR606" s="376"/>
    </row>
    <row r="607" spans="1:47" ht="18" customHeight="1">
      <c r="A607" s="153"/>
      <c r="B607" s="376" t="s">
        <v>315</v>
      </c>
      <c r="C607" s="376"/>
      <c r="D607" s="376"/>
      <c r="E607" s="376"/>
      <c r="F607" s="376"/>
      <c r="G607" s="376"/>
      <c r="H607" s="563" t="str">
        <f>X506</f>
        <v>직사각형</v>
      </c>
      <c r="I607" s="563"/>
      <c r="J607" s="563"/>
      <c r="K607" s="563"/>
      <c r="L607" s="563"/>
      <c r="M607" s="376"/>
      <c r="N607" s="376"/>
      <c r="O607" s="376"/>
      <c r="P607" s="376"/>
      <c r="Q607" s="376"/>
      <c r="R607" s="376"/>
      <c r="S607" s="376"/>
      <c r="T607" s="376"/>
      <c r="U607" s="376"/>
      <c r="V607" s="376"/>
      <c r="W607" s="376"/>
      <c r="X607" s="376"/>
      <c r="Y607" s="376"/>
      <c r="Z607" s="376"/>
      <c r="AA607" s="376"/>
      <c r="AB607" s="376"/>
      <c r="AC607" s="376"/>
      <c r="AD607" s="376"/>
      <c r="AE607" s="376"/>
      <c r="AF607" s="376"/>
      <c r="AG607" s="376"/>
      <c r="AH607" s="376"/>
      <c r="AI607" s="376"/>
      <c r="AJ607" s="376"/>
      <c r="AK607" s="376"/>
      <c r="AL607" s="376"/>
      <c r="AM607" s="376"/>
      <c r="AN607" s="376"/>
      <c r="AO607" s="376"/>
      <c r="AP607" s="376"/>
      <c r="AQ607" s="376"/>
      <c r="AR607" s="376"/>
      <c r="AS607" s="376"/>
      <c r="AT607" s="376"/>
    </row>
    <row r="608" spans="1:47" ht="18" customHeight="1">
      <c r="A608" s="153"/>
      <c r="B608" s="563" t="s">
        <v>316</v>
      </c>
      <c r="C608" s="563"/>
      <c r="D608" s="563"/>
      <c r="E608" s="563"/>
      <c r="F608" s="563"/>
      <c r="G608" s="563"/>
      <c r="H608" s="376"/>
      <c r="I608" s="376"/>
      <c r="J608" s="376"/>
      <c r="K608" s="376"/>
      <c r="L608" s="376"/>
      <c r="M608" s="376"/>
      <c r="N608" s="376"/>
      <c r="O608" s="376"/>
      <c r="P608" s="376"/>
      <c r="Q608" s="376"/>
      <c r="R608" s="376"/>
      <c r="S608" s="376"/>
      <c r="T608" s="376"/>
      <c r="U608" s="376"/>
      <c r="V608" s="376"/>
      <c r="W608" s="376"/>
      <c r="X608" s="376"/>
      <c r="Y608" s="376"/>
      <c r="Z608" s="376"/>
      <c r="AA608" s="376"/>
      <c r="AB608" s="376"/>
      <c r="AC608" s="376"/>
      <c r="AD608" s="376"/>
      <c r="AE608" s="376"/>
      <c r="AF608" s="376"/>
      <c r="AG608" s="376"/>
      <c r="AH608" s="376"/>
      <c r="AI608" s="376"/>
      <c r="AJ608" s="376"/>
      <c r="AK608" s="376"/>
      <c r="AL608" s="376"/>
      <c r="AM608" s="376"/>
      <c r="AN608" s="376"/>
      <c r="AO608" s="376"/>
      <c r="AP608" s="376"/>
      <c r="AQ608" s="376"/>
      <c r="AR608" s="376"/>
      <c r="AS608" s="376"/>
      <c r="AT608" s="376"/>
    </row>
    <row r="609" spans="1:48" ht="18" customHeight="1">
      <c r="A609" s="153"/>
      <c r="B609" s="563"/>
      <c r="C609" s="563"/>
      <c r="D609" s="563"/>
      <c r="E609" s="563"/>
      <c r="F609" s="563"/>
      <c r="G609" s="563"/>
      <c r="H609" s="376"/>
      <c r="I609" s="376"/>
      <c r="J609" s="376"/>
      <c r="K609" s="376"/>
      <c r="L609" s="376"/>
      <c r="M609" s="376"/>
      <c r="N609" s="376"/>
      <c r="O609" s="376"/>
      <c r="P609" s="376"/>
      <c r="Q609" s="376"/>
      <c r="R609" s="376"/>
      <c r="S609" s="376"/>
      <c r="T609" s="376"/>
      <c r="U609" s="376"/>
      <c r="V609" s="376"/>
      <c r="W609" s="376"/>
      <c r="X609" s="376"/>
      <c r="Y609" s="376"/>
      <c r="Z609" s="376"/>
      <c r="AA609" s="376"/>
      <c r="AB609" s="376"/>
      <c r="AC609" s="376"/>
      <c r="AD609" s="376"/>
      <c r="AE609" s="376"/>
      <c r="AF609" s="376"/>
      <c r="AG609" s="376"/>
      <c r="AH609" s="376"/>
      <c r="AI609" s="376"/>
      <c r="AJ609" s="376"/>
      <c r="AK609" s="376"/>
      <c r="AL609" s="376"/>
      <c r="AM609" s="376"/>
      <c r="AN609" s="376"/>
      <c r="AO609" s="376"/>
      <c r="AP609" s="376"/>
      <c r="AQ609" s="376"/>
      <c r="AR609" s="376"/>
      <c r="AS609" s="376"/>
      <c r="AT609" s="376"/>
    </row>
    <row r="610" spans="1:48" ht="18" customHeight="1">
      <c r="A610" s="153"/>
      <c r="B610" s="376" t="s">
        <v>317</v>
      </c>
      <c r="C610" s="376"/>
      <c r="D610" s="376"/>
      <c r="E610" s="376"/>
      <c r="F610" s="376"/>
      <c r="G610" s="376"/>
      <c r="H610" s="376"/>
      <c r="I610" s="376"/>
      <c r="J610" s="401">
        <v>1</v>
      </c>
      <c r="K610" s="401" t="s">
        <v>276</v>
      </c>
      <c r="L610" s="564" t="e">
        <f ca="1">T605</f>
        <v>#N/A</v>
      </c>
      <c r="M610" s="564"/>
      <c r="N610" s="564"/>
      <c r="O610" s="564"/>
      <c r="P610" s="406">
        <f>X605</f>
        <v>0</v>
      </c>
      <c r="Q610" s="406"/>
      <c r="R610" s="409"/>
      <c r="S610" s="159" t="s">
        <v>271</v>
      </c>
      <c r="T610" s="564" t="e">
        <f ca="1">1*L610</f>
        <v>#N/A</v>
      </c>
      <c r="U610" s="564"/>
      <c r="V610" s="564"/>
      <c r="W610" s="564"/>
      <c r="X610" s="406">
        <f>P610</f>
        <v>0</v>
      </c>
      <c r="Y610" s="406"/>
      <c r="Z610" s="372"/>
      <c r="AA610" s="304"/>
      <c r="AB610" s="376"/>
      <c r="AC610" s="376"/>
      <c r="AD610" s="376"/>
      <c r="AE610" s="376"/>
      <c r="AF610" s="376"/>
      <c r="AG610" s="376"/>
      <c r="AH610" s="376"/>
      <c r="AI610" s="376"/>
      <c r="AJ610" s="376"/>
      <c r="AK610" s="376"/>
      <c r="AL610" s="376"/>
      <c r="AM610" s="376"/>
      <c r="AN610" s="376"/>
      <c r="AO610" s="376"/>
      <c r="AP610" s="376"/>
      <c r="AQ610" s="376"/>
      <c r="AR610" s="376"/>
      <c r="AS610" s="376"/>
      <c r="AT610" s="376"/>
      <c r="AU610" s="376"/>
    </row>
    <row r="611" spans="1:48" ht="18" customHeight="1">
      <c r="A611" s="153"/>
      <c r="B611" s="563" t="s">
        <v>318</v>
      </c>
      <c r="C611" s="563"/>
      <c r="D611" s="563"/>
      <c r="E611" s="563"/>
      <c r="F611" s="563"/>
      <c r="G611" s="563"/>
      <c r="H611" s="397"/>
      <c r="I611" s="397"/>
      <c r="J611" s="397"/>
      <c r="K611" s="397"/>
      <c r="L611" s="160"/>
      <c r="R611" s="397"/>
      <c r="S611" s="397"/>
      <c r="T611" s="397"/>
      <c r="U611" s="565">
        <f>AP506</f>
        <v>12.5</v>
      </c>
      <c r="V611" s="565"/>
      <c r="W611" s="565"/>
      <c r="X611" s="565"/>
      <c r="Y611" s="565"/>
      <c r="Z611" s="376"/>
      <c r="AA611" s="376"/>
      <c r="AB611" s="376"/>
      <c r="AC611" s="376"/>
      <c r="AD611" s="376"/>
      <c r="AE611" s="376"/>
      <c r="AF611" s="376"/>
      <c r="AG611" s="376"/>
      <c r="AH611" s="376"/>
      <c r="AI611" s="376"/>
      <c r="AJ611" s="376"/>
      <c r="AK611" s="376"/>
      <c r="AL611" s="376"/>
      <c r="AM611" s="376"/>
      <c r="AN611" s="376"/>
      <c r="AO611" s="376"/>
      <c r="AP611" s="376"/>
      <c r="AQ611" s="376"/>
      <c r="AR611" s="376"/>
      <c r="AS611" s="376"/>
      <c r="AT611" s="376"/>
    </row>
    <row r="612" spans="1:48" ht="18" customHeight="1">
      <c r="A612" s="153"/>
      <c r="B612" s="563"/>
      <c r="C612" s="563"/>
      <c r="D612" s="563"/>
      <c r="E612" s="563"/>
      <c r="F612" s="563"/>
      <c r="G612" s="563"/>
      <c r="H612" s="397"/>
      <c r="I612" s="397"/>
      <c r="J612" s="397"/>
      <c r="K612" s="397"/>
      <c r="L612" s="397"/>
      <c r="M612" s="397"/>
      <c r="N612" s="397"/>
      <c r="O612" s="397"/>
      <c r="P612" s="397"/>
      <c r="Q612" s="397"/>
      <c r="R612" s="397"/>
      <c r="S612" s="397"/>
      <c r="T612" s="397"/>
      <c r="U612" s="565"/>
      <c r="V612" s="565"/>
      <c r="W612" s="565"/>
      <c r="X612" s="565"/>
      <c r="Y612" s="565"/>
      <c r="Z612" s="397"/>
      <c r="AA612" s="397"/>
      <c r="AB612" s="397"/>
      <c r="AC612" s="397"/>
      <c r="AD612" s="397"/>
      <c r="AE612" s="397"/>
      <c r="AF612" s="397"/>
      <c r="AG612" s="397"/>
      <c r="AH612" s="397"/>
      <c r="AI612" s="397"/>
      <c r="AJ612" s="397"/>
      <c r="AK612" s="397"/>
      <c r="AL612" s="397"/>
      <c r="AM612" s="397"/>
      <c r="AN612" s="397"/>
      <c r="AO612" s="397"/>
      <c r="AP612" s="397"/>
      <c r="AQ612" s="397"/>
      <c r="AR612" s="397"/>
      <c r="AS612" s="397"/>
      <c r="AT612" s="397"/>
    </row>
    <row r="613" spans="1:48" ht="18" customHeight="1">
      <c r="A613" s="153"/>
      <c r="B613" s="153"/>
      <c r="C613" s="376"/>
      <c r="D613" s="376"/>
      <c r="E613" s="376"/>
      <c r="F613" s="376"/>
      <c r="G613" s="376"/>
      <c r="H613" s="376"/>
      <c r="I613" s="376"/>
      <c r="J613" s="376"/>
      <c r="K613" s="376"/>
      <c r="L613" s="376"/>
      <c r="M613" s="376"/>
      <c r="N613" s="376"/>
      <c r="O613" s="376"/>
      <c r="P613" s="376"/>
      <c r="Q613" s="376"/>
      <c r="R613" s="376"/>
      <c r="S613" s="376"/>
      <c r="T613" s="376"/>
      <c r="U613" s="376"/>
      <c r="V613" s="376"/>
      <c r="W613" s="376"/>
      <c r="X613" s="376"/>
      <c r="Y613" s="376"/>
      <c r="Z613" s="376"/>
      <c r="AA613" s="376"/>
      <c r="AB613" s="376"/>
      <c r="AC613" s="376"/>
      <c r="AD613" s="376"/>
      <c r="AE613" s="376"/>
      <c r="AF613" s="376"/>
      <c r="AG613" s="376"/>
      <c r="AH613" s="376"/>
      <c r="AI613" s="376"/>
      <c r="AJ613" s="376"/>
      <c r="AK613" s="376"/>
      <c r="AL613" s="376"/>
      <c r="AM613" s="376"/>
      <c r="AN613" s="376"/>
      <c r="AO613" s="376"/>
      <c r="AP613" s="376"/>
      <c r="AQ613" s="376"/>
      <c r="AR613" s="376"/>
      <c r="AS613" s="376"/>
      <c r="AT613" s="376"/>
    </row>
    <row r="614" spans="1:48" s="170" customFormat="1" ht="18" customHeight="1">
      <c r="A614" s="153" t="s">
        <v>319</v>
      </c>
      <c r="B614" s="368"/>
      <c r="C614" s="368"/>
      <c r="D614" s="368"/>
      <c r="E614" s="368"/>
      <c r="F614" s="368"/>
      <c r="G614" s="368"/>
      <c r="H614" s="368"/>
      <c r="I614" s="368"/>
      <c r="J614" s="368"/>
      <c r="K614" s="368"/>
      <c r="L614" s="368"/>
      <c r="M614" s="368"/>
      <c r="N614" s="368"/>
      <c r="O614" s="368"/>
      <c r="P614" s="368"/>
      <c r="Q614" s="368"/>
      <c r="R614" s="368"/>
      <c r="S614" s="368"/>
      <c r="T614" s="368"/>
      <c r="U614" s="169"/>
      <c r="V614" s="149"/>
      <c r="W614" s="149"/>
      <c r="X614" s="149"/>
      <c r="Y614" s="149"/>
      <c r="Z614" s="149"/>
      <c r="AA614" s="149"/>
      <c r="AB614" s="149"/>
      <c r="AC614" s="149"/>
      <c r="AD614" s="149"/>
      <c r="AE614" s="149"/>
      <c r="AF614" s="149"/>
      <c r="AG614" s="149"/>
      <c r="AH614" s="149"/>
      <c r="AI614" s="368"/>
      <c r="AJ614" s="149"/>
      <c r="AK614" s="149"/>
      <c r="AL614" s="149"/>
      <c r="AM614" s="149"/>
      <c r="AN614" s="149"/>
      <c r="AO614" s="368"/>
      <c r="AP614" s="368"/>
      <c r="AQ614" s="368"/>
      <c r="AR614" s="368"/>
      <c r="AS614" s="368"/>
      <c r="AT614" s="368"/>
    </row>
    <row r="615" spans="1:48" s="170" customFormat="1" ht="18" customHeight="1">
      <c r="A615" s="399"/>
      <c r="B615" s="399"/>
      <c r="C615" s="399"/>
      <c r="D615" s="399"/>
      <c r="E615" s="399"/>
      <c r="F615" s="399"/>
      <c r="G615" s="399"/>
      <c r="H615" s="399"/>
      <c r="I615" s="399"/>
      <c r="J615" s="399"/>
      <c r="K615" s="399"/>
      <c r="L615" s="399"/>
      <c r="M615" s="399"/>
      <c r="N615" s="399"/>
      <c r="O615" s="399"/>
      <c r="P615" s="399"/>
      <c r="Q615" s="399"/>
      <c r="R615" s="399"/>
      <c r="S615" s="399"/>
      <c r="T615" s="399"/>
      <c r="U615" s="399"/>
      <c r="V615" s="399"/>
      <c r="W615" s="399"/>
      <c r="X615" s="399"/>
      <c r="Y615" s="399"/>
      <c r="Z615" s="399"/>
      <c r="AA615" s="399"/>
      <c r="AB615" s="399"/>
      <c r="AC615" s="399"/>
      <c r="AD615" s="399"/>
      <c r="AE615" s="399"/>
      <c r="AF615" s="399"/>
      <c r="AG615" s="149"/>
      <c r="AH615" s="399"/>
      <c r="AI615" s="399"/>
      <c r="AJ615" s="399"/>
      <c r="AK615" s="399"/>
      <c r="AL615" s="399"/>
      <c r="AM615" s="399"/>
      <c r="AN615" s="399"/>
      <c r="AO615" s="399"/>
      <c r="AP615" s="399"/>
      <c r="AQ615" s="399"/>
      <c r="AR615" s="399"/>
      <c r="AS615" s="399"/>
      <c r="AT615" s="399"/>
    </row>
    <row r="616" spans="1:48" s="170" customFormat="1" ht="18" customHeight="1">
      <c r="A616" s="149"/>
      <c r="B616" s="149"/>
      <c r="C616" s="149"/>
      <c r="D616" s="399" t="s">
        <v>85</v>
      </c>
      <c r="E616" s="149"/>
      <c r="F616" s="733" t="e">
        <f ca="1">T537</f>
        <v>#N/A</v>
      </c>
      <c r="G616" s="733"/>
      <c r="H616" s="733"/>
      <c r="I616" s="733"/>
      <c r="J616" s="733"/>
      <c r="K616" s="186"/>
      <c r="L616" s="728" t="s">
        <v>286</v>
      </c>
      <c r="M616" s="728"/>
      <c r="N616" s="733" t="e">
        <f ca="1">V549</f>
        <v>#N/A</v>
      </c>
      <c r="O616" s="733"/>
      <c r="P616" s="733"/>
      <c r="Q616" s="733"/>
      <c r="R616" s="733"/>
      <c r="S616" s="186"/>
      <c r="T616" s="149"/>
      <c r="U616" s="171"/>
      <c r="V616" s="171"/>
      <c r="W616" s="149"/>
      <c r="X616" s="172"/>
      <c r="Y616" s="186"/>
      <c r="Z616" s="186"/>
      <c r="AA616" s="186"/>
      <c r="AB616" s="186"/>
      <c r="AC616" s="186"/>
      <c r="AD616" s="171"/>
      <c r="AE616" s="171"/>
      <c r="AF616" s="171"/>
      <c r="AG616" s="171"/>
      <c r="AH616" s="171"/>
      <c r="AI616" s="171"/>
      <c r="AJ616" s="172"/>
      <c r="AK616" s="171"/>
      <c r="AL616" s="171"/>
      <c r="AM616" s="171"/>
      <c r="AN616" s="171"/>
      <c r="AO616" s="171"/>
      <c r="AP616" s="171"/>
      <c r="AQ616" s="171"/>
      <c r="AR616" s="173"/>
      <c r="AS616" s="149"/>
    </row>
    <row r="617" spans="1:48" s="174" customFormat="1" ht="18" customHeight="1">
      <c r="A617" s="149"/>
      <c r="B617" s="149"/>
      <c r="C617" s="149"/>
      <c r="D617" s="399" t="s">
        <v>85</v>
      </c>
      <c r="E617" s="149"/>
      <c r="F617" s="733" t="e">
        <f ca="1">SQRT(SUMSQ(F616,N616))</f>
        <v>#N/A</v>
      </c>
      <c r="G617" s="733"/>
      <c r="H617" s="733"/>
      <c r="I617" s="733"/>
      <c r="J617" s="733"/>
      <c r="K617" s="186"/>
      <c r="L617" s="149"/>
      <c r="M617" s="399"/>
      <c r="N617" s="399"/>
      <c r="O617" s="399"/>
      <c r="P617" s="399"/>
      <c r="Q617" s="399"/>
      <c r="R617" s="399"/>
      <c r="S617" s="399"/>
      <c r="T617" s="399"/>
      <c r="U617" s="399"/>
      <c r="V617" s="399"/>
      <c r="W617" s="399"/>
      <c r="X617" s="149"/>
      <c r="Y617" s="149"/>
      <c r="Z617" s="149"/>
      <c r="AA617" s="149"/>
      <c r="AB617" s="149"/>
      <c r="AC617" s="149"/>
      <c r="AD617" s="399"/>
      <c r="AE617" s="149"/>
      <c r="AF617" s="149"/>
      <c r="AG617" s="149"/>
      <c r="AH617" s="149"/>
      <c r="AI617" s="149"/>
      <c r="AJ617" s="149"/>
      <c r="AK617" s="149"/>
      <c r="AL617" s="149"/>
      <c r="AM617" s="149"/>
      <c r="AN617" s="149"/>
      <c r="AO617" s="149"/>
      <c r="AP617" s="149"/>
      <c r="AQ617" s="149"/>
      <c r="AR617" s="149"/>
      <c r="AS617" s="149"/>
    </row>
    <row r="618" spans="1:48" s="149" customFormat="1" ht="18" customHeight="1">
      <c r="E618" s="399"/>
      <c r="F618" s="175"/>
      <c r="G618" s="175"/>
      <c r="H618" s="175"/>
      <c r="I618" s="175"/>
    </row>
    <row r="619" spans="1:48" s="149" customFormat="1" ht="18" customHeight="1">
      <c r="C619" s="176" t="s">
        <v>1046</v>
      </c>
      <c r="D619" s="399" t="s">
        <v>85</v>
      </c>
      <c r="E619" s="726" t="e">
        <f ca="1">F617</f>
        <v>#N/A</v>
      </c>
      <c r="F619" s="726"/>
      <c r="G619" s="726"/>
      <c r="H619" s="726"/>
      <c r="I619" s="562">
        <f>AM507</f>
        <v>0</v>
      </c>
      <c r="J619" s="562"/>
      <c r="K619" s="400"/>
      <c r="L619" s="400"/>
      <c r="O619" s="398"/>
      <c r="P619" s="304"/>
      <c r="Q619" s="397"/>
      <c r="R619" s="397"/>
      <c r="S619" s="397"/>
      <c r="T619" s="397"/>
      <c r="U619" s="397"/>
      <c r="AM619" s="177"/>
      <c r="AN619" s="177"/>
      <c r="AO619" s="177"/>
      <c r="AP619" s="177"/>
      <c r="AQ619" s="177"/>
      <c r="AR619" s="177"/>
    </row>
    <row r="620" spans="1:48" s="149" customFormat="1" ht="18" customHeight="1">
      <c r="E620" s="176"/>
      <c r="F620" s="178"/>
      <c r="G620" s="178"/>
      <c r="H620" s="178"/>
      <c r="I620" s="178"/>
      <c r="J620" s="178"/>
      <c r="K620" s="178"/>
      <c r="L620" s="178"/>
      <c r="M620" s="178"/>
      <c r="AN620" s="177"/>
      <c r="AO620" s="177"/>
      <c r="AP620" s="177"/>
      <c r="AQ620" s="177"/>
      <c r="AR620" s="177"/>
      <c r="AS620" s="177"/>
    </row>
    <row r="621" spans="1:48" s="146" customFormat="1" ht="18" customHeight="1">
      <c r="A621" s="153" t="s">
        <v>88</v>
      </c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9"/>
      <c r="V621" s="149"/>
      <c r="W621" s="149"/>
      <c r="X621" s="149"/>
      <c r="Y621" s="149"/>
      <c r="Z621" s="149"/>
      <c r="AA621" s="149"/>
      <c r="AB621" s="149"/>
      <c r="AC621" s="149"/>
      <c r="AD621" s="149"/>
      <c r="AE621" s="149"/>
      <c r="AF621" s="149"/>
      <c r="AG621" s="149"/>
      <c r="AH621" s="149"/>
      <c r="AI621" s="149"/>
      <c r="AJ621" s="149"/>
      <c r="AK621" s="149"/>
      <c r="AL621" s="149"/>
      <c r="AM621" s="145"/>
      <c r="AN621" s="145"/>
      <c r="AO621" s="145"/>
      <c r="AP621" s="145"/>
      <c r="AQ621" s="145"/>
      <c r="AR621" s="145"/>
      <c r="AS621" s="145"/>
      <c r="AT621" s="145"/>
    </row>
    <row r="622" spans="1:48" s="146" customFormat="1" ht="18" customHeight="1">
      <c r="C622" s="145"/>
      <c r="D622" s="145"/>
      <c r="E622" s="145"/>
      <c r="F622" s="145"/>
      <c r="G622" s="145"/>
      <c r="H622" s="145"/>
      <c r="I622" s="145"/>
      <c r="J622" s="145"/>
      <c r="K622" s="145"/>
      <c r="L622" s="727" t="e">
        <f ca="1">E619</f>
        <v>#N/A</v>
      </c>
      <c r="M622" s="727"/>
      <c r="N622" s="727"/>
      <c r="O622" s="727"/>
      <c r="P622" s="727"/>
      <c r="Q622" s="727"/>
      <c r="R622" s="727"/>
      <c r="S622" s="727"/>
      <c r="T622" s="727"/>
      <c r="U622" s="727"/>
      <c r="V622" s="727"/>
      <c r="W622" s="728" t="s">
        <v>85</v>
      </c>
      <c r="X622" s="729" t="e">
        <f ca="1">AP507</f>
        <v>#N/A</v>
      </c>
      <c r="Y622" s="729"/>
      <c r="Z622" s="729"/>
      <c r="AA622" s="729"/>
      <c r="AB622" s="729"/>
      <c r="AC622" s="729"/>
      <c r="AD622" s="149"/>
      <c r="AE622" s="149"/>
      <c r="AF622" s="149"/>
      <c r="AG622" s="149"/>
      <c r="AH622" s="149"/>
      <c r="AI622" s="149"/>
      <c r="AJ622" s="149"/>
      <c r="AK622" s="149"/>
      <c r="AL622" s="149"/>
      <c r="AM622" s="149"/>
      <c r="AN622" s="149"/>
      <c r="AO622" s="145"/>
      <c r="AP622" s="145"/>
      <c r="AQ622" s="145"/>
      <c r="AR622" s="145"/>
      <c r="AS622" s="145"/>
      <c r="AT622" s="145"/>
      <c r="AU622" s="145"/>
      <c r="AV622" s="145"/>
    </row>
    <row r="623" spans="1:48" s="146" customFormat="1" ht="18" customHeight="1">
      <c r="C623" s="145"/>
      <c r="D623" s="145"/>
      <c r="E623" s="145"/>
      <c r="F623" s="145"/>
      <c r="G623" s="145"/>
      <c r="H623" s="145"/>
      <c r="I623" s="145"/>
      <c r="J623" s="145"/>
      <c r="K623" s="145"/>
      <c r="L623" s="730" t="e">
        <f ca="1">F616</f>
        <v>#N/A</v>
      </c>
      <c r="M623" s="730"/>
      <c r="N623" s="730"/>
      <c r="O623" s="730"/>
      <c r="P623" s="730"/>
      <c r="Q623" s="731" t="s">
        <v>286</v>
      </c>
      <c r="R623" s="730" t="e">
        <f ca="1">N616</f>
        <v>#N/A</v>
      </c>
      <c r="S623" s="730"/>
      <c r="T623" s="730"/>
      <c r="U623" s="730"/>
      <c r="V623" s="730"/>
      <c r="W623" s="728"/>
      <c r="X623" s="729"/>
      <c r="Y623" s="729"/>
      <c r="Z623" s="729"/>
      <c r="AA623" s="729"/>
      <c r="AB623" s="729"/>
      <c r="AC623" s="729"/>
      <c r="AD623" s="149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149"/>
      <c r="AO623" s="145"/>
      <c r="AP623" s="145"/>
      <c r="AQ623" s="145"/>
      <c r="AR623" s="145"/>
      <c r="AS623" s="145"/>
      <c r="AT623" s="145"/>
      <c r="AU623" s="145"/>
      <c r="AV623" s="145"/>
    </row>
    <row r="624" spans="1:48" s="146" customFormat="1" ht="18" customHeight="1">
      <c r="C624" s="145"/>
      <c r="D624" s="145"/>
      <c r="E624" s="145"/>
      <c r="F624" s="145"/>
      <c r="G624" s="145"/>
      <c r="H624" s="145"/>
      <c r="I624" s="145"/>
      <c r="J624" s="145"/>
      <c r="K624" s="145"/>
      <c r="L624" s="728" t="str">
        <f>AP501</f>
        <v>∞</v>
      </c>
      <c r="M624" s="728"/>
      <c r="N624" s="728"/>
      <c r="O624" s="728"/>
      <c r="P624" s="728"/>
      <c r="Q624" s="728"/>
      <c r="R624" s="732" t="e">
        <f ca="1">AP502</f>
        <v>#N/A</v>
      </c>
      <c r="S624" s="732"/>
      <c r="T624" s="732"/>
      <c r="U624" s="732"/>
      <c r="V624" s="732"/>
      <c r="W624" s="149"/>
      <c r="X624" s="149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149"/>
      <c r="AO624" s="145"/>
      <c r="AP624" s="145"/>
      <c r="AQ624" s="145"/>
      <c r="AR624" s="145"/>
      <c r="AS624" s="145"/>
      <c r="AT624" s="145"/>
      <c r="AU624" s="145"/>
      <c r="AV624" s="145"/>
    </row>
    <row r="625" spans="1:55" s="146" customFormat="1" ht="18" customHeight="1">
      <c r="A625" s="145"/>
      <c r="B625" s="145"/>
      <c r="C625" s="145"/>
      <c r="D625" s="179"/>
      <c r="E625" s="368"/>
      <c r="F625" s="179"/>
      <c r="G625" s="179"/>
      <c r="H625" s="368"/>
      <c r="I625" s="180"/>
      <c r="J625" s="180"/>
      <c r="K625" s="181"/>
      <c r="L625" s="145"/>
      <c r="M625" s="145"/>
      <c r="N625" s="145"/>
      <c r="O625" s="145"/>
      <c r="P625" s="145"/>
      <c r="Q625" s="145"/>
      <c r="R625" s="145"/>
      <c r="S625" s="145"/>
      <c r="T625" s="145"/>
      <c r="U625" s="149"/>
      <c r="V625" s="149"/>
      <c r="W625" s="149"/>
      <c r="X625" s="149"/>
      <c r="Y625" s="149"/>
      <c r="Z625" s="149"/>
      <c r="AA625" s="149"/>
      <c r="AB625" s="149"/>
      <c r="AC625" s="149"/>
      <c r="AD625" s="149"/>
      <c r="AE625" s="149"/>
      <c r="AF625" s="149"/>
      <c r="AG625" s="149"/>
      <c r="AH625" s="149"/>
      <c r="AI625" s="149"/>
      <c r="AJ625" s="149"/>
      <c r="AK625" s="149"/>
      <c r="AL625" s="149"/>
      <c r="AM625" s="145"/>
      <c r="AN625" s="145"/>
      <c r="AO625" s="145"/>
      <c r="AP625" s="145"/>
      <c r="AQ625" s="145"/>
      <c r="AR625" s="145"/>
      <c r="AS625" s="145"/>
      <c r="AT625" s="145"/>
    </row>
    <row r="626" spans="1:55" s="146" customFormat="1" ht="18" customHeight="1">
      <c r="A626" s="153" t="s">
        <v>835</v>
      </c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45"/>
      <c r="AF626" s="145"/>
      <c r="AG626" s="145"/>
      <c r="AH626" s="145"/>
      <c r="AI626" s="145"/>
      <c r="AJ626" s="145"/>
      <c r="AK626" s="145"/>
      <c r="AL626" s="145"/>
      <c r="AM626" s="145"/>
      <c r="AN626" s="145"/>
      <c r="AO626" s="145"/>
      <c r="AP626" s="145"/>
      <c r="AQ626" s="145"/>
      <c r="AR626" s="145"/>
      <c r="AS626" s="145"/>
      <c r="AT626" s="145"/>
    </row>
    <row r="627" spans="1:55" s="146" customFormat="1" ht="18" customHeight="1">
      <c r="B627" s="149" t="s">
        <v>836</v>
      </c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45"/>
      <c r="AF627" s="145"/>
      <c r="AG627" s="145"/>
      <c r="AH627" s="145"/>
      <c r="AI627" s="145"/>
      <c r="AJ627" s="145"/>
      <c r="AK627" s="145"/>
      <c r="AL627" s="145"/>
      <c r="AM627" s="145"/>
      <c r="AN627" s="145"/>
      <c r="AO627" s="145"/>
      <c r="AP627" s="145"/>
      <c r="AQ627" s="145"/>
      <c r="AR627" s="145"/>
      <c r="AS627" s="145"/>
      <c r="AT627" s="145"/>
    </row>
    <row r="628" spans="1:55" s="146" customFormat="1" ht="18" customHeight="1">
      <c r="A628" s="145"/>
      <c r="B628" s="145"/>
      <c r="C628" s="368"/>
      <c r="D628" s="145"/>
      <c r="E628" s="182"/>
      <c r="F628" s="145"/>
      <c r="G628" s="176" t="s">
        <v>1039</v>
      </c>
      <c r="H628" s="725" t="s">
        <v>320</v>
      </c>
      <c r="I628" s="725"/>
      <c r="J628" s="726" t="e">
        <f ca="1">E619</f>
        <v>#N/A</v>
      </c>
      <c r="K628" s="726"/>
      <c r="L628" s="726"/>
      <c r="M628" s="726"/>
      <c r="N628" s="412">
        <f>I619</f>
        <v>0</v>
      </c>
      <c r="O628" s="372"/>
      <c r="P628" s="408"/>
      <c r="Q628" s="373" t="s">
        <v>321</v>
      </c>
      <c r="R628" s="726" t="e">
        <f ca="1">J628*2</f>
        <v>#N/A</v>
      </c>
      <c r="S628" s="726"/>
      <c r="T628" s="726"/>
      <c r="U628" s="726"/>
      <c r="V628" s="412">
        <f>N628</f>
        <v>0</v>
      </c>
      <c r="W628" s="376"/>
      <c r="X628" s="376"/>
      <c r="Y628" s="376"/>
      <c r="Z628" s="376"/>
      <c r="AA628" s="145"/>
      <c r="AB628" s="145"/>
      <c r="AC628" s="145"/>
      <c r="AD628" s="145"/>
      <c r="AE628" s="145"/>
      <c r="AF628" s="145"/>
      <c r="AG628" s="145"/>
      <c r="AH628" s="145"/>
      <c r="AI628" s="145"/>
      <c r="AJ628" s="145"/>
      <c r="AK628" s="145"/>
      <c r="AL628" s="145"/>
      <c r="AM628" s="145"/>
      <c r="AN628" s="145"/>
      <c r="AO628" s="145"/>
      <c r="AP628" s="145"/>
      <c r="AQ628" s="145"/>
      <c r="AR628" s="145"/>
      <c r="AS628" s="145"/>
      <c r="AT628" s="145"/>
      <c r="AU628" s="145"/>
    </row>
    <row r="629" spans="1:55" ht="18" customHeight="1">
      <c r="A629" s="376"/>
      <c r="B629" s="376"/>
      <c r="C629" s="376"/>
      <c r="D629" s="376"/>
      <c r="E629" s="376"/>
      <c r="F629" s="376"/>
      <c r="G629" s="376"/>
      <c r="H629" s="376"/>
      <c r="I629" s="376"/>
      <c r="J629" s="376"/>
      <c r="K629" s="376"/>
      <c r="L629" s="376"/>
      <c r="M629" s="376"/>
      <c r="N629" s="376"/>
      <c r="O629" s="376"/>
      <c r="P629" s="376"/>
      <c r="Q629" s="376"/>
      <c r="R629" s="376"/>
      <c r="S629" s="376"/>
      <c r="T629" s="376"/>
      <c r="U629" s="376"/>
      <c r="V629" s="376"/>
      <c r="W629" s="376"/>
      <c r="X629" s="376"/>
      <c r="Y629" s="376"/>
      <c r="Z629" s="376"/>
      <c r="AA629" s="376"/>
      <c r="AB629" s="376"/>
      <c r="AC629" s="376"/>
      <c r="AD629" s="376"/>
      <c r="AE629" s="376"/>
      <c r="AF629" s="376"/>
      <c r="AG629" s="376"/>
      <c r="AH629" s="376"/>
      <c r="AI629" s="376"/>
      <c r="AJ629" s="376"/>
      <c r="AK629" s="376"/>
      <c r="AL629" s="376"/>
      <c r="AM629" s="376"/>
      <c r="AN629" s="376"/>
      <c r="AO629" s="376"/>
      <c r="AP629" s="376"/>
      <c r="AQ629" s="376"/>
      <c r="AR629" s="376"/>
      <c r="AS629" s="376"/>
      <c r="AT629" s="376"/>
    </row>
    <row r="630" spans="1:55" ht="18" customHeight="1">
      <c r="A630" s="376"/>
      <c r="B630" s="290"/>
      <c r="C630" s="371"/>
      <c r="D630" s="371"/>
      <c r="E630" s="371"/>
      <c r="F630" s="371"/>
      <c r="G630" s="371"/>
      <c r="H630" s="371"/>
      <c r="I630" s="183"/>
      <c r="J630" s="371"/>
      <c r="K630" s="371"/>
      <c r="L630" s="371"/>
      <c r="M630" s="371"/>
      <c r="N630" s="371"/>
      <c r="O630" s="371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5"/>
      <c r="AA630" s="185"/>
      <c r="AB630" s="185"/>
      <c r="AC630" s="185"/>
      <c r="AD630" s="185"/>
      <c r="AE630" s="184"/>
      <c r="AF630" s="184"/>
      <c r="AG630" s="184"/>
      <c r="AH630" s="184"/>
      <c r="AI630" s="184"/>
      <c r="AJ630" s="184"/>
      <c r="AK630" s="184"/>
      <c r="AL630" s="184"/>
      <c r="AM630" s="184"/>
      <c r="AN630" s="184"/>
      <c r="AO630" s="184"/>
      <c r="AP630" s="184"/>
      <c r="AQ630" s="184"/>
      <c r="AR630" s="143"/>
      <c r="AS630" s="143"/>
      <c r="AT630" s="376"/>
    </row>
    <row r="631" spans="1:55" s="146" customFormat="1" ht="18.75" customHeight="1">
      <c r="A631" s="297" t="s">
        <v>322</v>
      </c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45"/>
      <c r="AF631" s="145"/>
      <c r="AG631" s="145"/>
      <c r="AH631" s="145"/>
      <c r="AI631" s="145"/>
      <c r="AJ631" s="145"/>
      <c r="AK631" s="145"/>
      <c r="AL631" s="145"/>
      <c r="AM631" s="145"/>
      <c r="AN631" s="145"/>
      <c r="AO631" s="145"/>
      <c r="AP631" s="145"/>
      <c r="AQ631" s="145"/>
      <c r="AR631" s="145"/>
      <c r="AS631" s="145"/>
      <c r="AT631" s="145"/>
    </row>
    <row r="632" spans="1:55" ht="18.75" customHeight="1">
      <c r="A632" s="187" t="s">
        <v>323</v>
      </c>
    </row>
    <row r="633" spans="1:55" ht="18.75" customHeight="1">
      <c r="B633" s="594" t="s">
        <v>324</v>
      </c>
      <c r="C633" s="594"/>
      <c r="D633" s="594"/>
      <c r="E633" s="594"/>
      <c r="F633" s="594"/>
      <c r="G633" s="594"/>
      <c r="H633" s="594" t="s">
        <v>325</v>
      </c>
      <c r="I633" s="594"/>
      <c r="J633" s="594"/>
      <c r="K633" s="594"/>
      <c r="L633" s="594"/>
      <c r="M633" s="594"/>
      <c r="N633" s="591" t="s">
        <v>326</v>
      </c>
      <c r="O633" s="591"/>
      <c r="P633" s="591"/>
      <c r="Q633" s="591"/>
      <c r="R633" s="591"/>
      <c r="S633" s="591"/>
      <c r="T633" s="591" t="s">
        <v>327</v>
      </c>
      <c r="U633" s="591"/>
      <c r="V633" s="591"/>
      <c r="W633" s="591"/>
      <c r="X633" s="591"/>
      <c r="Y633" s="591"/>
      <c r="Z633" s="591" t="s">
        <v>328</v>
      </c>
      <c r="AA633" s="591"/>
      <c r="AB633" s="591"/>
      <c r="AC633" s="591"/>
      <c r="AD633" s="591"/>
      <c r="AE633" s="591"/>
      <c r="AF633" s="595" t="s">
        <v>837</v>
      </c>
      <c r="AG633" s="596"/>
      <c r="AH633" s="596"/>
      <c r="AI633" s="596"/>
      <c r="AJ633" s="596"/>
      <c r="AK633" s="596"/>
      <c r="AL633" s="596"/>
      <c r="AM633" s="596"/>
      <c r="AN633" s="596"/>
      <c r="AO633" s="596"/>
      <c r="AP633" s="596"/>
      <c r="AQ633" s="597"/>
      <c r="AR633" s="590" t="s">
        <v>329</v>
      </c>
      <c r="AS633" s="590"/>
      <c r="AT633" s="590"/>
      <c r="AU633" s="590"/>
      <c r="AV633" s="590"/>
      <c r="AW633" s="590"/>
      <c r="AX633" s="591" t="s">
        <v>330</v>
      </c>
      <c r="AY633" s="591"/>
      <c r="AZ633" s="591"/>
      <c r="BA633" s="591"/>
      <c r="BB633" s="591"/>
      <c r="BC633" s="591"/>
    </row>
    <row r="634" spans="1:55" ht="18.75" customHeight="1">
      <c r="B634" s="592">
        <f>MAX(Calcu_ADJ!D91:D120)</f>
        <v>0</v>
      </c>
      <c r="C634" s="592"/>
      <c r="D634" s="592"/>
      <c r="E634" s="592"/>
      <c r="F634" s="592"/>
      <c r="G634" s="592"/>
      <c r="H634" s="592" t="e">
        <f ca="1">Calcu_ADJ!E85*Calcu_ADJ!C85</f>
        <v>#N/A</v>
      </c>
      <c r="I634" s="592"/>
      <c r="J634" s="592"/>
      <c r="K634" s="592"/>
      <c r="L634" s="592"/>
      <c r="M634" s="592"/>
      <c r="N634" s="568">
        <f>Calcu_ADJ!D90</f>
        <v>0</v>
      </c>
      <c r="O634" s="568"/>
      <c r="P634" s="568"/>
      <c r="Q634" s="568"/>
      <c r="R634" s="568"/>
      <c r="S634" s="568"/>
      <c r="T634" s="568" t="e">
        <f ca="1">MAX(ABS(Calcu_ADJ!Q106-Calcu_ADJ!Q91),ABS(Calcu_ADJ!R106-Calcu_ADJ!R91),ABS(Calcu_ADJ!S106-Calcu_ADJ!S91))</f>
        <v>#VALUE!</v>
      </c>
      <c r="U634" s="568"/>
      <c r="V634" s="568"/>
      <c r="W634" s="568"/>
      <c r="X634" s="568"/>
      <c r="Y634" s="568"/>
      <c r="Z634" s="568" t="e">
        <f ca="1">((P676-P675)+(V676-V675)+(AB676-AB675))/3</f>
        <v>#N/A</v>
      </c>
      <c r="AA634" s="568"/>
      <c r="AB634" s="568"/>
      <c r="AC634" s="568"/>
      <c r="AD634" s="568"/>
      <c r="AE634" s="568"/>
      <c r="AF634" s="593" t="e">
        <f ca="1">OFFSET(표준압력!U84,AX634,0)</f>
        <v>#N/A</v>
      </c>
      <c r="AG634" s="593"/>
      <c r="AH634" s="593"/>
      <c r="AI634" s="593"/>
      <c r="AJ634" s="593"/>
      <c r="AK634" s="593"/>
      <c r="AL634" s="593">
        <f>표준압력!V85</f>
        <v>0</v>
      </c>
      <c r="AM634" s="593"/>
      <c r="AN634" s="593"/>
      <c r="AO634" s="593"/>
      <c r="AP634" s="593"/>
      <c r="AQ634" s="593"/>
      <c r="AR634" s="568">
        <v>2</v>
      </c>
      <c r="AS634" s="568"/>
      <c r="AT634" s="568"/>
      <c r="AU634" s="568"/>
      <c r="AV634" s="568"/>
      <c r="AW634" s="568"/>
      <c r="AX634" s="568" t="e">
        <f>MATCH(TRUE,Calcu_ADJ!I91:I120,0)</f>
        <v>#N/A</v>
      </c>
      <c r="AY634" s="568"/>
      <c r="AZ634" s="568"/>
      <c r="BA634" s="568"/>
      <c r="BB634" s="568"/>
      <c r="BC634" s="568"/>
    </row>
    <row r="635" spans="1:55" ht="18" customHeight="1">
      <c r="A635" s="376"/>
      <c r="B635" s="376"/>
      <c r="C635" s="376"/>
      <c r="D635" s="376"/>
      <c r="E635" s="376"/>
      <c r="F635" s="376"/>
      <c r="G635" s="376"/>
      <c r="H635" s="376"/>
      <c r="I635" s="376"/>
      <c r="J635" s="376"/>
      <c r="K635" s="376"/>
      <c r="L635" s="376"/>
      <c r="M635" s="376"/>
      <c r="N635" s="376"/>
      <c r="O635" s="376"/>
      <c r="P635" s="376"/>
      <c r="Q635" s="376"/>
      <c r="R635" s="376"/>
      <c r="S635" s="376"/>
      <c r="T635" s="376"/>
      <c r="U635" s="376"/>
      <c r="V635" s="376"/>
      <c r="W635" s="376"/>
      <c r="X635" s="376"/>
      <c r="Y635" s="376"/>
      <c r="Z635" s="376"/>
      <c r="AA635" s="376"/>
      <c r="AB635" s="376"/>
      <c r="AC635" s="376"/>
      <c r="AD635" s="376"/>
      <c r="AE635" s="376"/>
      <c r="AF635" s="376"/>
      <c r="AG635" s="376"/>
      <c r="AH635" s="376"/>
      <c r="AI635" s="376"/>
      <c r="AJ635" s="376"/>
      <c r="AK635" s="376"/>
      <c r="AL635" s="376"/>
      <c r="AM635" s="376"/>
      <c r="AN635" s="376"/>
      <c r="AO635" s="376"/>
      <c r="AP635" s="376"/>
      <c r="AQ635" s="376"/>
      <c r="AR635" s="376"/>
      <c r="AS635" s="376"/>
      <c r="AT635" s="376"/>
    </row>
    <row r="636" spans="1:55" ht="18" customHeight="1">
      <c r="A636" s="187" t="s">
        <v>222</v>
      </c>
      <c r="B636" s="376"/>
      <c r="C636" s="376"/>
      <c r="D636" s="376"/>
      <c r="E636" s="376"/>
      <c r="F636" s="376"/>
      <c r="G636" s="376"/>
      <c r="H636" s="376"/>
      <c r="I636" s="376"/>
      <c r="J636" s="376"/>
      <c r="K636" s="376"/>
      <c r="L636" s="376"/>
      <c r="M636" s="376"/>
      <c r="N636" s="376"/>
      <c r="O636" s="376"/>
      <c r="P636" s="376"/>
      <c r="Q636" s="376"/>
      <c r="R636" s="376"/>
      <c r="S636" s="376"/>
      <c r="T636" s="376"/>
      <c r="U636" s="376"/>
      <c r="V636" s="376"/>
      <c r="W636" s="376"/>
      <c r="X636" s="376"/>
      <c r="Y636" s="376"/>
      <c r="Z636" s="376"/>
      <c r="AA636" s="376"/>
      <c r="AB636" s="376"/>
      <c r="AC636" s="376"/>
      <c r="AD636" s="376"/>
      <c r="AE636" s="376"/>
      <c r="AF636" s="376"/>
      <c r="AG636" s="376"/>
      <c r="AH636" s="376"/>
      <c r="AI636" s="376"/>
      <c r="AJ636" s="376"/>
      <c r="AK636" s="376"/>
      <c r="AL636" s="376"/>
      <c r="AM636" s="376"/>
      <c r="AN636" s="376"/>
      <c r="AO636" s="376"/>
      <c r="AP636" s="376"/>
      <c r="AQ636" s="376"/>
      <c r="AR636" s="376"/>
      <c r="AS636" s="376"/>
      <c r="AT636" s="376"/>
    </row>
    <row r="637" spans="1:55" ht="18" customHeight="1">
      <c r="A637" s="376"/>
      <c r="B637" s="569" t="s">
        <v>223</v>
      </c>
      <c r="C637" s="570"/>
      <c r="D637" s="570"/>
      <c r="E637" s="570"/>
      <c r="F637" s="570"/>
      <c r="G637" s="570"/>
      <c r="H637" s="571"/>
      <c r="I637" s="569" t="s">
        <v>1036</v>
      </c>
      <c r="J637" s="570"/>
      <c r="K637" s="570"/>
      <c r="L637" s="570"/>
      <c r="M637" s="570"/>
      <c r="N637" s="570"/>
      <c r="O637" s="571"/>
      <c r="P637" s="578" t="e">
        <f>Calcu!$J$328&amp;" 지시값"</f>
        <v>#N/A</v>
      </c>
      <c r="Q637" s="579"/>
      <c r="R637" s="579"/>
      <c r="S637" s="579"/>
      <c r="T637" s="579"/>
      <c r="U637" s="579"/>
      <c r="V637" s="579"/>
      <c r="W637" s="579"/>
      <c r="X637" s="579"/>
      <c r="Y637" s="579"/>
      <c r="Z637" s="579"/>
      <c r="AA637" s="579"/>
      <c r="AB637" s="579"/>
      <c r="AC637" s="579"/>
      <c r="AD637" s="580" t="s">
        <v>778</v>
      </c>
      <c r="AE637" s="580"/>
      <c r="AF637" s="580"/>
      <c r="AG637" s="580"/>
      <c r="AH637" s="580"/>
      <c r="AI637" s="580"/>
      <c r="AJ637" s="581"/>
      <c r="AK637" s="376"/>
      <c r="AL637" s="376"/>
      <c r="AM637" s="376"/>
      <c r="AN637" s="376"/>
      <c r="AO637" s="376"/>
      <c r="AP637" s="376"/>
      <c r="AQ637" s="376"/>
      <c r="AR637" s="143"/>
      <c r="AS637" s="143"/>
      <c r="AT637" s="376"/>
    </row>
    <row r="638" spans="1:55" ht="18" customHeight="1">
      <c r="A638" s="376"/>
      <c r="B638" s="572"/>
      <c r="C638" s="573"/>
      <c r="D638" s="573"/>
      <c r="E638" s="573"/>
      <c r="F638" s="573"/>
      <c r="G638" s="573"/>
      <c r="H638" s="574"/>
      <c r="I638" s="575"/>
      <c r="J638" s="576"/>
      <c r="K638" s="576"/>
      <c r="L638" s="576"/>
      <c r="M638" s="576"/>
      <c r="N638" s="576"/>
      <c r="O638" s="577"/>
      <c r="P638" s="582" t="s">
        <v>224</v>
      </c>
      <c r="Q638" s="583"/>
      <c r="R638" s="583"/>
      <c r="S638" s="583"/>
      <c r="T638" s="583"/>
      <c r="U638" s="583"/>
      <c r="V638" s="584"/>
      <c r="W638" s="582" t="s">
        <v>225</v>
      </c>
      <c r="X638" s="583"/>
      <c r="Y638" s="583"/>
      <c r="Z638" s="583"/>
      <c r="AA638" s="583"/>
      <c r="AB638" s="583"/>
      <c r="AC638" s="584"/>
      <c r="AD638" s="582" t="s">
        <v>226</v>
      </c>
      <c r="AE638" s="583"/>
      <c r="AF638" s="583"/>
      <c r="AG638" s="583"/>
      <c r="AH638" s="583"/>
      <c r="AI638" s="583"/>
      <c r="AJ638" s="584"/>
      <c r="AK638" s="376"/>
      <c r="AL638" s="376"/>
      <c r="AM638" s="376"/>
      <c r="AN638" s="376"/>
      <c r="AO638" s="376"/>
      <c r="AP638" s="376"/>
      <c r="AQ638" s="376"/>
      <c r="AR638" s="143"/>
      <c r="AS638" s="143"/>
      <c r="AT638" s="376"/>
    </row>
    <row r="639" spans="1:55" ht="18" customHeight="1">
      <c r="A639" s="376"/>
      <c r="B639" s="575"/>
      <c r="C639" s="576"/>
      <c r="D639" s="576"/>
      <c r="E639" s="576"/>
      <c r="F639" s="576"/>
      <c r="G639" s="576"/>
      <c r="H639" s="577"/>
      <c r="I639" s="585">
        <f>Calcu_ADJ!E90</f>
        <v>0</v>
      </c>
      <c r="J639" s="586"/>
      <c r="K639" s="586"/>
      <c r="L639" s="586"/>
      <c r="M639" s="586"/>
      <c r="N639" s="586"/>
      <c r="O639" s="587"/>
      <c r="P639" s="585">
        <f>Calcu_ADJ!J90</f>
        <v>0</v>
      </c>
      <c r="Q639" s="588"/>
      <c r="R639" s="588"/>
      <c r="S639" s="588"/>
      <c r="T639" s="588"/>
      <c r="U639" s="588"/>
      <c r="V639" s="589"/>
      <c r="W639" s="585">
        <f>Calcu_ADJ!K90</f>
        <v>0</v>
      </c>
      <c r="X639" s="588"/>
      <c r="Y639" s="588"/>
      <c r="Z639" s="588"/>
      <c r="AA639" s="588"/>
      <c r="AB639" s="588"/>
      <c r="AC639" s="589"/>
      <c r="AD639" s="585">
        <f>Calcu_ADJ!L90</f>
        <v>0</v>
      </c>
      <c r="AE639" s="588"/>
      <c r="AF639" s="588"/>
      <c r="AG639" s="588"/>
      <c r="AH639" s="588"/>
      <c r="AI639" s="588"/>
      <c r="AJ639" s="589"/>
      <c r="AK639" s="376"/>
      <c r="AL639" s="376"/>
      <c r="AM639" s="376"/>
      <c r="AN639" s="376"/>
      <c r="AO639" s="376"/>
      <c r="AP639" s="376"/>
      <c r="AQ639" s="376"/>
      <c r="AR639" s="143"/>
      <c r="AS639" s="143"/>
      <c r="AT639" s="376"/>
    </row>
    <row r="640" spans="1:55" ht="18" customHeight="1">
      <c r="A640" s="376"/>
      <c r="B640" s="598">
        <f>Calcu_ADJ!C91</f>
        <v>1</v>
      </c>
      <c r="C640" s="599"/>
      <c r="D640" s="599"/>
      <c r="E640" s="599"/>
      <c r="F640" s="599"/>
      <c r="G640" s="599"/>
      <c r="H640" s="600"/>
      <c r="I640" s="601" t="str">
        <f>Calcu_ADJ!E91</f>
        <v/>
      </c>
      <c r="J640" s="602"/>
      <c r="K640" s="602"/>
      <c r="L640" s="602"/>
      <c r="M640" s="602"/>
      <c r="N640" s="602"/>
      <c r="O640" s="603"/>
      <c r="P640" s="601" t="str">
        <f>Calcu_ADJ!J91</f>
        <v/>
      </c>
      <c r="Q640" s="604"/>
      <c r="R640" s="604"/>
      <c r="S640" s="604"/>
      <c r="T640" s="604"/>
      <c r="U640" s="604"/>
      <c r="V640" s="605"/>
      <c r="W640" s="601" t="str">
        <f>IF(Calcu_ADJ!G91="ⅹ",Calcu_ADJ!G91,Calcu_ADJ!K91)</f>
        <v/>
      </c>
      <c r="X640" s="604"/>
      <c r="Y640" s="604"/>
      <c r="Z640" s="604"/>
      <c r="AA640" s="604"/>
      <c r="AB640" s="604"/>
      <c r="AC640" s="605"/>
      <c r="AD640" s="601" t="str">
        <f>IF(Calcu_ADJ!H91="ⅹ",Calcu_ADJ!H91,Calcu_ADJ!L91)</f>
        <v/>
      </c>
      <c r="AE640" s="604"/>
      <c r="AF640" s="604"/>
      <c r="AG640" s="604"/>
      <c r="AH640" s="604"/>
      <c r="AI640" s="604"/>
      <c r="AJ640" s="605"/>
      <c r="AK640" s="376"/>
      <c r="AL640" s="376"/>
      <c r="AM640" s="376"/>
      <c r="AN640" s="376"/>
      <c r="AO640" s="376"/>
      <c r="AP640" s="376"/>
      <c r="AQ640" s="376"/>
      <c r="AR640" s="143"/>
      <c r="AS640" s="143"/>
      <c r="AT640" s="376"/>
    </row>
    <row r="641" spans="1:46" ht="18" customHeight="1">
      <c r="A641" s="376"/>
      <c r="B641" s="598">
        <f>Calcu_ADJ!C92</f>
        <v>2</v>
      </c>
      <c r="C641" s="599"/>
      <c r="D641" s="599"/>
      <c r="E641" s="599"/>
      <c r="F641" s="599"/>
      <c r="G641" s="599"/>
      <c r="H641" s="600"/>
      <c r="I641" s="601" t="str">
        <f>Calcu_ADJ!E92</f>
        <v/>
      </c>
      <c r="J641" s="602"/>
      <c r="K641" s="602"/>
      <c r="L641" s="602"/>
      <c r="M641" s="602"/>
      <c r="N641" s="602"/>
      <c r="O641" s="603"/>
      <c r="P641" s="601" t="str">
        <f>Calcu_ADJ!J92</f>
        <v/>
      </c>
      <c r="Q641" s="604"/>
      <c r="R641" s="604"/>
      <c r="S641" s="604"/>
      <c r="T641" s="604"/>
      <c r="U641" s="604"/>
      <c r="V641" s="605"/>
      <c r="W641" s="601" t="str">
        <f>IF(Calcu_ADJ!G92="ⅹ",Calcu_ADJ!G92,Calcu_ADJ!K92)</f>
        <v/>
      </c>
      <c r="X641" s="604"/>
      <c r="Y641" s="604"/>
      <c r="Z641" s="604"/>
      <c r="AA641" s="604"/>
      <c r="AB641" s="604"/>
      <c r="AC641" s="605"/>
      <c r="AD641" s="601" t="str">
        <f>IF(Calcu_ADJ!H92="ⅹ",Calcu_ADJ!H92,Calcu_ADJ!L92)</f>
        <v/>
      </c>
      <c r="AE641" s="604"/>
      <c r="AF641" s="604"/>
      <c r="AG641" s="604"/>
      <c r="AH641" s="604"/>
      <c r="AI641" s="604"/>
      <c r="AJ641" s="605"/>
      <c r="AK641" s="376"/>
      <c r="AL641" s="376"/>
      <c r="AM641" s="376"/>
      <c r="AN641" s="376"/>
      <c r="AO641" s="376"/>
      <c r="AP641" s="376"/>
      <c r="AQ641" s="376"/>
      <c r="AR641" s="143"/>
      <c r="AS641" s="143"/>
      <c r="AT641" s="376"/>
    </row>
    <row r="642" spans="1:46" ht="18" customHeight="1">
      <c r="A642" s="376"/>
      <c r="B642" s="598">
        <f>Calcu_ADJ!C93</f>
        <v>3</v>
      </c>
      <c r="C642" s="599"/>
      <c r="D642" s="599"/>
      <c r="E642" s="599"/>
      <c r="F642" s="599"/>
      <c r="G642" s="599"/>
      <c r="H642" s="600"/>
      <c r="I642" s="601" t="str">
        <f>Calcu_ADJ!E93</f>
        <v/>
      </c>
      <c r="J642" s="602"/>
      <c r="K642" s="602"/>
      <c r="L642" s="602"/>
      <c r="M642" s="602"/>
      <c r="N642" s="602"/>
      <c r="O642" s="603"/>
      <c r="P642" s="601" t="str">
        <f>Calcu_ADJ!J93</f>
        <v/>
      </c>
      <c r="Q642" s="604"/>
      <c r="R642" s="604"/>
      <c r="S642" s="604"/>
      <c r="T642" s="604"/>
      <c r="U642" s="604"/>
      <c r="V642" s="605"/>
      <c r="W642" s="601" t="str">
        <f>IF(Calcu_ADJ!G93="ⅹ",Calcu_ADJ!G93,Calcu_ADJ!K93)</f>
        <v/>
      </c>
      <c r="X642" s="604"/>
      <c r="Y642" s="604"/>
      <c r="Z642" s="604"/>
      <c r="AA642" s="604"/>
      <c r="AB642" s="604"/>
      <c r="AC642" s="605"/>
      <c r="AD642" s="601" t="str">
        <f>IF(Calcu_ADJ!H93="ⅹ",Calcu_ADJ!H93,Calcu_ADJ!L93)</f>
        <v/>
      </c>
      <c r="AE642" s="604"/>
      <c r="AF642" s="604"/>
      <c r="AG642" s="604"/>
      <c r="AH642" s="604"/>
      <c r="AI642" s="604"/>
      <c r="AJ642" s="605"/>
      <c r="AK642" s="376"/>
      <c r="AL642" s="376"/>
      <c r="AM642" s="376"/>
      <c r="AN642" s="376"/>
      <c r="AO642" s="376"/>
      <c r="AP642" s="376"/>
      <c r="AQ642" s="376"/>
      <c r="AR642" s="143"/>
      <c r="AS642" s="143"/>
      <c r="AT642" s="376"/>
    </row>
    <row r="643" spans="1:46" ht="18" customHeight="1">
      <c r="A643" s="376"/>
      <c r="B643" s="598">
        <f>Calcu_ADJ!C94</f>
        <v>4</v>
      </c>
      <c r="C643" s="599"/>
      <c r="D643" s="599"/>
      <c r="E643" s="599"/>
      <c r="F643" s="599"/>
      <c r="G643" s="599"/>
      <c r="H643" s="600"/>
      <c r="I643" s="601" t="str">
        <f>Calcu_ADJ!E94</f>
        <v/>
      </c>
      <c r="J643" s="602"/>
      <c r="K643" s="602"/>
      <c r="L643" s="602"/>
      <c r="M643" s="602"/>
      <c r="N643" s="602"/>
      <c r="O643" s="603"/>
      <c r="P643" s="601" t="str">
        <f>Calcu_ADJ!J94</f>
        <v/>
      </c>
      <c r="Q643" s="604"/>
      <c r="R643" s="604"/>
      <c r="S643" s="604"/>
      <c r="T643" s="604"/>
      <c r="U643" s="604"/>
      <c r="V643" s="605"/>
      <c r="W643" s="601" t="str">
        <f>IF(Calcu_ADJ!G94="ⅹ",Calcu_ADJ!G94,Calcu_ADJ!K94)</f>
        <v/>
      </c>
      <c r="X643" s="604"/>
      <c r="Y643" s="604"/>
      <c r="Z643" s="604"/>
      <c r="AA643" s="604"/>
      <c r="AB643" s="604"/>
      <c r="AC643" s="605"/>
      <c r="AD643" s="601" t="str">
        <f>IF(Calcu_ADJ!H94="ⅹ",Calcu_ADJ!H94,Calcu_ADJ!L94)</f>
        <v/>
      </c>
      <c r="AE643" s="604"/>
      <c r="AF643" s="604"/>
      <c r="AG643" s="604"/>
      <c r="AH643" s="604"/>
      <c r="AI643" s="604"/>
      <c r="AJ643" s="605"/>
      <c r="AK643" s="376"/>
      <c r="AL643" s="376"/>
      <c r="AM643" s="376"/>
      <c r="AN643" s="376"/>
      <c r="AO643" s="376"/>
      <c r="AP643" s="376"/>
      <c r="AQ643" s="376"/>
      <c r="AR643" s="143"/>
      <c r="AS643" s="143"/>
      <c r="AT643" s="376"/>
    </row>
    <row r="644" spans="1:46" ht="18" customHeight="1">
      <c r="A644" s="376"/>
      <c r="B644" s="598">
        <f>Calcu_ADJ!C95</f>
        <v>5</v>
      </c>
      <c r="C644" s="599"/>
      <c r="D644" s="599"/>
      <c r="E644" s="599"/>
      <c r="F644" s="599"/>
      <c r="G644" s="599"/>
      <c r="H644" s="600"/>
      <c r="I644" s="601" t="str">
        <f>Calcu_ADJ!E95</f>
        <v/>
      </c>
      <c r="J644" s="602"/>
      <c r="K644" s="602"/>
      <c r="L644" s="602"/>
      <c r="M644" s="602"/>
      <c r="N644" s="602"/>
      <c r="O644" s="603"/>
      <c r="P644" s="601" t="str">
        <f>Calcu_ADJ!J95</f>
        <v/>
      </c>
      <c r="Q644" s="604"/>
      <c r="R644" s="604"/>
      <c r="S644" s="604"/>
      <c r="T644" s="604"/>
      <c r="U644" s="604"/>
      <c r="V644" s="605"/>
      <c r="W644" s="601" t="str">
        <f>IF(Calcu_ADJ!G95="ⅹ",Calcu_ADJ!G95,Calcu_ADJ!K95)</f>
        <v/>
      </c>
      <c r="X644" s="604"/>
      <c r="Y644" s="604"/>
      <c r="Z644" s="604"/>
      <c r="AA644" s="604"/>
      <c r="AB644" s="604"/>
      <c r="AC644" s="605"/>
      <c r="AD644" s="601" t="str">
        <f>IF(Calcu_ADJ!H95="ⅹ",Calcu_ADJ!H95,Calcu_ADJ!L95)</f>
        <v/>
      </c>
      <c r="AE644" s="604"/>
      <c r="AF644" s="604"/>
      <c r="AG644" s="604"/>
      <c r="AH644" s="604"/>
      <c r="AI644" s="604"/>
      <c r="AJ644" s="605"/>
      <c r="AK644" s="376"/>
      <c r="AL644" s="376"/>
      <c r="AM644" s="376"/>
      <c r="AN644" s="376"/>
      <c r="AO644" s="376"/>
      <c r="AP644" s="376"/>
      <c r="AQ644" s="376"/>
      <c r="AR644" s="143"/>
      <c r="AS644" s="143"/>
      <c r="AT644" s="376"/>
    </row>
    <row r="645" spans="1:46" ht="18" customHeight="1">
      <c r="A645" s="376"/>
      <c r="B645" s="598">
        <f>Calcu_ADJ!C96</f>
        <v>6</v>
      </c>
      <c r="C645" s="599"/>
      <c r="D645" s="599"/>
      <c r="E645" s="599"/>
      <c r="F645" s="599"/>
      <c r="G645" s="599"/>
      <c r="H645" s="600"/>
      <c r="I645" s="601" t="str">
        <f>Calcu_ADJ!E96</f>
        <v/>
      </c>
      <c r="J645" s="602"/>
      <c r="K645" s="602"/>
      <c r="L645" s="602"/>
      <c r="M645" s="602"/>
      <c r="N645" s="602"/>
      <c r="O645" s="603"/>
      <c r="P645" s="601" t="str">
        <f>Calcu_ADJ!J96</f>
        <v/>
      </c>
      <c r="Q645" s="604"/>
      <c r="R645" s="604"/>
      <c r="S645" s="604"/>
      <c r="T645" s="604"/>
      <c r="U645" s="604"/>
      <c r="V645" s="605"/>
      <c r="W645" s="601" t="str">
        <f>IF(Calcu_ADJ!G96="ⅹ",Calcu_ADJ!G96,Calcu_ADJ!K96)</f>
        <v/>
      </c>
      <c r="X645" s="604"/>
      <c r="Y645" s="604"/>
      <c r="Z645" s="604"/>
      <c r="AA645" s="604"/>
      <c r="AB645" s="604"/>
      <c r="AC645" s="605"/>
      <c r="AD645" s="601" t="str">
        <f>IF(Calcu_ADJ!H96="ⅹ",Calcu_ADJ!H96,Calcu_ADJ!L96)</f>
        <v/>
      </c>
      <c r="AE645" s="604"/>
      <c r="AF645" s="604"/>
      <c r="AG645" s="604"/>
      <c r="AH645" s="604"/>
      <c r="AI645" s="604"/>
      <c r="AJ645" s="605"/>
      <c r="AK645" s="376"/>
      <c r="AL645" s="376"/>
      <c r="AM645" s="376"/>
      <c r="AN645" s="376"/>
      <c r="AO645" s="376"/>
      <c r="AP645" s="376"/>
      <c r="AQ645" s="376"/>
      <c r="AR645" s="143"/>
      <c r="AS645" s="143"/>
      <c r="AT645" s="376"/>
    </row>
    <row r="646" spans="1:46" ht="18" customHeight="1">
      <c r="A646" s="376"/>
      <c r="B646" s="598">
        <f>Calcu_ADJ!C97</f>
        <v>7</v>
      </c>
      <c r="C646" s="599"/>
      <c r="D646" s="599"/>
      <c r="E646" s="599"/>
      <c r="F646" s="599"/>
      <c r="G646" s="599"/>
      <c r="H646" s="600"/>
      <c r="I646" s="601" t="str">
        <f>Calcu_ADJ!E97</f>
        <v/>
      </c>
      <c r="J646" s="602"/>
      <c r="K646" s="602"/>
      <c r="L646" s="602"/>
      <c r="M646" s="602"/>
      <c r="N646" s="602"/>
      <c r="O646" s="603"/>
      <c r="P646" s="601" t="str">
        <f>Calcu_ADJ!J97</f>
        <v/>
      </c>
      <c r="Q646" s="604"/>
      <c r="R646" s="604"/>
      <c r="S646" s="604"/>
      <c r="T646" s="604"/>
      <c r="U646" s="604"/>
      <c r="V646" s="605"/>
      <c r="W646" s="601" t="str">
        <f>IF(Calcu_ADJ!G97="ⅹ",Calcu_ADJ!G97,Calcu_ADJ!K97)</f>
        <v/>
      </c>
      <c r="X646" s="604"/>
      <c r="Y646" s="604"/>
      <c r="Z646" s="604"/>
      <c r="AA646" s="604"/>
      <c r="AB646" s="604"/>
      <c r="AC646" s="605"/>
      <c r="AD646" s="601" t="str">
        <f>IF(Calcu_ADJ!H97="ⅹ",Calcu_ADJ!H97,Calcu_ADJ!L97)</f>
        <v/>
      </c>
      <c r="AE646" s="604"/>
      <c r="AF646" s="604"/>
      <c r="AG646" s="604"/>
      <c r="AH646" s="604"/>
      <c r="AI646" s="604"/>
      <c r="AJ646" s="605"/>
      <c r="AK646" s="376"/>
      <c r="AL646" s="376"/>
      <c r="AM646" s="376"/>
      <c r="AN646" s="376"/>
      <c r="AO646" s="376"/>
      <c r="AP646" s="376"/>
      <c r="AQ646" s="376"/>
      <c r="AR646" s="143"/>
      <c r="AS646" s="143"/>
      <c r="AT646" s="376"/>
    </row>
    <row r="647" spans="1:46" ht="18" customHeight="1">
      <c r="A647" s="376"/>
      <c r="B647" s="598">
        <f>Calcu_ADJ!C98</f>
        <v>8</v>
      </c>
      <c r="C647" s="599"/>
      <c r="D647" s="599"/>
      <c r="E647" s="599"/>
      <c r="F647" s="599"/>
      <c r="G647" s="599"/>
      <c r="H647" s="600"/>
      <c r="I647" s="601" t="str">
        <f>Calcu_ADJ!E98</f>
        <v/>
      </c>
      <c r="J647" s="602"/>
      <c r="K647" s="602"/>
      <c r="L647" s="602"/>
      <c r="M647" s="602"/>
      <c r="N647" s="602"/>
      <c r="O647" s="603"/>
      <c r="P647" s="601" t="str">
        <f>Calcu_ADJ!J98</f>
        <v/>
      </c>
      <c r="Q647" s="604"/>
      <c r="R647" s="604"/>
      <c r="S647" s="604"/>
      <c r="T647" s="604"/>
      <c r="U647" s="604"/>
      <c r="V647" s="605"/>
      <c r="W647" s="601" t="str">
        <f>IF(Calcu_ADJ!G98="ⅹ",Calcu_ADJ!G98,Calcu_ADJ!K98)</f>
        <v/>
      </c>
      <c r="X647" s="604"/>
      <c r="Y647" s="604"/>
      <c r="Z647" s="604"/>
      <c r="AA647" s="604"/>
      <c r="AB647" s="604"/>
      <c r="AC647" s="605"/>
      <c r="AD647" s="601" t="str">
        <f>IF(Calcu_ADJ!H98="ⅹ",Calcu_ADJ!H98,Calcu_ADJ!L98)</f>
        <v/>
      </c>
      <c r="AE647" s="604"/>
      <c r="AF647" s="604"/>
      <c r="AG647" s="604"/>
      <c r="AH647" s="604"/>
      <c r="AI647" s="604"/>
      <c r="AJ647" s="605"/>
      <c r="AK647" s="376"/>
      <c r="AL647" s="376"/>
      <c r="AM647" s="376"/>
      <c r="AN647" s="376"/>
      <c r="AO647" s="376"/>
      <c r="AP647" s="376"/>
      <c r="AQ647" s="376"/>
      <c r="AR647" s="143"/>
      <c r="AS647" s="143"/>
      <c r="AT647" s="376"/>
    </row>
    <row r="648" spans="1:46" ht="18" customHeight="1">
      <c r="A648" s="376"/>
      <c r="B648" s="598">
        <f>Calcu_ADJ!C99</f>
        <v>9</v>
      </c>
      <c r="C648" s="599"/>
      <c r="D648" s="599"/>
      <c r="E648" s="599"/>
      <c r="F648" s="599"/>
      <c r="G648" s="599"/>
      <c r="H648" s="600"/>
      <c r="I648" s="601" t="str">
        <f>Calcu_ADJ!E99</f>
        <v/>
      </c>
      <c r="J648" s="602"/>
      <c r="K648" s="602"/>
      <c r="L648" s="602"/>
      <c r="M648" s="602"/>
      <c r="N648" s="602"/>
      <c r="O648" s="603"/>
      <c r="P648" s="601" t="str">
        <f>Calcu_ADJ!J99</f>
        <v/>
      </c>
      <c r="Q648" s="604"/>
      <c r="R648" s="604"/>
      <c r="S648" s="604"/>
      <c r="T648" s="604"/>
      <c r="U648" s="604"/>
      <c r="V648" s="605"/>
      <c r="W648" s="601" t="str">
        <f>IF(Calcu_ADJ!G99="ⅹ",Calcu_ADJ!G99,Calcu_ADJ!K99)</f>
        <v/>
      </c>
      <c r="X648" s="604"/>
      <c r="Y648" s="604"/>
      <c r="Z648" s="604"/>
      <c r="AA648" s="604"/>
      <c r="AB648" s="604"/>
      <c r="AC648" s="605"/>
      <c r="AD648" s="601" t="str">
        <f>IF(Calcu_ADJ!H99="ⅹ",Calcu_ADJ!H99,Calcu_ADJ!L99)</f>
        <v/>
      </c>
      <c r="AE648" s="604"/>
      <c r="AF648" s="604"/>
      <c r="AG648" s="604"/>
      <c r="AH648" s="604"/>
      <c r="AI648" s="604"/>
      <c r="AJ648" s="605"/>
      <c r="AK648" s="376"/>
      <c r="AL648" s="376"/>
      <c r="AM648" s="376"/>
      <c r="AN648" s="376"/>
      <c r="AO648" s="376"/>
      <c r="AP648" s="376"/>
      <c r="AQ648" s="376"/>
      <c r="AR648" s="143"/>
      <c r="AS648" s="143"/>
      <c r="AT648" s="376"/>
    </row>
    <row r="649" spans="1:46" ht="18" customHeight="1">
      <c r="A649" s="376"/>
      <c r="B649" s="598">
        <f>Calcu_ADJ!C100</f>
        <v>10</v>
      </c>
      <c r="C649" s="599"/>
      <c r="D649" s="599"/>
      <c r="E649" s="599"/>
      <c r="F649" s="599"/>
      <c r="G649" s="599"/>
      <c r="H649" s="600"/>
      <c r="I649" s="601" t="str">
        <f>Calcu_ADJ!E100</f>
        <v/>
      </c>
      <c r="J649" s="602"/>
      <c r="K649" s="602"/>
      <c r="L649" s="602"/>
      <c r="M649" s="602"/>
      <c r="N649" s="602"/>
      <c r="O649" s="603"/>
      <c r="P649" s="601" t="str">
        <f>Calcu_ADJ!J100</f>
        <v/>
      </c>
      <c r="Q649" s="604"/>
      <c r="R649" s="604"/>
      <c r="S649" s="604"/>
      <c r="T649" s="604"/>
      <c r="U649" s="604"/>
      <c r="V649" s="605"/>
      <c r="W649" s="601" t="str">
        <f>IF(Calcu_ADJ!G100="ⅹ",Calcu_ADJ!G100,Calcu_ADJ!K100)</f>
        <v/>
      </c>
      <c r="X649" s="604"/>
      <c r="Y649" s="604"/>
      <c r="Z649" s="604"/>
      <c r="AA649" s="604"/>
      <c r="AB649" s="604"/>
      <c r="AC649" s="605"/>
      <c r="AD649" s="601" t="str">
        <f>IF(Calcu_ADJ!H100="ⅹ",Calcu_ADJ!H100,Calcu_ADJ!L100)</f>
        <v/>
      </c>
      <c r="AE649" s="604"/>
      <c r="AF649" s="604"/>
      <c r="AG649" s="604"/>
      <c r="AH649" s="604"/>
      <c r="AI649" s="604"/>
      <c r="AJ649" s="605"/>
      <c r="AK649" s="376"/>
      <c r="AL649" s="376"/>
      <c r="AM649" s="376"/>
      <c r="AN649" s="376"/>
      <c r="AO649" s="376"/>
      <c r="AP649" s="376"/>
      <c r="AQ649" s="376"/>
      <c r="AR649" s="143"/>
      <c r="AS649" s="143"/>
      <c r="AT649" s="376"/>
    </row>
    <row r="650" spans="1:46" ht="18" customHeight="1">
      <c r="A650" s="376"/>
      <c r="B650" s="598">
        <f>Calcu_ADJ!C101</f>
        <v>11</v>
      </c>
      <c r="C650" s="599"/>
      <c r="D650" s="599"/>
      <c r="E650" s="599"/>
      <c r="F650" s="599"/>
      <c r="G650" s="599"/>
      <c r="H650" s="600"/>
      <c r="I650" s="601" t="str">
        <f>Calcu_ADJ!E101</f>
        <v/>
      </c>
      <c r="J650" s="602"/>
      <c r="K650" s="602"/>
      <c r="L650" s="602"/>
      <c r="M650" s="602"/>
      <c r="N650" s="602"/>
      <c r="O650" s="603"/>
      <c r="P650" s="601" t="str">
        <f>Calcu_ADJ!J101</f>
        <v/>
      </c>
      <c r="Q650" s="604"/>
      <c r="R650" s="604"/>
      <c r="S650" s="604"/>
      <c r="T650" s="604"/>
      <c r="U650" s="604"/>
      <c r="V650" s="605"/>
      <c r="W650" s="601" t="str">
        <f>IF(Calcu_ADJ!G101="ⅹ",Calcu_ADJ!G101,Calcu_ADJ!K101)</f>
        <v/>
      </c>
      <c r="X650" s="604"/>
      <c r="Y650" s="604"/>
      <c r="Z650" s="604"/>
      <c r="AA650" s="604"/>
      <c r="AB650" s="604"/>
      <c r="AC650" s="605"/>
      <c r="AD650" s="601" t="str">
        <f>IF(Calcu_ADJ!H101="ⅹ",Calcu_ADJ!H101,Calcu_ADJ!L101)</f>
        <v/>
      </c>
      <c r="AE650" s="604"/>
      <c r="AF650" s="604"/>
      <c r="AG650" s="604"/>
      <c r="AH650" s="604"/>
      <c r="AI650" s="604"/>
      <c r="AJ650" s="605"/>
      <c r="AK650" s="376"/>
      <c r="AL650" s="376"/>
      <c r="AM650" s="376"/>
      <c r="AN650" s="376"/>
      <c r="AO650" s="376"/>
      <c r="AP650" s="376"/>
      <c r="AQ650" s="376"/>
      <c r="AR650" s="143"/>
      <c r="AS650" s="143"/>
      <c r="AT650" s="376"/>
    </row>
    <row r="651" spans="1:46" ht="18" customHeight="1">
      <c r="A651" s="376"/>
      <c r="B651" s="598">
        <f>Calcu_ADJ!C102</f>
        <v>12</v>
      </c>
      <c r="C651" s="599"/>
      <c r="D651" s="599"/>
      <c r="E651" s="599"/>
      <c r="F651" s="599"/>
      <c r="G651" s="599"/>
      <c r="H651" s="600"/>
      <c r="I651" s="601" t="str">
        <f>Calcu_ADJ!E102</f>
        <v/>
      </c>
      <c r="J651" s="602"/>
      <c r="K651" s="602"/>
      <c r="L651" s="602"/>
      <c r="M651" s="602"/>
      <c r="N651" s="602"/>
      <c r="O651" s="603"/>
      <c r="P651" s="601" t="str">
        <f>Calcu_ADJ!J102</f>
        <v/>
      </c>
      <c r="Q651" s="604"/>
      <c r="R651" s="604"/>
      <c r="S651" s="604"/>
      <c r="T651" s="604"/>
      <c r="U651" s="604"/>
      <c r="V651" s="605"/>
      <c r="W651" s="601" t="str">
        <f>IF(Calcu_ADJ!G102="ⅹ",Calcu_ADJ!G102,Calcu_ADJ!K102)</f>
        <v/>
      </c>
      <c r="X651" s="604"/>
      <c r="Y651" s="604"/>
      <c r="Z651" s="604"/>
      <c r="AA651" s="604"/>
      <c r="AB651" s="604"/>
      <c r="AC651" s="605"/>
      <c r="AD651" s="601" t="str">
        <f>IF(Calcu_ADJ!H102="ⅹ",Calcu_ADJ!H102,Calcu_ADJ!L102)</f>
        <v/>
      </c>
      <c r="AE651" s="604"/>
      <c r="AF651" s="604"/>
      <c r="AG651" s="604"/>
      <c r="AH651" s="604"/>
      <c r="AI651" s="604"/>
      <c r="AJ651" s="605"/>
      <c r="AK651" s="376"/>
      <c r="AL651" s="376"/>
      <c r="AM651" s="376"/>
      <c r="AN651" s="376"/>
      <c r="AO651" s="376"/>
      <c r="AP651" s="376"/>
      <c r="AQ651" s="376"/>
      <c r="AR651" s="143"/>
      <c r="AS651" s="143"/>
      <c r="AT651" s="376"/>
    </row>
    <row r="652" spans="1:46" ht="18" customHeight="1">
      <c r="A652" s="376"/>
      <c r="B652" s="598">
        <f>Calcu_ADJ!C103</f>
        <v>13</v>
      </c>
      <c r="C652" s="599"/>
      <c r="D652" s="599"/>
      <c r="E652" s="599"/>
      <c r="F652" s="599"/>
      <c r="G652" s="599"/>
      <c r="H652" s="600"/>
      <c r="I652" s="601" t="str">
        <f>Calcu_ADJ!E103</f>
        <v/>
      </c>
      <c r="J652" s="602"/>
      <c r="K652" s="602"/>
      <c r="L652" s="602"/>
      <c r="M652" s="602"/>
      <c r="N652" s="602"/>
      <c r="O652" s="603"/>
      <c r="P652" s="601" t="str">
        <f>Calcu_ADJ!J103</f>
        <v/>
      </c>
      <c r="Q652" s="604"/>
      <c r="R652" s="604"/>
      <c r="S652" s="604"/>
      <c r="T652" s="604"/>
      <c r="U652" s="604"/>
      <c r="V652" s="605"/>
      <c r="W652" s="601" t="str">
        <f>IF(Calcu_ADJ!G103="ⅹ",Calcu_ADJ!G103,Calcu_ADJ!K103)</f>
        <v/>
      </c>
      <c r="X652" s="604"/>
      <c r="Y652" s="604"/>
      <c r="Z652" s="604"/>
      <c r="AA652" s="604"/>
      <c r="AB652" s="604"/>
      <c r="AC652" s="605"/>
      <c r="AD652" s="601" t="str">
        <f>IF(Calcu_ADJ!H103="ⅹ",Calcu_ADJ!H103,Calcu_ADJ!L103)</f>
        <v/>
      </c>
      <c r="AE652" s="604"/>
      <c r="AF652" s="604"/>
      <c r="AG652" s="604"/>
      <c r="AH652" s="604"/>
      <c r="AI652" s="604"/>
      <c r="AJ652" s="605"/>
      <c r="AK652" s="376"/>
      <c r="AL652" s="376"/>
      <c r="AM652" s="376"/>
      <c r="AN652" s="376"/>
      <c r="AO652" s="376"/>
      <c r="AP652" s="376"/>
      <c r="AQ652" s="376"/>
      <c r="AR652" s="143"/>
      <c r="AS652" s="143"/>
      <c r="AT652" s="376"/>
    </row>
    <row r="653" spans="1:46" ht="18" customHeight="1">
      <c r="A653" s="376"/>
      <c r="B653" s="598">
        <f>Calcu_ADJ!C104</f>
        <v>14</v>
      </c>
      <c r="C653" s="599"/>
      <c r="D653" s="599"/>
      <c r="E653" s="599"/>
      <c r="F653" s="599"/>
      <c r="G653" s="599"/>
      <c r="H653" s="600"/>
      <c r="I653" s="601" t="str">
        <f>Calcu_ADJ!E104</f>
        <v/>
      </c>
      <c r="J653" s="602"/>
      <c r="K653" s="602"/>
      <c r="L653" s="602"/>
      <c r="M653" s="602"/>
      <c r="N653" s="602"/>
      <c r="O653" s="603"/>
      <c r="P653" s="601" t="str">
        <f>Calcu_ADJ!J104</f>
        <v/>
      </c>
      <c r="Q653" s="604"/>
      <c r="R653" s="604"/>
      <c r="S653" s="604"/>
      <c r="T653" s="604"/>
      <c r="U653" s="604"/>
      <c r="V653" s="605"/>
      <c r="W653" s="601" t="str">
        <f>IF(Calcu_ADJ!G104="ⅹ",Calcu_ADJ!G104,Calcu_ADJ!K104)</f>
        <v/>
      </c>
      <c r="X653" s="604"/>
      <c r="Y653" s="604"/>
      <c r="Z653" s="604"/>
      <c r="AA653" s="604"/>
      <c r="AB653" s="604"/>
      <c r="AC653" s="605"/>
      <c r="AD653" s="601" t="str">
        <f>IF(Calcu_ADJ!H104="ⅹ",Calcu_ADJ!H104,Calcu_ADJ!L104)</f>
        <v/>
      </c>
      <c r="AE653" s="604"/>
      <c r="AF653" s="604"/>
      <c r="AG653" s="604"/>
      <c r="AH653" s="604"/>
      <c r="AI653" s="604"/>
      <c r="AJ653" s="605"/>
      <c r="AK653" s="376"/>
      <c r="AL653" s="376"/>
      <c r="AM653" s="376"/>
      <c r="AN653" s="376"/>
      <c r="AO653" s="376"/>
      <c r="AP653" s="376"/>
      <c r="AQ653" s="376"/>
      <c r="AR653" s="143"/>
      <c r="AS653" s="143"/>
      <c r="AT653" s="376"/>
    </row>
    <row r="654" spans="1:46" ht="18" customHeight="1">
      <c r="A654" s="376"/>
      <c r="B654" s="598">
        <f>Calcu_ADJ!C105</f>
        <v>15</v>
      </c>
      <c r="C654" s="599"/>
      <c r="D654" s="599"/>
      <c r="E654" s="599"/>
      <c r="F654" s="599"/>
      <c r="G654" s="599"/>
      <c r="H654" s="600"/>
      <c r="I654" s="601" t="str">
        <f>Calcu_ADJ!E105</f>
        <v/>
      </c>
      <c r="J654" s="602"/>
      <c r="K654" s="602"/>
      <c r="L654" s="602"/>
      <c r="M654" s="602"/>
      <c r="N654" s="602"/>
      <c r="O654" s="603"/>
      <c r="P654" s="601" t="str">
        <f>Calcu_ADJ!J105</f>
        <v/>
      </c>
      <c r="Q654" s="604"/>
      <c r="R654" s="604"/>
      <c r="S654" s="604"/>
      <c r="T654" s="604"/>
      <c r="U654" s="604"/>
      <c r="V654" s="605"/>
      <c r="W654" s="601" t="str">
        <f>IF(Calcu_ADJ!G105="ⅹ",Calcu_ADJ!G105,Calcu_ADJ!K105)</f>
        <v/>
      </c>
      <c r="X654" s="604"/>
      <c r="Y654" s="604"/>
      <c r="Z654" s="604"/>
      <c r="AA654" s="604"/>
      <c r="AB654" s="604"/>
      <c r="AC654" s="605"/>
      <c r="AD654" s="601" t="str">
        <f>IF(Calcu_ADJ!H105="ⅹ",Calcu_ADJ!H105,Calcu_ADJ!L105)</f>
        <v/>
      </c>
      <c r="AE654" s="604"/>
      <c r="AF654" s="604"/>
      <c r="AG654" s="604"/>
      <c r="AH654" s="604"/>
      <c r="AI654" s="604"/>
      <c r="AJ654" s="605"/>
      <c r="AK654" s="376"/>
      <c r="AL654" s="376"/>
      <c r="AM654" s="376"/>
      <c r="AN654" s="376"/>
      <c r="AO654" s="376"/>
      <c r="AP654" s="376"/>
      <c r="AQ654" s="376"/>
      <c r="AR654" s="143"/>
      <c r="AS654" s="143"/>
      <c r="AT654" s="376"/>
    </row>
    <row r="655" spans="1:46" ht="18" customHeight="1">
      <c r="A655" s="376"/>
      <c r="B655" s="598">
        <f>Calcu_ADJ!C106</f>
        <v>16</v>
      </c>
      <c r="C655" s="599"/>
      <c r="D655" s="599"/>
      <c r="E655" s="599"/>
      <c r="F655" s="599"/>
      <c r="G655" s="599"/>
      <c r="H655" s="600"/>
      <c r="I655" s="601" t="str">
        <f>Calcu_ADJ!E106</f>
        <v/>
      </c>
      <c r="J655" s="602"/>
      <c r="K655" s="602"/>
      <c r="L655" s="602"/>
      <c r="M655" s="602"/>
      <c r="N655" s="602"/>
      <c r="O655" s="603"/>
      <c r="P655" s="601" t="str">
        <f>Calcu_ADJ!J106</f>
        <v/>
      </c>
      <c r="Q655" s="604"/>
      <c r="R655" s="604"/>
      <c r="S655" s="604"/>
      <c r="T655" s="604"/>
      <c r="U655" s="604"/>
      <c r="V655" s="605"/>
      <c r="W655" s="601" t="str">
        <f>IF(Calcu_ADJ!G106="ⅹ",Calcu_ADJ!G106,Calcu_ADJ!K106)</f>
        <v/>
      </c>
      <c r="X655" s="604"/>
      <c r="Y655" s="604"/>
      <c r="Z655" s="604"/>
      <c r="AA655" s="604"/>
      <c r="AB655" s="604"/>
      <c r="AC655" s="605"/>
      <c r="AD655" s="601" t="str">
        <f>IF(Calcu_ADJ!H106="ⅹ",Calcu_ADJ!H106,Calcu_ADJ!L106)</f>
        <v/>
      </c>
      <c r="AE655" s="604"/>
      <c r="AF655" s="604"/>
      <c r="AG655" s="604"/>
      <c r="AH655" s="604"/>
      <c r="AI655" s="604"/>
      <c r="AJ655" s="605"/>
      <c r="AK655" s="376"/>
      <c r="AL655" s="376"/>
      <c r="AM655" s="376"/>
      <c r="AN655" s="376"/>
      <c r="AO655" s="376"/>
      <c r="AP655" s="376"/>
      <c r="AQ655" s="376"/>
      <c r="AR655" s="143"/>
      <c r="AS655" s="143"/>
      <c r="AT655" s="376"/>
    </row>
    <row r="656" spans="1:46" ht="18" customHeight="1">
      <c r="A656" s="376"/>
      <c r="B656" s="598">
        <f>Calcu_ADJ!C107</f>
        <v>17</v>
      </c>
      <c r="C656" s="599"/>
      <c r="D656" s="599"/>
      <c r="E656" s="599"/>
      <c r="F656" s="599"/>
      <c r="G656" s="599"/>
      <c r="H656" s="600"/>
      <c r="I656" s="601" t="str">
        <f>Calcu_ADJ!E107</f>
        <v/>
      </c>
      <c r="J656" s="602"/>
      <c r="K656" s="602"/>
      <c r="L656" s="602"/>
      <c r="M656" s="602"/>
      <c r="N656" s="602"/>
      <c r="O656" s="603"/>
      <c r="P656" s="601" t="str">
        <f>Calcu_ADJ!J107</f>
        <v/>
      </c>
      <c r="Q656" s="604"/>
      <c r="R656" s="604"/>
      <c r="S656" s="604"/>
      <c r="T656" s="604"/>
      <c r="U656" s="604"/>
      <c r="V656" s="605"/>
      <c r="W656" s="601" t="str">
        <f>IF(Calcu_ADJ!G107="ⅹ",Calcu_ADJ!G107,Calcu_ADJ!K107)</f>
        <v/>
      </c>
      <c r="X656" s="604"/>
      <c r="Y656" s="604"/>
      <c r="Z656" s="604"/>
      <c r="AA656" s="604"/>
      <c r="AB656" s="604"/>
      <c r="AC656" s="605"/>
      <c r="AD656" s="601" t="str">
        <f>IF(Calcu_ADJ!H107="ⅹ",Calcu_ADJ!H107,Calcu_ADJ!L107)</f>
        <v/>
      </c>
      <c r="AE656" s="604"/>
      <c r="AF656" s="604"/>
      <c r="AG656" s="604"/>
      <c r="AH656" s="604"/>
      <c r="AI656" s="604"/>
      <c r="AJ656" s="605"/>
      <c r="AK656" s="376"/>
      <c r="AL656" s="376"/>
      <c r="AM656" s="376"/>
      <c r="AN656" s="376"/>
      <c r="AO656" s="376"/>
      <c r="AP656" s="376"/>
      <c r="AQ656" s="376"/>
      <c r="AR656" s="143"/>
      <c r="AS656" s="143"/>
      <c r="AT656" s="376"/>
    </row>
    <row r="657" spans="1:46" ht="18" customHeight="1">
      <c r="A657" s="376"/>
      <c r="B657" s="598">
        <f>Calcu_ADJ!C108</f>
        <v>18</v>
      </c>
      <c r="C657" s="599"/>
      <c r="D657" s="599"/>
      <c r="E657" s="599"/>
      <c r="F657" s="599"/>
      <c r="G657" s="599"/>
      <c r="H657" s="600"/>
      <c r="I657" s="601" t="str">
        <f>Calcu_ADJ!E108</f>
        <v/>
      </c>
      <c r="J657" s="602"/>
      <c r="K657" s="602"/>
      <c r="L657" s="602"/>
      <c r="M657" s="602"/>
      <c r="N657" s="602"/>
      <c r="O657" s="603"/>
      <c r="P657" s="601" t="str">
        <f>Calcu_ADJ!J108</f>
        <v/>
      </c>
      <c r="Q657" s="604"/>
      <c r="R657" s="604"/>
      <c r="S657" s="604"/>
      <c r="T657" s="604"/>
      <c r="U657" s="604"/>
      <c r="V657" s="605"/>
      <c r="W657" s="601" t="str">
        <f>IF(Calcu_ADJ!G108="ⅹ",Calcu_ADJ!G108,Calcu_ADJ!K108)</f>
        <v/>
      </c>
      <c r="X657" s="604"/>
      <c r="Y657" s="604"/>
      <c r="Z657" s="604"/>
      <c r="AA657" s="604"/>
      <c r="AB657" s="604"/>
      <c r="AC657" s="605"/>
      <c r="AD657" s="601" t="str">
        <f>IF(Calcu_ADJ!H108="ⅹ",Calcu_ADJ!H108,Calcu_ADJ!L108)</f>
        <v/>
      </c>
      <c r="AE657" s="604"/>
      <c r="AF657" s="604"/>
      <c r="AG657" s="604"/>
      <c r="AH657" s="604"/>
      <c r="AI657" s="604"/>
      <c r="AJ657" s="605"/>
      <c r="AK657" s="376"/>
      <c r="AL657" s="376"/>
      <c r="AM657" s="376"/>
      <c r="AN657" s="376"/>
      <c r="AO657" s="376"/>
      <c r="AP657" s="376"/>
      <c r="AQ657" s="376"/>
      <c r="AR657" s="143"/>
      <c r="AS657" s="143"/>
      <c r="AT657" s="376"/>
    </row>
    <row r="658" spans="1:46" ht="18" customHeight="1">
      <c r="A658" s="376"/>
      <c r="B658" s="598">
        <f>Calcu_ADJ!C109</f>
        <v>19</v>
      </c>
      <c r="C658" s="599"/>
      <c r="D658" s="599"/>
      <c r="E658" s="599"/>
      <c r="F658" s="599"/>
      <c r="G658" s="599"/>
      <c r="H658" s="600"/>
      <c r="I658" s="601" t="str">
        <f>Calcu_ADJ!E109</f>
        <v/>
      </c>
      <c r="J658" s="602"/>
      <c r="K658" s="602"/>
      <c r="L658" s="602"/>
      <c r="M658" s="602"/>
      <c r="N658" s="602"/>
      <c r="O658" s="603"/>
      <c r="P658" s="601" t="str">
        <f>Calcu_ADJ!J109</f>
        <v/>
      </c>
      <c r="Q658" s="604"/>
      <c r="R658" s="604"/>
      <c r="S658" s="604"/>
      <c r="T658" s="604"/>
      <c r="U658" s="604"/>
      <c r="V658" s="605"/>
      <c r="W658" s="601" t="str">
        <f>IF(Calcu_ADJ!G109="ⅹ",Calcu_ADJ!G109,Calcu_ADJ!K109)</f>
        <v/>
      </c>
      <c r="X658" s="604"/>
      <c r="Y658" s="604"/>
      <c r="Z658" s="604"/>
      <c r="AA658" s="604"/>
      <c r="AB658" s="604"/>
      <c r="AC658" s="605"/>
      <c r="AD658" s="601" t="str">
        <f>IF(Calcu_ADJ!H109="ⅹ",Calcu_ADJ!H109,Calcu_ADJ!L109)</f>
        <v/>
      </c>
      <c r="AE658" s="604"/>
      <c r="AF658" s="604"/>
      <c r="AG658" s="604"/>
      <c r="AH658" s="604"/>
      <c r="AI658" s="604"/>
      <c r="AJ658" s="605"/>
      <c r="AK658" s="376"/>
      <c r="AL658" s="376"/>
      <c r="AM658" s="376"/>
      <c r="AN658" s="376"/>
      <c r="AO658" s="376"/>
      <c r="AP658" s="376"/>
      <c r="AQ658" s="376"/>
      <c r="AR658" s="143"/>
      <c r="AS658" s="143"/>
      <c r="AT658" s="376"/>
    </row>
    <row r="659" spans="1:46" ht="18" customHeight="1">
      <c r="A659" s="376"/>
      <c r="B659" s="598">
        <f>Calcu_ADJ!C110</f>
        <v>20</v>
      </c>
      <c r="C659" s="599"/>
      <c r="D659" s="599"/>
      <c r="E659" s="599"/>
      <c r="F659" s="599"/>
      <c r="G659" s="599"/>
      <c r="H659" s="600"/>
      <c r="I659" s="601" t="str">
        <f>Calcu_ADJ!E110</f>
        <v/>
      </c>
      <c r="J659" s="602"/>
      <c r="K659" s="602"/>
      <c r="L659" s="602"/>
      <c r="M659" s="602"/>
      <c r="N659" s="602"/>
      <c r="O659" s="603"/>
      <c r="P659" s="601" t="str">
        <f>Calcu_ADJ!J110</f>
        <v/>
      </c>
      <c r="Q659" s="604"/>
      <c r="R659" s="604"/>
      <c r="S659" s="604"/>
      <c r="T659" s="604"/>
      <c r="U659" s="604"/>
      <c r="V659" s="605"/>
      <c r="W659" s="601" t="str">
        <f>IF(Calcu_ADJ!G110="ⅹ",Calcu_ADJ!G110,Calcu_ADJ!K110)</f>
        <v/>
      </c>
      <c r="X659" s="604"/>
      <c r="Y659" s="604"/>
      <c r="Z659" s="604"/>
      <c r="AA659" s="604"/>
      <c r="AB659" s="604"/>
      <c r="AC659" s="605"/>
      <c r="AD659" s="601" t="str">
        <f>IF(Calcu_ADJ!H110="ⅹ",Calcu_ADJ!H110,Calcu_ADJ!L110)</f>
        <v/>
      </c>
      <c r="AE659" s="604"/>
      <c r="AF659" s="604"/>
      <c r="AG659" s="604"/>
      <c r="AH659" s="604"/>
      <c r="AI659" s="604"/>
      <c r="AJ659" s="605"/>
      <c r="AK659" s="376"/>
      <c r="AL659" s="376"/>
      <c r="AM659" s="376"/>
      <c r="AN659" s="376"/>
      <c r="AO659" s="376"/>
      <c r="AP659" s="376"/>
      <c r="AQ659" s="376"/>
      <c r="AR659" s="143"/>
      <c r="AS659" s="143"/>
      <c r="AT659" s="376"/>
    </row>
    <row r="660" spans="1:46" ht="18" customHeight="1">
      <c r="A660" s="376"/>
      <c r="B660" s="598">
        <f>Calcu_ADJ!C111</f>
        <v>21</v>
      </c>
      <c r="C660" s="599"/>
      <c r="D660" s="599"/>
      <c r="E660" s="599"/>
      <c r="F660" s="599"/>
      <c r="G660" s="599"/>
      <c r="H660" s="600"/>
      <c r="I660" s="601" t="str">
        <f>Calcu_ADJ!E111</f>
        <v/>
      </c>
      <c r="J660" s="602"/>
      <c r="K660" s="602"/>
      <c r="L660" s="602"/>
      <c r="M660" s="602"/>
      <c r="N660" s="602"/>
      <c r="O660" s="603"/>
      <c r="P660" s="601" t="str">
        <f>Calcu_ADJ!J111</f>
        <v/>
      </c>
      <c r="Q660" s="604"/>
      <c r="R660" s="604"/>
      <c r="S660" s="604"/>
      <c r="T660" s="604"/>
      <c r="U660" s="604"/>
      <c r="V660" s="605"/>
      <c r="W660" s="601" t="str">
        <f>IF(Calcu_ADJ!G111="ⅹ",Calcu_ADJ!G111,Calcu_ADJ!K111)</f>
        <v/>
      </c>
      <c r="X660" s="604"/>
      <c r="Y660" s="604"/>
      <c r="Z660" s="604"/>
      <c r="AA660" s="604"/>
      <c r="AB660" s="604"/>
      <c r="AC660" s="605"/>
      <c r="AD660" s="601" t="str">
        <f>IF(Calcu_ADJ!H111="ⅹ",Calcu_ADJ!H111,Calcu_ADJ!L111)</f>
        <v/>
      </c>
      <c r="AE660" s="604"/>
      <c r="AF660" s="604"/>
      <c r="AG660" s="604"/>
      <c r="AH660" s="604"/>
      <c r="AI660" s="604"/>
      <c r="AJ660" s="605"/>
      <c r="AK660" s="376"/>
      <c r="AL660" s="376"/>
      <c r="AM660" s="376"/>
      <c r="AN660" s="376"/>
      <c r="AO660" s="376"/>
      <c r="AP660" s="376"/>
      <c r="AQ660" s="376"/>
      <c r="AR660" s="143"/>
      <c r="AS660" s="143"/>
      <c r="AT660" s="376"/>
    </row>
    <row r="661" spans="1:46" ht="18" customHeight="1">
      <c r="A661" s="376"/>
      <c r="B661" s="598">
        <f>Calcu_ADJ!C112</f>
        <v>22</v>
      </c>
      <c r="C661" s="599"/>
      <c r="D661" s="599"/>
      <c r="E661" s="599"/>
      <c r="F661" s="599"/>
      <c r="G661" s="599"/>
      <c r="H661" s="600"/>
      <c r="I661" s="601" t="str">
        <f>Calcu_ADJ!E112</f>
        <v/>
      </c>
      <c r="J661" s="602"/>
      <c r="K661" s="602"/>
      <c r="L661" s="602"/>
      <c r="M661" s="602"/>
      <c r="N661" s="602"/>
      <c r="O661" s="603"/>
      <c r="P661" s="601" t="str">
        <f>Calcu_ADJ!J112</f>
        <v/>
      </c>
      <c r="Q661" s="604"/>
      <c r="R661" s="604"/>
      <c r="S661" s="604"/>
      <c r="T661" s="604"/>
      <c r="U661" s="604"/>
      <c r="V661" s="605"/>
      <c r="W661" s="601" t="str">
        <f>IF(Calcu_ADJ!G112="ⅹ",Calcu_ADJ!G112,Calcu_ADJ!K112)</f>
        <v/>
      </c>
      <c r="X661" s="604"/>
      <c r="Y661" s="604"/>
      <c r="Z661" s="604"/>
      <c r="AA661" s="604"/>
      <c r="AB661" s="604"/>
      <c r="AC661" s="605"/>
      <c r="AD661" s="601" t="str">
        <f>IF(Calcu_ADJ!H112="ⅹ",Calcu_ADJ!H112,Calcu_ADJ!L112)</f>
        <v/>
      </c>
      <c r="AE661" s="604"/>
      <c r="AF661" s="604"/>
      <c r="AG661" s="604"/>
      <c r="AH661" s="604"/>
      <c r="AI661" s="604"/>
      <c r="AJ661" s="605"/>
      <c r="AK661" s="376"/>
      <c r="AL661" s="376"/>
      <c r="AM661" s="376"/>
      <c r="AN661" s="376"/>
      <c r="AO661" s="376"/>
      <c r="AP661" s="376"/>
      <c r="AQ661" s="376"/>
      <c r="AR661" s="143"/>
      <c r="AS661" s="143"/>
      <c r="AT661" s="376"/>
    </row>
    <row r="662" spans="1:46" ht="18" customHeight="1">
      <c r="A662" s="376"/>
      <c r="B662" s="598">
        <f>Calcu_ADJ!C113</f>
        <v>23</v>
      </c>
      <c r="C662" s="599"/>
      <c r="D662" s="599"/>
      <c r="E662" s="599"/>
      <c r="F662" s="599"/>
      <c r="G662" s="599"/>
      <c r="H662" s="600"/>
      <c r="I662" s="601" t="str">
        <f>Calcu_ADJ!E113</f>
        <v/>
      </c>
      <c r="J662" s="602"/>
      <c r="K662" s="602"/>
      <c r="L662" s="602"/>
      <c r="M662" s="602"/>
      <c r="N662" s="602"/>
      <c r="O662" s="603"/>
      <c r="P662" s="601" t="str">
        <f>Calcu_ADJ!J113</f>
        <v/>
      </c>
      <c r="Q662" s="604"/>
      <c r="R662" s="604"/>
      <c r="S662" s="604"/>
      <c r="T662" s="604"/>
      <c r="U662" s="604"/>
      <c r="V662" s="605"/>
      <c r="W662" s="601" t="str">
        <f>IF(Calcu_ADJ!G113="ⅹ",Calcu_ADJ!G113,Calcu_ADJ!K113)</f>
        <v/>
      </c>
      <c r="X662" s="604"/>
      <c r="Y662" s="604"/>
      <c r="Z662" s="604"/>
      <c r="AA662" s="604"/>
      <c r="AB662" s="604"/>
      <c r="AC662" s="605"/>
      <c r="AD662" s="601" t="str">
        <f>IF(Calcu_ADJ!H113="ⅹ",Calcu_ADJ!H113,Calcu_ADJ!L113)</f>
        <v/>
      </c>
      <c r="AE662" s="604"/>
      <c r="AF662" s="604"/>
      <c r="AG662" s="604"/>
      <c r="AH662" s="604"/>
      <c r="AI662" s="604"/>
      <c r="AJ662" s="605"/>
      <c r="AK662" s="376"/>
      <c r="AL662" s="376"/>
      <c r="AM662" s="376"/>
      <c r="AN662" s="376"/>
      <c r="AO662" s="376"/>
      <c r="AP662" s="376"/>
      <c r="AQ662" s="376"/>
      <c r="AR662" s="143"/>
      <c r="AS662" s="143"/>
      <c r="AT662" s="376"/>
    </row>
    <row r="663" spans="1:46" ht="18" customHeight="1">
      <c r="A663" s="376"/>
      <c r="B663" s="598">
        <f>Calcu_ADJ!C114</f>
        <v>24</v>
      </c>
      <c r="C663" s="599"/>
      <c r="D663" s="599"/>
      <c r="E663" s="599"/>
      <c r="F663" s="599"/>
      <c r="G663" s="599"/>
      <c r="H663" s="600"/>
      <c r="I663" s="601" t="str">
        <f>Calcu_ADJ!E114</f>
        <v/>
      </c>
      <c r="J663" s="602"/>
      <c r="K663" s="602"/>
      <c r="L663" s="602"/>
      <c r="M663" s="602"/>
      <c r="N663" s="602"/>
      <c r="O663" s="603"/>
      <c r="P663" s="601" t="str">
        <f>Calcu_ADJ!J114</f>
        <v/>
      </c>
      <c r="Q663" s="604"/>
      <c r="R663" s="604"/>
      <c r="S663" s="604"/>
      <c r="T663" s="604"/>
      <c r="U663" s="604"/>
      <c r="V663" s="605"/>
      <c r="W663" s="601" t="str">
        <f>IF(Calcu_ADJ!G114="ⅹ",Calcu_ADJ!G114,Calcu_ADJ!K114)</f>
        <v/>
      </c>
      <c r="X663" s="604"/>
      <c r="Y663" s="604"/>
      <c r="Z663" s="604"/>
      <c r="AA663" s="604"/>
      <c r="AB663" s="604"/>
      <c r="AC663" s="605"/>
      <c r="AD663" s="601" t="str">
        <f>IF(Calcu_ADJ!H114="ⅹ",Calcu_ADJ!H114,Calcu_ADJ!L114)</f>
        <v/>
      </c>
      <c r="AE663" s="604"/>
      <c r="AF663" s="604"/>
      <c r="AG663" s="604"/>
      <c r="AH663" s="604"/>
      <c r="AI663" s="604"/>
      <c r="AJ663" s="605"/>
      <c r="AK663" s="376"/>
      <c r="AL663" s="376"/>
      <c r="AM663" s="376"/>
      <c r="AN663" s="376"/>
      <c r="AO663" s="376"/>
      <c r="AP663" s="376"/>
      <c r="AQ663" s="376"/>
      <c r="AR663" s="143"/>
      <c r="AS663" s="143"/>
      <c r="AT663" s="376"/>
    </row>
    <row r="664" spans="1:46" ht="18" customHeight="1">
      <c r="A664" s="376"/>
      <c r="B664" s="598">
        <f>Calcu_ADJ!C115</f>
        <v>25</v>
      </c>
      <c r="C664" s="599"/>
      <c r="D664" s="599"/>
      <c r="E664" s="599"/>
      <c r="F664" s="599"/>
      <c r="G664" s="599"/>
      <c r="H664" s="600"/>
      <c r="I664" s="601" t="str">
        <f>Calcu_ADJ!E115</f>
        <v/>
      </c>
      <c r="J664" s="602"/>
      <c r="K664" s="602"/>
      <c r="L664" s="602"/>
      <c r="M664" s="602"/>
      <c r="N664" s="602"/>
      <c r="O664" s="603"/>
      <c r="P664" s="601" t="str">
        <f>Calcu_ADJ!J115</f>
        <v/>
      </c>
      <c r="Q664" s="604"/>
      <c r="R664" s="604"/>
      <c r="S664" s="604"/>
      <c r="T664" s="604"/>
      <c r="U664" s="604"/>
      <c r="V664" s="605"/>
      <c r="W664" s="601" t="str">
        <f>IF(Calcu_ADJ!G115="ⅹ",Calcu_ADJ!G115,Calcu_ADJ!K115)</f>
        <v/>
      </c>
      <c r="X664" s="604"/>
      <c r="Y664" s="604"/>
      <c r="Z664" s="604"/>
      <c r="AA664" s="604"/>
      <c r="AB664" s="604"/>
      <c r="AC664" s="605"/>
      <c r="AD664" s="601" t="str">
        <f>IF(Calcu_ADJ!H115="ⅹ",Calcu_ADJ!H115,Calcu_ADJ!L115)</f>
        <v/>
      </c>
      <c r="AE664" s="604"/>
      <c r="AF664" s="604"/>
      <c r="AG664" s="604"/>
      <c r="AH664" s="604"/>
      <c r="AI664" s="604"/>
      <c r="AJ664" s="605"/>
      <c r="AK664" s="376"/>
      <c r="AL664" s="376"/>
      <c r="AM664" s="376"/>
      <c r="AN664" s="376"/>
      <c r="AO664" s="376"/>
      <c r="AP664" s="376"/>
      <c r="AQ664" s="376"/>
      <c r="AR664" s="143"/>
      <c r="AS664" s="143"/>
      <c r="AT664" s="376"/>
    </row>
    <row r="665" spans="1:46" ht="18" customHeight="1">
      <c r="A665" s="376"/>
      <c r="B665" s="598">
        <f>Calcu_ADJ!C116</f>
        <v>26</v>
      </c>
      <c r="C665" s="599"/>
      <c r="D665" s="599"/>
      <c r="E665" s="599"/>
      <c r="F665" s="599"/>
      <c r="G665" s="599"/>
      <c r="H665" s="600"/>
      <c r="I665" s="601" t="str">
        <f>Calcu_ADJ!E116</f>
        <v/>
      </c>
      <c r="J665" s="602"/>
      <c r="K665" s="602"/>
      <c r="L665" s="602"/>
      <c r="M665" s="602"/>
      <c r="N665" s="602"/>
      <c r="O665" s="603"/>
      <c r="P665" s="601" t="str">
        <f>Calcu_ADJ!J116</f>
        <v/>
      </c>
      <c r="Q665" s="604"/>
      <c r="R665" s="604"/>
      <c r="S665" s="604"/>
      <c r="T665" s="604"/>
      <c r="U665" s="604"/>
      <c r="V665" s="605"/>
      <c r="W665" s="601" t="str">
        <f>IF(Calcu_ADJ!G116="ⅹ",Calcu_ADJ!G116,Calcu_ADJ!K116)</f>
        <v/>
      </c>
      <c r="X665" s="604"/>
      <c r="Y665" s="604"/>
      <c r="Z665" s="604"/>
      <c r="AA665" s="604"/>
      <c r="AB665" s="604"/>
      <c r="AC665" s="605"/>
      <c r="AD665" s="601" t="str">
        <f>IF(Calcu_ADJ!H116="ⅹ",Calcu_ADJ!H116,Calcu_ADJ!L116)</f>
        <v/>
      </c>
      <c r="AE665" s="604"/>
      <c r="AF665" s="604"/>
      <c r="AG665" s="604"/>
      <c r="AH665" s="604"/>
      <c r="AI665" s="604"/>
      <c r="AJ665" s="605"/>
      <c r="AK665" s="376"/>
      <c r="AL665" s="376"/>
      <c r="AM665" s="376"/>
      <c r="AN665" s="376"/>
      <c r="AO665" s="376"/>
      <c r="AP665" s="376"/>
      <c r="AQ665" s="376"/>
      <c r="AR665" s="143"/>
      <c r="AS665" s="143"/>
      <c r="AT665" s="376"/>
    </row>
    <row r="666" spans="1:46" ht="18" customHeight="1">
      <c r="A666" s="376"/>
      <c r="B666" s="598">
        <f>Calcu_ADJ!C117</f>
        <v>27</v>
      </c>
      <c r="C666" s="599"/>
      <c r="D666" s="599"/>
      <c r="E666" s="599"/>
      <c r="F666" s="599"/>
      <c r="G666" s="599"/>
      <c r="H666" s="600"/>
      <c r="I666" s="601" t="str">
        <f>Calcu_ADJ!E117</f>
        <v/>
      </c>
      <c r="J666" s="602"/>
      <c r="K666" s="602"/>
      <c r="L666" s="602"/>
      <c r="M666" s="602"/>
      <c r="N666" s="602"/>
      <c r="O666" s="603"/>
      <c r="P666" s="601" t="str">
        <f>Calcu_ADJ!J117</f>
        <v/>
      </c>
      <c r="Q666" s="604"/>
      <c r="R666" s="604"/>
      <c r="S666" s="604"/>
      <c r="T666" s="604"/>
      <c r="U666" s="604"/>
      <c r="V666" s="605"/>
      <c r="W666" s="601" t="str">
        <f>IF(Calcu_ADJ!G117="ⅹ",Calcu_ADJ!G117,Calcu_ADJ!K117)</f>
        <v/>
      </c>
      <c r="X666" s="604"/>
      <c r="Y666" s="604"/>
      <c r="Z666" s="604"/>
      <c r="AA666" s="604"/>
      <c r="AB666" s="604"/>
      <c r="AC666" s="605"/>
      <c r="AD666" s="601" t="str">
        <f>IF(Calcu_ADJ!H117="ⅹ",Calcu_ADJ!H117,Calcu_ADJ!L117)</f>
        <v/>
      </c>
      <c r="AE666" s="604"/>
      <c r="AF666" s="604"/>
      <c r="AG666" s="604"/>
      <c r="AH666" s="604"/>
      <c r="AI666" s="604"/>
      <c r="AJ666" s="605"/>
      <c r="AK666" s="376"/>
      <c r="AL666" s="376"/>
      <c r="AM666" s="376"/>
      <c r="AN666" s="376"/>
      <c r="AO666" s="376"/>
      <c r="AP666" s="376"/>
      <c r="AQ666" s="376"/>
      <c r="AR666" s="143"/>
      <c r="AS666" s="143"/>
      <c r="AT666" s="376"/>
    </row>
    <row r="667" spans="1:46" ht="18" customHeight="1">
      <c r="A667" s="376"/>
      <c r="B667" s="598">
        <f>Calcu_ADJ!C118</f>
        <v>28</v>
      </c>
      <c r="C667" s="599"/>
      <c r="D667" s="599"/>
      <c r="E667" s="599"/>
      <c r="F667" s="599"/>
      <c r="G667" s="599"/>
      <c r="H667" s="600"/>
      <c r="I667" s="601" t="str">
        <f>Calcu_ADJ!E118</f>
        <v/>
      </c>
      <c r="J667" s="602"/>
      <c r="K667" s="602"/>
      <c r="L667" s="602"/>
      <c r="M667" s="602"/>
      <c r="N667" s="602"/>
      <c r="O667" s="603"/>
      <c r="P667" s="601" t="str">
        <f>Calcu_ADJ!J118</f>
        <v/>
      </c>
      <c r="Q667" s="604"/>
      <c r="R667" s="604"/>
      <c r="S667" s="604"/>
      <c r="T667" s="604"/>
      <c r="U667" s="604"/>
      <c r="V667" s="605"/>
      <c r="W667" s="601" t="str">
        <f>IF(Calcu_ADJ!G118="ⅹ",Calcu_ADJ!G118,Calcu_ADJ!K118)</f>
        <v/>
      </c>
      <c r="X667" s="604"/>
      <c r="Y667" s="604"/>
      <c r="Z667" s="604"/>
      <c r="AA667" s="604"/>
      <c r="AB667" s="604"/>
      <c r="AC667" s="605"/>
      <c r="AD667" s="601" t="str">
        <f>IF(Calcu_ADJ!H118="ⅹ",Calcu_ADJ!H118,Calcu_ADJ!L118)</f>
        <v/>
      </c>
      <c r="AE667" s="604"/>
      <c r="AF667" s="604"/>
      <c r="AG667" s="604"/>
      <c r="AH667" s="604"/>
      <c r="AI667" s="604"/>
      <c r="AJ667" s="605"/>
      <c r="AK667" s="376"/>
      <c r="AL667" s="376"/>
      <c r="AM667" s="376"/>
      <c r="AN667" s="376"/>
      <c r="AO667" s="376"/>
      <c r="AP667" s="376"/>
      <c r="AQ667" s="376"/>
      <c r="AR667" s="143"/>
      <c r="AS667" s="143"/>
      <c r="AT667" s="376"/>
    </row>
    <row r="668" spans="1:46" ht="18" customHeight="1">
      <c r="A668" s="376"/>
      <c r="B668" s="598">
        <f>Calcu_ADJ!C119</f>
        <v>29</v>
      </c>
      <c r="C668" s="599"/>
      <c r="D668" s="599"/>
      <c r="E668" s="599"/>
      <c r="F668" s="599"/>
      <c r="G668" s="599"/>
      <c r="H668" s="600"/>
      <c r="I668" s="601" t="str">
        <f>Calcu_ADJ!E119</f>
        <v/>
      </c>
      <c r="J668" s="602"/>
      <c r="K668" s="602"/>
      <c r="L668" s="602"/>
      <c r="M668" s="602"/>
      <c r="N668" s="602"/>
      <c r="O668" s="603"/>
      <c r="P668" s="601" t="str">
        <f>Calcu_ADJ!J119</f>
        <v/>
      </c>
      <c r="Q668" s="604"/>
      <c r="R668" s="604"/>
      <c r="S668" s="604"/>
      <c r="T668" s="604"/>
      <c r="U668" s="604"/>
      <c r="V668" s="605"/>
      <c r="W668" s="601" t="str">
        <f>IF(Calcu_ADJ!G119="ⅹ",Calcu_ADJ!G119,Calcu_ADJ!K119)</f>
        <v/>
      </c>
      <c r="X668" s="604"/>
      <c r="Y668" s="604"/>
      <c r="Z668" s="604"/>
      <c r="AA668" s="604"/>
      <c r="AB668" s="604"/>
      <c r="AC668" s="605"/>
      <c r="AD668" s="601" t="str">
        <f>IF(Calcu_ADJ!H119="ⅹ",Calcu_ADJ!H119,Calcu_ADJ!L119)</f>
        <v/>
      </c>
      <c r="AE668" s="604"/>
      <c r="AF668" s="604"/>
      <c r="AG668" s="604"/>
      <c r="AH668" s="604"/>
      <c r="AI668" s="604"/>
      <c r="AJ668" s="605"/>
      <c r="AK668" s="376"/>
      <c r="AL668" s="376"/>
      <c r="AM668" s="376"/>
      <c r="AN668" s="376"/>
      <c r="AO668" s="376"/>
      <c r="AP668" s="376"/>
      <c r="AQ668" s="376"/>
      <c r="AR668" s="143"/>
      <c r="AS668" s="143"/>
      <c r="AT668" s="376"/>
    </row>
    <row r="669" spans="1:46" ht="18" customHeight="1">
      <c r="A669" s="376"/>
      <c r="B669" s="598">
        <f>Calcu_ADJ!C120</f>
        <v>30</v>
      </c>
      <c r="C669" s="599"/>
      <c r="D669" s="599"/>
      <c r="E669" s="599"/>
      <c r="F669" s="599"/>
      <c r="G669" s="599"/>
      <c r="H669" s="600"/>
      <c r="I669" s="601" t="str">
        <f>Calcu_ADJ!E120</f>
        <v/>
      </c>
      <c r="J669" s="602"/>
      <c r="K669" s="602"/>
      <c r="L669" s="602"/>
      <c r="M669" s="602"/>
      <c r="N669" s="602"/>
      <c r="O669" s="603"/>
      <c r="P669" s="601" t="str">
        <f>Calcu_ADJ!J120</f>
        <v/>
      </c>
      <c r="Q669" s="604"/>
      <c r="R669" s="604"/>
      <c r="S669" s="604"/>
      <c r="T669" s="604"/>
      <c r="U669" s="604"/>
      <c r="V669" s="605"/>
      <c r="W669" s="601" t="str">
        <f>IF(Calcu_ADJ!G120="ⅹ",Calcu_ADJ!G120,Calcu_ADJ!K120)</f>
        <v/>
      </c>
      <c r="X669" s="604"/>
      <c r="Y669" s="604"/>
      <c r="Z669" s="604"/>
      <c r="AA669" s="604"/>
      <c r="AB669" s="604"/>
      <c r="AC669" s="605"/>
      <c r="AD669" s="601" t="str">
        <f>IF(Calcu_ADJ!H120="ⅹ",Calcu_ADJ!H120,Calcu_ADJ!L120)</f>
        <v/>
      </c>
      <c r="AE669" s="604"/>
      <c r="AF669" s="604"/>
      <c r="AG669" s="604"/>
      <c r="AH669" s="604"/>
      <c r="AI669" s="604"/>
      <c r="AJ669" s="605"/>
      <c r="AK669" s="376"/>
      <c r="AL669" s="376"/>
      <c r="AM669" s="376"/>
      <c r="AN669" s="376"/>
      <c r="AO669" s="376"/>
      <c r="AP669" s="376"/>
      <c r="AQ669" s="376"/>
      <c r="AR669" s="143"/>
      <c r="AS669" s="143"/>
      <c r="AT669" s="376"/>
    </row>
    <row r="670" spans="1:46" s="376" customFormat="1" ht="18" customHeight="1">
      <c r="B670" s="423"/>
      <c r="C670" s="423"/>
      <c r="D670" s="423"/>
      <c r="E670" s="423"/>
      <c r="F670" s="423"/>
      <c r="G670" s="423"/>
      <c r="H670" s="423"/>
      <c r="I670" s="423"/>
      <c r="J670" s="423"/>
      <c r="K670" s="423"/>
      <c r="L670" s="423"/>
      <c r="M670" s="423"/>
      <c r="N670" s="423"/>
      <c r="O670" s="423"/>
      <c r="P670" s="423"/>
      <c r="Q670" s="423"/>
      <c r="R670" s="423"/>
      <c r="S670" s="423"/>
      <c r="T670" s="423"/>
      <c r="U670" s="423"/>
      <c r="V670" s="423"/>
      <c r="W670" s="423"/>
      <c r="X670" s="423"/>
      <c r="Y670" s="423"/>
      <c r="Z670" s="423"/>
      <c r="AA670" s="423"/>
      <c r="AB670" s="423"/>
      <c r="AC670" s="423"/>
      <c r="AD670" s="423"/>
      <c r="AE670" s="423"/>
      <c r="AF670" s="423"/>
      <c r="AG670" s="423"/>
      <c r="AH670" s="423"/>
      <c r="AI670" s="423"/>
      <c r="AJ670" s="423"/>
      <c r="AK670" s="290"/>
      <c r="AL670" s="290"/>
      <c r="AM670" s="290"/>
      <c r="AN670" s="290"/>
      <c r="AO670" s="290"/>
      <c r="AP670" s="290"/>
      <c r="AQ670" s="290"/>
      <c r="AR670" s="143"/>
      <c r="AS670" s="143"/>
    </row>
    <row r="671" spans="1:46" s="146" customFormat="1" ht="18" customHeight="1">
      <c r="A671" s="298" t="str">
        <f>"■ "&amp;B634&amp;" "&amp;N634&amp;" 에서의 교정데이터"</f>
        <v>■ 0 0 에서의 교정데이터</v>
      </c>
      <c r="D671" s="299"/>
      <c r="E671" s="299"/>
      <c r="F671" s="299"/>
      <c r="H671" s="145"/>
      <c r="I671" s="296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5"/>
      <c r="AF671" s="145"/>
      <c r="AG671" s="145"/>
      <c r="AH671" s="145"/>
      <c r="AI671" s="145"/>
      <c r="AJ671" s="145"/>
      <c r="AK671" s="145"/>
      <c r="AL671" s="145"/>
      <c r="AM671" s="145"/>
      <c r="AN671" s="145"/>
      <c r="AO671" s="145"/>
      <c r="AP671" s="145"/>
      <c r="AQ671" s="145"/>
      <c r="AR671" s="145"/>
      <c r="AS671" s="145"/>
      <c r="AT671" s="145"/>
    </row>
    <row r="672" spans="1:46" s="146" customFormat="1" ht="18" customHeight="1">
      <c r="A672" s="188"/>
      <c r="B672" s="606" t="s">
        <v>186</v>
      </c>
      <c r="C672" s="607"/>
      <c r="D672" s="607"/>
      <c r="E672" s="607"/>
      <c r="F672" s="607"/>
      <c r="G672" s="607"/>
      <c r="H672" s="608"/>
      <c r="I672" s="606" t="s">
        <v>1036</v>
      </c>
      <c r="J672" s="607"/>
      <c r="K672" s="607"/>
      <c r="L672" s="607"/>
      <c r="M672" s="607"/>
      <c r="N672" s="607"/>
      <c r="O672" s="608"/>
      <c r="P672" s="615" t="e">
        <f>Calcu!$J$328&amp;" 지시값"</f>
        <v>#N/A</v>
      </c>
      <c r="Q672" s="616"/>
      <c r="R672" s="616"/>
      <c r="S672" s="616"/>
      <c r="T672" s="616"/>
      <c r="U672" s="616"/>
      <c r="V672" s="616"/>
      <c r="W672" s="616"/>
      <c r="X672" s="616"/>
      <c r="Y672" s="616"/>
      <c r="Z672" s="616"/>
      <c r="AA672" s="616"/>
      <c r="AB672" s="616"/>
      <c r="AC672" s="616"/>
      <c r="AD672" s="616"/>
      <c r="AE672" s="616"/>
      <c r="AF672" s="616"/>
      <c r="AG672" s="616"/>
      <c r="AH672" s="617" t="s">
        <v>779</v>
      </c>
      <c r="AI672" s="617"/>
      <c r="AJ672" s="617"/>
      <c r="AK672" s="617"/>
      <c r="AL672" s="617"/>
      <c r="AM672" s="617"/>
      <c r="AN672" s="617"/>
      <c r="AO672" s="617"/>
      <c r="AP672" s="617"/>
      <c r="AQ672" s="617"/>
      <c r="AR672" s="617"/>
      <c r="AS672" s="618"/>
      <c r="AT672" s="145"/>
    </row>
    <row r="673" spans="1:46" s="146" customFormat="1" ht="18" customHeight="1">
      <c r="A673" s="188"/>
      <c r="B673" s="609"/>
      <c r="C673" s="610"/>
      <c r="D673" s="610"/>
      <c r="E673" s="610"/>
      <c r="F673" s="610"/>
      <c r="G673" s="610"/>
      <c r="H673" s="611"/>
      <c r="I673" s="612"/>
      <c r="J673" s="613"/>
      <c r="K673" s="613"/>
      <c r="L673" s="613"/>
      <c r="M673" s="613"/>
      <c r="N673" s="613"/>
      <c r="O673" s="614"/>
      <c r="P673" s="619" t="s">
        <v>69</v>
      </c>
      <c r="Q673" s="620"/>
      <c r="R673" s="620"/>
      <c r="S673" s="620"/>
      <c r="T673" s="620"/>
      <c r="U673" s="621"/>
      <c r="V673" s="619" t="s">
        <v>70</v>
      </c>
      <c r="W673" s="620"/>
      <c r="X673" s="620"/>
      <c r="Y673" s="620"/>
      <c r="Z673" s="620"/>
      <c r="AA673" s="621"/>
      <c r="AB673" s="619" t="s">
        <v>71</v>
      </c>
      <c r="AC673" s="620"/>
      <c r="AD673" s="620"/>
      <c r="AE673" s="620"/>
      <c r="AF673" s="620"/>
      <c r="AG673" s="621"/>
      <c r="AH673" s="619" t="s">
        <v>72</v>
      </c>
      <c r="AI673" s="620"/>
      <c r="AJ673" s="620"/>
      <c r="AK673" s="620"/>
      <c r="AL673" s="620"/>
      <c r="AM673" s="621"/>
      <c r="AN673" s="619" t="s">
        <v>73</v>
      </c>
      <c r="AO673" s="620"/>
      <c r="AP673" s="620"/>
      <c r="AQ673" s="620"/>
      <c r="AR673" s="620"/>
      <c r="AS673" s="621"/>
      <c r="AT673" s="145"/>
    </row>
    <row r="674" spans="1:46" s="146" customFormat="1" ht="18" customHeight="1">
      <c r="A674" s="188"/>
      <c r="B674" s="612"/>
      <c r="C674" s="613"/>
      <c r="D674" s="613"/>
      <c r="E674" s="613"/>
      <c r="F674" s="613"/>
      <c r="G674" s="613"/>
      <c r="H674" s="614"/>
      <c r="I674" s="637">
        <f>I639</f>
        <v>0</v>
      </c>
      <c r="J674" s="638"/>
      <c r="K674" s="638"/>
      <c r="L674" s="638"/>
      <c r="M674" s="638"/>
      <c r="N674" s="638"/>
      <c r="O674" s="639"/>
      <c r="P674" s="637">
        <f>P639</f>
        <v>0</v>
      </c>
      <c r="Q674" s="638"/>
      <c r="R674" s="638"/>
      <c r="S674" s="638"/>
      <c r="T674" s="638"/>
      <c r="U674" s="639"/>
      <c r="V674" s="637">
        <f>W639</f>
        <v>0</v>
      </c>
      <c r="W674" s="638"/>
      <c r="X674" s="638"/>
      <c r="Y674" s="638"/>
      <c r="Z674" s="638"/>
      <c r="AA674" s="639"/>
      <c r="AB674" s="637">
        <f>AD639</f>
        <v>0</v>
      </c>
      <c r="AC674" s="638"/>
      <c r="AD674" s="638"/>
      <c r="AE674" s="638"/>
      <c r="AF674" s="638"/>
      <c r="AG674" s="639"/>
      <c r="AH674" s="637">
        <f>Calcu_ADJ!G126</f>
        <v>0</v>
      </c>
      <c r="AI674" s="638"/>
      <c r="AJ674" s="638"/>
      <c r="AK674" s="638"/>
      <c r="AL674" s="638"/>
      <c r="AM674" s="639"/>
      <c r="AN674" s="637">
        <f>Calcu_ADJ!H126</f>
        <v>0</v>
      </c>
      <c r="AO674" s="638"/>
      <c r="AP674" s="638"/>
      <c r="AQ674" s="638"/>
      <c r="AR674" s="638"/>
      <c r="AS674" s="639"/>
      <c r="AT674" s="145"/>
    </row>
    <row r="675" spans="1:46" s="146" customFormat="1" ht="18" customHeight="1">
      <c r="A675" s="188"/>
      <c r="B675" s="634" t="e">
        <f>AX634</f>
        <v>#N/A</v>
      </c>
      <c r="C675" s="635"/>
      <c r="D675" s="635"/>
      <c r="E675" s="635"/>
      <c r="F675" s="635"/>
      <c r="G675" s="635"/>
      <c r="H675" s="636"/>
      <c r="I675" s="631" t="e">
        <f ca="1">OFFSET(I639,B675,0)</f>
        <v>#N/A</v>
      </c>
      <c r="J675" s="632"/>
      <c r="K675" s="632"/>
      <c r="L675" s="632"/>
      <c r="M675" s="632"/>
      <c r="N675" s="632"/>
      <c r="O675" s="633"/>
      <c r="P675" s="631" t="e">
        <f ca="1">OFFSET(Calcu_ADJ!Q90,B675,0)</f>
        <v>#N/A</v>
      </c>
      <c r="Q675" s="632"/>
      <c r="R675" s="632"/>
      <c r="S675" s="632"/>
      <c r="T675" s="632"/>
      <c r="U675" s="633"/>
      <c r="V675" s="631" t="e">
        <f ca="1">OFFSET(Calcu_ADJ!R90,B675,0)</f>
        <v>#N/A</v>
      </c>
      <c r="W675" s="632"/>
      <c r="X675" s="632"/>
      <c r="Y675" s="632"/>
      <c r="Z675" s="632"/>
      <c r="AA675" s="633"/>
      <c r="AB675" s="631" t="e">
        <f ca="1">OFFSET(Calcu_ADJ!S90,B675,0)</f>
        <v>#N/A</v>
      </c>
      <c r="AC675" s="632"/>
      <c r="AD675" s="632"/>
      <c r="AE675" s="632"/>
      <c r="AF675" s="632"/>
      <c r="AG675" s="633"/>
      <c r="AH675" s="622" t="e">
        <f ca="1">OFFSET(Calcu_ADJ!G126,B675,0)</f>
        <v>#N/A</v>
      </c>
      <c r="AI675" s="623"/>
      <c r="AJ675" s="623"/>
      <c r="AK675" s="623"/>
      <c r="AL675" s="623"/>
      <c r="AM675" s="624"/>
      <c r="AN675" s="622" t="e">
        <f ca="1">OFFSET(Calcu_ADJ!H126,B675,0)</f>
        <v>#N/A</v>
      </c>
      <c r="AO675" s="623"/>
      <c r="AP675" s="623"/>
      <c r="AQ675" s="623"/>
      <c r="AR675" s="623"/>
      <c r="AS675" s="624"/>
      <c r="AT675" s="145"/>
    </row>
    <row r="676" spans="1:46" s="146" customFormat="1" ht="18" customHeight="1">
      <c r="A676" s="188"/>
      <c r="B676" s="628" t="e">
        <f>B675</f>
        <v>#N/A</v>
      </c>
      <c r="C676" s="629"/>
      <c r="D676" s="629"/>
      <c r="E676" s="629"/>
      <c r="F676" s="629"/>
      <c r="G676" s="629"/>
      <c r="H676" s="630"/>
      <c r="I676" s="631" t="e">
        <f ca="1">I675</f>
        <v>#N/A</v>
      </c>
      <c r="J676" s="632"/>
      <c r="K676" s="632"/>
      <c r="L676" s="632"/>
      <c r="M676" s="632"/>
      <c r="N676" s="632"/>
      <c r="O676" s="633"/>
      <c r="P676" s="631" t="e">
        <f ca="1">OFFSET(Calcu_ADJ!Q105,B676,0)</f>
        <v>#N/A</v>
      </c>
      <c r="Q676" s="632"/>
      <c r="R676" s="632"/>
      <c r="S676" s="632"/>
      <c r="T676" s="632"/>
      <c r="U676" s="633"/>
      <c r="V676" s="631" t="e">
        <f ca="1">OFFSET(Calcu_ADJ!R105,B676,0)</f>
        <v>#N/A</v>
      </c>
      <c r="W676" s="632"/>
      <c r="X676" s="632"/>
      <c r="Y676" s="632"/>
      <c r="Z676" s="632"/>
      <c r="AA676" s="633"/>
      <c r="AB676" s="631" t="e">
        <f ca="1">OFFSET(Calcu_ADJ!S105,B676,0)</f>
        <v>#N/A</v>
      </c>
      <c r="AC676" s="632"/>
      <c r="AD676" s="632"/>
      <c r="AE676" s="632"/>
      <c r="AF676" s="632"/>
      <c r="AG676" s="633"/>
      <c r="AH676" s="625"/>
      <c r="AI676" s="626"/>
      <c r="AJ676" s="626"/>
      <c r="AK676" s="626"/>
      <c r="AL676" s="626"/>
      <c r="AM676" s="627"/>
      <c r="AN676" s="625"/>
      <c r="AO676" s="626"/>
      <c r="AP676" s="626"/>
      <c r="AQ676" s="626"/>
      <c r="AR676" s="626"/>
      <c r="AS676" s="627"/>
      <c r="AT676" s="145"/>
    </row>
    <row r="677" spans="1:46" s="146" customFormat="1" ht="18" customHeight="1">
      <c r="A677" s="188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  <c r="AE677" s="145"/>
      <c r="AF677" s="145"/>
      <c r="AG677" s="145"/>
      <c r="AH677" s="145"/>
      <c r="AI677" s="145"/>
      <c r="AJ677" s="145"/>
      <c r="AK677" s="145"/>
      <c r="AL677" s="145"/>
      <c r="AM677" s="145"/>
      <c r="AN677" s="145"/>
      <c r="AO677" s="145"/>
      <c r="AP677" s="145"/>
      <c r="AQ677" s="145"/>
      <c r="AR677" s="145"/>
      <c r="AS677" s="145"/>
      <c r="AT677" s="145"/>
    </row>
    <row r="678" spans="1:46" s="146" customFormat="1" ht="18" customHeight="1">
      <c r="A678" s="153" t="str">
        <f>"■ "&amp;B634&amp;" "&amp;N634&amp;" 에서의 영점보정 후 교정데이터"</f>
        <v>■ 0 0 에서의 영점보정 후 교정데이터</v>
      </c>
      <c r="B678" s="145"/>
      <c r="C678" s="295"/>
      <c r="D678" s="295"/>
      <c r="E678" s="295"/>
      <c r="F678" s="295"/>
      <c r="G678" s="296"/>
      <c r="H678" s="296"/>
      <c r="I678" s="296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5"/>
      <c r="AD678" s="145"/>
      <c r="AE678" s="145"/>
      <c r="AF678" s="145"/>
      <c r="AG678" s="145"/>
      <c r="AH678" s="145"/>
      <c r="AI678" s="145"/>
      <c r="AJ678" s="145"/>
      <c r="AK678" s="145"/>
      <c r="AL678" s="145"/>
      <c r="AM678" s="145"/>
      <c r="AN678" s="145"/>
      <c r="AO678" s="145"/>
      <c r="AP678" s="145"/>
      <c r="AQ678" s="145"/>
      <c r="AR678" s="145"/>
      <c r="AS678" s="145"/>
      <c r="AT678" s="145"/>
    </row>
    <row r="679" spans="1:46" s="146" customFormat="1" ht="18" customHeight="1">
      <c r="A679" s="188"/>
      <c r="B679" s="606" t="s">
        <v>186</v>
      </c>
      <c r="C679" s="607"/>
      <c r="D679" s="607"/>
      <c r="E679" s="607"/>
      <c r="F679" s="607"/>
      <c r="G679" s="607"/>
      <c r="H679" s="608"/>
      <c r="I679" s="606" t="s">
        <v>1000</v>
      </c>
      <c r="J679" s="645"/>
      <c r="K679" s="645"/>
      <c r="L679" s="645"/>
      <c r="M679" s="645"/>
      <c r="N679" s="645"/>
      <c r="O679" s="646"/>
      <c r="P679" s="619" t="e">
        <f>Calcu!$J$328&amp;" 지시값 (영점보정)"</f>
        <v>#N/A</v>
      </c>
      <c r="Q679" s="650"/>
      <c r="R679" s="650"/>
      <c r="S679" s="650"/>
      <c r="T679" s="650"/>
      <c r="U679" s="650"/>
      <c r="V679" s="650"/>
      <c r="W679" s="650"/>
      <c r="X679" s="650"/>
      <c r="Y679" s="650"/>
      <c r="Z679" s="650"/>
      <c r="AA679" s="650"/>
      <c r="AB679" s="650"/>
      <c r="AC679" s="650"/>
      <c r="AD679" s="650"/>
      <c r="AE679" s="650"/>
      <c r="AF679" s="650"/>
      <c r="AG679" s="650"/>
      <c r="AH679" s="650"/>
      <c r="AI679" s="650"/>
      <c r="AJ679" s="650"/>
      <c r="AK679" s="650"/>
      <c r="AL679" s="650"/>
      <c r="AM679" s="650"/>
      <c r="AN679" s="650"/>
      <c r="AO679" s="650"/>
      <c r="AP679" s="650"/>
      <c r="AQ679" s="650"/>
      <c r="AR679" s="650"/>
      <c r="AS679" s="651"/>
      <c r="AT679" s="145"/>
    </row>
    <row r="680" spans="1:46" s="146" customFormat="1" ht="18" customHeight="1">
      <c r="A680" s="188"/>
      <c r="B680" s="609"/>
      <c r="C680" s="610"/>
      <c r="D680" s="610"/>
      <c r="E680" s="610"/>
      <c r="F680" s="610"/>
      <c r="G680" s="610"/>
      <c r="H680" s="611"/>
      <c r="I680" s="647"/>
      <c r="J680" s="648"/>
      <c r="K680" s="648"/>
      <c r="L680" s="648"/>
      <c r="M680" s="648"/>
      <c r="N680" s="648"/>
      <c r="O680" s="649"/>
      <c r="P680" s="619" t="s">
        <v>69</v>
      </c>
      <c r="Q680" s="650"/>
      <c r="R680" s="650"/>
      <c r="S680" s="650"/>
      <c r="T680" s="650"/>
      <c r="U680" s="650"/>
      <c r="V680" s="651"/>
      <c r="W680" s="619" t="s">
        <v>70</v>
      </c>
      <c r="X680" s="650"/>
      <c r="Y680" s="650"/>
      <c r="Z680" s="650"/>
      <c r="AA680" s="650"/>
      <c r="AB680" s="650"/>
      <c r="AC680" s="651"/>
      <c r="AD680" s="619" t="s">
        <v>71</v>
      </c>
      <c r="AE680" s="650"/>
      <c r="AF680" s="650"/>
      <c r="AG680" s="650"/>
      <c r="AH680" s="650"/>
      <c r="AI680" s="650"/>
      <c r="AJ680" s="651"/>
      <c r="AK680" s="619" t="s">
        <v>234</v>
      </c>
      <c r="AL680" s="650"/>
      <c r="AM680" s="650"/>
      <c r="AN680" s="650"/>
      <c r="AO680" s="650"/>
      <c r="AP680" s="650"/>
      <c r="AQ680" s="650"/>
      <c r="AR680" s="650"/>
      <c r="AS680" s="651"/>
      <c r="AT680" s="145"/>
    </row>
    <row r="681" spans="1:46" s="146" customFormat="1" ht="18" customHeight="1">
      <c r="A681" s="188"/>
      <c r="B681" s="612"/>
      <c r="C681" s="613"/>
      <c r="D681" s="613"/>
      <c r="E681" s="613"/>
      <c r="F681" s="613"/>
      <c r="G681" s="613"/>
      <c r="H681" s="614"/>
      <c r="I681" s="642">
        <f>I674</f>
        <v>0</v>
      </c>
      <c r="J681" s="652"/>
      <c r="K681" s="652"/>
      <c r="L681" s="652"/>
      <c r="M681" s="652"/>
      <c r="N681" s="652"/>
      <c r="O681" s="653"/>
      <c r="P681" s="642">
        <f>P674</f>
        <v>0</v>
      </c>
      <c r="Q681" s="643"/>
      <c r="R681" s="643"/>
      <c r="S681" s="643"/>
      <c r="T681" s="643"/>
      <c r="U681" s="643"/>
      <c r="V681" s="644"/>
      <c r="W681" s="642">
        <f>V674</f>
        <v>0</v>
      </c>
      <c r="X681" s="643"/>
      <c r="Y681" s="643"/>
      <c r="Z681" s="643"/>
      <c r="AA681" s="643"/>
      <c r="AB681" s="643"/>
      <c r="AC681" s="644"/>
      <c r="AD681" s="642">
        <f>AB674</f>
        <v>0</v>
      </c>
      <c r="AE681" s="643"/>
      <c r="AF681" s="643"/>
      <c r="AG681" s="643"/>
      <c r="AH681" s="643"/>
      <c r="AI681" s="643"/>
      <c r="AJ681" s="644"/>
      <c r="AK681" s="642">
        <f>AH674</f>
        <v>0</v>
      </c>
      <c r="AL681" s="643"/>
      <c r="AM681" s="643"/>
      <c r="AN681" s="643"/>
      <c r="AO681" s="643"/>
      <c r="AP681" s="643"/>
      <c r="AQ681" s="643"/>
      <c r="AR681" s="643"/>
      <c r="AS681" s="644"/>
      <c r="AT681" s="145"/>
    </row>
    <row r="682" spans="1:46" s="146" customFormat="1" ht="18" customHeight="1">
      <c r="A682" s="188"/>
      <c r="B682" s="634" t="e">
        <f>B675</f>
        <v>#N/A</v>
      </c>
      <c r="C682" s="635"/>
      <c r="D682" s="635"/>
      <c r="E682" s="635"/>
      <c r="F682" s="635"/>
      <c r="G682" s="635"/>
      <c r="H682" s="636"/>
      <c r="I682" s="631" t="e">
        <f ca="1">I675</f>
        <v>#N/A</v>
      </c>
      <c r="J682" s="632"/>
      <c r="K682" s="632"/>
      <c r="L682" s="632"/>
      <c r="M682" s="632"/>
      <c r="N682" s="632"/>
      <c r="O682" s="633"/>
      <c r="P682" s="631" t="e">
        <f ca="1">OFFSET(Calcu_ADJ!U90,B682,0)</f>
        <v>#N/A</v>
      </c>
      <c r="Q682" s="640"/>
      <c r="R682" s="640"/>
      <c r="S682" s="640"/>
      <c r="T682" s="640"/>
      <c r="U682" s="640"/>
      <c r="V682" s="641"/>
      <c r="W682" s="631" t="e">
        <f ca="1">OFFSET(Calcu_ADJ!V90,B682,0)</f>
        <v>#N/A</v>
      </c>
      <c r="X682" s="640"/>
      <c r="Y682" s="640"/>
      <c r="Z682" s="640"/>
      <c r="AA682" s="640"/>
      <c r="AB682" s="640"/>
      <c r="AC682" s="641"/>
      <c r="AD682" s="631" t="e">
        <f ca="1">OFFSET(Calcu_ADJ!W90,B682,0)</f>
        <v>#N/A</v>
      </c>
      <c r="AE682" s="640"/>
      <c r="AF682" s="640"/>
      <c r="AG682" s="640"/>
      <c r="AH682" s="640"/>
      <c r="AI682" s="640"/>
      <c r="AJ682" s="641"/>
      <c r="AK682" s="631" t="e">
        <f ca="1">OFFSET(Calcu_ADJ!X90,B682,0)</f>
        <v>#N/A</v>
      </c>
      <c r="AL682" s="640"/>
      <c r="AM682" s="640"/>
      <c r="AN682" s="640"/>
      <c r="AO682" s="640"/>
      <c r="AP682" s="640"/>
      <c r="AQ682" s="640"/>
      <c r="AR682" s="640"/>
      <c r="AS682" s="641"/>
      <c r="AT682" s="145"/>
    </row>
    <row r="683" spans="1:46" s="146" customFormat="1" ht="18" customHeight="1">
      <c r="A683" s="188"/>
      <c r="B683" s="628" t="e">
        <f>B676</f>
        <v>#N/A</v>
      </c>
      <c r="C683" s="629"/>
      <c r="D683" s="629"/>
      <c r="E683" s="629"/>
      <c r="F683" s="629"/>
      <c r="G683" s="629"/>
      <c r="H683" s="630"/>
      <c r="I683" s="631" t="e">
        <f ca="1">I676</f>
        <v>#N/A</v>
      </c>
      <c r="J683" s="632"/>
      <c r="K683" s="632"/>
      <c r="L683" s="632"/>
      <c r="M683" s="632"/>
      <c r="N683" s="632"/>
      <c r="O683" s="633"/>
      <c r="P683" s="631" t="e">
        <f ca="1">OFFSET(Calcu_ADJ!U105,B683,0)</f>
        <v>#N/A</v>
      </c>
      <c r="Q683" s="640"/>
      <c r="R683" s="640"/>
      <c r="S683" s="640"/>
      <c r="T683" s="640"/>
      <c r="U683" s="640"/>
      <c r="V683" s="641"/>
      <c r="W683" s="631" t="e">
        <f ca="1">OFFSET(Calcu_ADJ!V105,B683,0)</f>
        <v>#N/A</v>
      </c>
      <c r="X683" s="640"/>
      <c r="Y683" s="640"/>
      <c r="Z683" s="640"/>
      <c r="AA683" s="640"/>
      <c r="AB683" s="640"/>
      <c r="AC683" s="641"/>
      <c r="AD683" s="631" t="e">
        <f ca="1">OFFSET(Calcu_ADJ!W105,B683,0)</f>
        <v>#N/A</v>
      </c>
      <c r="AE683" s="640"/>
      <c r="AF683" s="640"/>
      <c r="AG683" s="640"/>
      <c r="AH683" s="640"/>
      <c r="AI683" s="640"/>
      <c r="AJ683" s="641"/>
      <c r="AK683" s="631" t="e">
        <f ca="1">OFFSET(Calcu_ADJ!X105,B683,0)</f>
        <v>#N/A</v>
      </c>
      <c r="AL683" s="640"/>
      <c r="AM683" s="640"/>
      <c r="AN683" s="640"/>
      <c r="AO683" s="640"/>
      <c r="AP683" s="640"/>
      <c r="AQ683" s="640"/>
      <c r="AR683" s="640"/>
      <c r="AS683" s="641"/>
      <c r="AT683" s="145"/>
    </row>
    <row r="684" spans="1:46" s="146" customFormat="1" ht="18" customHeight="1">
      <c r="A684" s="188"/>
      <c r="B684" s="290"/>
      <c r="C684" s="371"/>
      <c r="D684" s="371"/>
      <c r="E684" s="371"/>
      <c r="F684" s="371"/>
      <c r="G684" s="371"/>
      <c r="H684" s="371"/>
      <c r="I684" s="290"/>
      <c r="J684" s="290"/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  <c r="AL684" s="290"/>
      <c r="AM684" s="290"/>
      <c r="AN684" s="290"/>
      <c r="AO684" s="290"/>
      <c r="AP684" s="290"/>
      <c r="AQ684" s="290"/>
      <c r="AR684" s="290"/>
      <c r="AS684" s="290"/>
      <c r="AT684" s="145"/>
    </row>
    <row r="685" spans="1:46" ht="18" customHeight="1">
      <c r="A685" s="187" t="s">
        <v>74</v>
      </c>
      <c r="B685" s="376"/>
      <c r="C685" s="376"/>
      <c r="D685" s="376"/>
      <c r="E685" s="376"/>
      <c r="F685" s="376"/>
      <c r="G685" s="376"/>
      <c r="H685" s="376"/>
      <c r="I685" s="376"/>
      <c r="J685" s="376"/>
      <c r="K685" s="376"/>
      <c r="L685" s="376"/>
      <c r="M685" s="376"/>
      <c r="N685" s="376"/>
      <c r="O685" s="376"/>
      <c r="P685" s="376"/>
      <c r="Q685" s="376"/>
      <c r="R685" s="376"/>
      <c r="S685" s="376"/>
      <c r="T685" s="376"/>
      <c r="U685" s="376"/>
      <c r="V685" s="376"/>
      <c r="W685" s="376"/>
      <c r="X685" s="376"/>
      <c r="Y685" s="376"/>
      <c r="Z685" s="376"/>
      <c r="AA685" s="376"/>
      <c r="AB685" s="376"/>
      <c r="AC685" s="376"/>
      <c r="AD685" s="376"/>
      <c r="AE685" s="376"/>
      <c r="AF685" s="376"/>
      <c r="AG685" s="376"/>
      <c r="AH685" s="376"/>
      <c r="AI685" s="376"/>
      <c r="AJ685" s="376"/>
      <c r="AK685" s="376"/>
      <c r="AL685" s="376"/>
      <c r="AM685" s="376"/>
      <c r="AN685" s="376"/>
      <c r="AO685" s="376"/>
      <c r="AP685" s="376"/>
      <c r="AQ685" s="376"/>
      <c r="AR685" s="376"/>
      <c r="AS685" s="376"/>
      <c r="AT685" s="376"/>
    </row>
    <row r="686" spans="1:46" ht="18" customHeight="1">
      <c r="A686" s="376"/>
      <c r="B686" s="688"/>
      <c r="C686" s="689"/>
      <c r="D686" s="671"/>
      <c r="E686" s="677"/>
      <c r="F686" s="677"/>
      <c r="G686" s="677"/>
      <c r="H686" s="678"/>
      <c r="I686" s="671">
        <v>1</v>
      </c>
      <c r="J686" s="677"/>
      <c r="K686" s="677"/>
      <c r="L686" s="677"/>
      <c r="M686" s="677"/>
      <c r="N686" s="677"/>
      <c r="O686" s="678"/>
      <c r="P686" s="671">
        <v>2</v>
      </c>
      <c r="Q686" s="677"/>
      <c r="R686" s="677"/>
      <c r="S686" s="677"/>
      <c r="T686" s="677"/>
      <c r="U686" s="677"/>
      <c r="V686" s="677"/>
      <c r="W686" s="678"/>
      <c r="X686" s="671">
        <v>3</v>
      </c>
      <c r="Y686" s="692"/>
      <c r="Z686" s="692"/>
      <c r="AA686" s="692"/>
      <c r="AB686" s="673"/>
      <c r="AC686" s="671">
        <v>4</v>
      </c>
      <c r="AD686" s="677"/>
      <c r="AE686" s="677"/>
      <c r="AF686" s="677"/>
      <c r="AG686" s="678"/>
      <c r="AH686" s="671">
        <v>5</v>
      </c>
      <c r="AI686" s="677"/>
      <c r="AJ686" s="677"/>
      <c r="AK686" s="677"/>
      <c r="AL686" s="677"/>
      <c r="AM686" s="677"/>
      <c r="AN686" s="677"/>
      <c r="AO686" s="678"/>
      <c r="AP686" s="671">
        <v>6</v>
      </c>
      <c r="AQ686" s="672"/>
      <c r="AR686" s="672"/>
      <c r="AS686" s="673"/>
      <c r="AT686" s="376"/>
    </row>
    <row r="687" spans="1:46" ht="18" customHeight="1">
      <c r="A687" s="376"/>
      <c r="B687" s="690"/>
      <c r="C687" s="691"/>
      <c r="D687" s="679" t="s">
        <v>75</v>
      </c>
      <c r="E687" s="680"/>
      <c r="F687" s="680"/>
      <c r="G687" s="680"/>
      <c r="H687" s="681"/>
      <c r="I687" s="679" t="s">
        <v>76</v>
      </c>
      <c r="J687" s="680"/>
      <c r="K687" s="680"/>
      <c r="L687" s="680"/>
      <c r="M687" s="680"/>
      <c r="N687" s="680"/>
      <c r="O687" s="681"/>
      <c r="P687" s="679" t="s">
        <v>239</v>
      </c>
      <c r="Q687" s="680"/>
      <c r="R687" s="680"/>
      <c r="S687" s="680"/>
      <c r="T687" s="680"/>
      <c r="U687" s="680"/>
      <c r="V687" s="680"/>
      <c r="W687" s="681"/>
      <c r="X687" s="679" t="s">
        <v>241</v>
      </c>
      <c r="Y687" s="685"/>
      <c r="Z687" s="685"/>
      <c r="AA687" s="685"/>
      <c r="AB687" s="686"/>
      <c r="AC687" s="679" t="s">
        <v>331</v>
      </c>
      <c r="AD687" s="680"/>
      <c r="AE687" s="680"/>
      <c r="AF687" s="680"/>
      <c r="AG687" s="681"/>
      <c r="AH687" s="679" t="s">
        <v>77</v>
      </c>
      <c r="AI687" s="680"/>
      <c r="AJ687" s="680"/>
      <c r="AK687" s="680"/>
      <c r="AL687" s="680"/>
      <c r="AM687" s="680"/>
      <c r="AN687" s="680"/>
      <c r="AO687" s="681"/>
      <c r="AP687" s="679" t="s">
        <v>78</v>
      </c>
      <c r="AQ687" s="687"/>
      <c r="AR687" s="687"/>
      <c r="AS687" s="686"/>
      <c r="AT687" s="376"/>
    </row>
    <row r="688" spans="1:46" ht="18" customHeight="1">
      <c r="A688" s="376"/>
      <c r="B688" s="690"/>
      <c r="C688" s="691"/>
      <c r="D688" s="682"/>
      <c r="E688" s="683"/>
      <c r="F688" s="683"/>
      <c r="G688" s="683"/>
      <c r="H688" s="684"/>
      <c r="I688" s="654" t="s">
        <v>79</v>
      </c>
      <c r="J688" s="655"/>
      <c r="K688" s="655"/>
      <c r="L688" s="655"/>
      <c r="M688" s="655"/>
      <c r="N688" s="655"/>
      <c r="O688" s="656"/>
      <c r="P688" s="693" t="s">
        <v>80</v>
      </c>
      <c r="Q688" s="694"/>
      <c r="R688" s="694"/>
      <c r="S688" s="694"/>
      <c r="T688" s="694"/>
      <c r="U688" s="694"/>
      <c r="V688" s="694"/>
      <c r="W688" s="695"/>
      <c r="X688" s="657"/>
      <c r="Y688" s="696"/>
      <c r="Z688" s="696"/>
      <c r="AA688" s="696"/>
      <c r="AB688" s="659"/>
      <c r="AC688" s="693" t="s">
        <v>332</v>
      </c>
      <c r="AD688" s="694"/>
      <c r="AE688" s="694"/>
      <c r="AF688" s="694"/>
      <c r="AG688" s="695"/>
      <c r="AH688" s="654" t="s">
        <v>95</v>
      </c>
      <c r="AI688" s="655"/>
      <c r="AJ688" s="655"/>
      <c r="AK688" s="655"/>
      <c r="AL688" s="655"/>
      <c r="AM688" s="655"/>
      <c r="AN688" s="655"/>
      <c r="AO688" s="656"/>
      <c r="AP688" s="657"/>
      <c r="AQ688" s="658"/>
      <c r="AR688" s="658"/>
      <c r="AS688" s="659"/>
      <c r="AT688" s="376"/>
    </row>
    <row r="689" spans="1:92" ht="18" customHeight="1">
      <c r="A689" s="376"/>
      <c r="B689" s="660" t="s">
        <v>333</v>
      </c>
      <c r="C689" s="661"/>
      <c r="D689" s="662" t="s">
        <v>1002</v>
      </c>
      <c r="E689" s="663"/>
      <c r="F689" s="663"/>
      <c r="G689" s="663"/>
      <c r="H689" s="664"/>
      <c r="I689" s="665" t="e">
        <f ca="1">I675</f>
        <v>#N/A</v>
      </c>
      <c r="J689" s="666"/>
      <c r="K689" s="666"/>
      <c r="L689" s="666"/>
      <c r="M689" s="667">
        <f>I674</f>
        <v>0</v>
      </c>
      <c r="N689" s="586"/>
      <c r="O689" s="587"/>
      <c r="P689" s="668" t="e">
        <f ca="1">IF(OR(AL634="% of Reading",AL634="% of F.S"),I689*AF634%,AF634)/AR634</f>
        <v>#N/A</v>
      </c>
      <c r="Q689" s="669"/>
      <c r="R689" s="669"/>
      <c r="S689" s="669"/>
      <c r="T689" s="669"/>
      <c r="U689" s="667">
        <f>M689</f>
        <v>0</v>
      </c>
      <c r="V689" s="667"/>
      <c r="W689" s="670"/>
      <c r="X689" s="671" t="s">
        <v>251</v>
      </c>
      <c r="Y689" s="672"/>
      <c r="Z689" s="672"/>
      <c r="AA689" s="672"/>
      <c r="AB689" s="673"/>
      <c r="AC689" s="674">
        <v>1</v>
      </c>
      <c r="AD689" s="675"/>
      <c r="AE689" s="675"/>
      <c r="AF689" s="675"/>
      <c r="AG689" s="676"/>
      <c r="AH689" s="665" t="e">
        <f ca="1">P689*AC689</f>
        <v>#N/A</v>
      </c>
      <c r="AI689" s="666"/>
      <c r="AJ689" s="666"/>
      <c r="AK689" s="666"/>
      <c r="AL689" s="666"/>
      <c r="AM689" s="667">
        <f>U689</f>
        <v>0</v>
      </c>
      <c r="AN689" s="667"/>
      <c r="AO689" s="670"/>
      <c r="AP689" s="671" t="s">
        <v>258</v>
      </c>
      <c r="AQ689" s="672"/>
      <c r="AR689" s="672"/>
      <c r="AS689" s="673"/>
      <c r="AT689" s="376"/>
    </row>
    <row r="690" spans="1:92" ht="18" customHeight="1">
      <c r="A690" s="376"/>
      <c r="B690" s="688" t="s">
        <v>253</v>
      </c>
      <c r="C690" s="689"/>
      <c r="D690" s="662" t="s">
        <v>1003</v>
      </c>
      <c r="E690" s="663"/>
      <c r="F690" s="663"/>
      <c r="G690" s="663"/>
      <c r="H690" s="664"/>
      <c r="I690" s="700" t="e">
        <f ca="1">AH675</f>
        <v>#N/A</v>
      </c>
      <c r="J690" s="701"/>
      <c r="K690" s="701"/>
      <c r="L690" s="701"/>
      <c r="M690" s="667">
        <f>AH674</f>
        <v>0</v>
      </c>
      <c r="N690" s="586"/>
      <c r="O690" s="587"/>
      <c r="P690" s="700" t="e">
        <f ca="1">SQRT(SUMSQ(P691,P692,P693,P694))</f>
        <v>#N/A</v>
      </c>
      <c r="Q690" s="701"/>
      <c r="R690" s="701"/>
      <c r="S690" s="701"/>
      <c r="T690" s="701"/>
      <c r="U690" s="667">
        <f>M690</f>
        <v>0</v>
      </c>
      <c r="V690" s="667"/>
      <c r="W690" s="670"/>
      <c r="X690" s="679" t="s">
        <v>83</v>
      </c>
      <c r="Y690" s="680"/>
      <c r="Z690" s="680"/>
      <c r="AA690" s="680"/>
      <c r="AB690" s="681"/>
      <c r="AC690" s="697">
        <v>-1</v>
      </c>
      <c r="AD690" s="698"/>
      <c r="AE690" s="698"/>
      <c r="AF690" s="698"/>
      <c r="AG690" s="699"/>
      <c r="AH690" s="700" t="e">
        <f ca="1">ABS(P690*AC690)</f>
        <v>#N/A</v>
      </c>
      <c r="AI690" s="701"/>
      <c r="AJ690" s="701"/>
      <c r="AK690" s="701"/>
      <c r="AL690" s="701"/>
      <c r="AM690" s="667">
        <f>U690</f>
        <v>0</v>
      </c>
      <c r="AN690" s="667"/>
      <c r="AO690" s="670"/>
      <c r="AP690" s="702" t="e">
        <f ca="1">AH690^4/SUM(AH692^4/AP692,AH693^4/AP693,AH694^4/AP694)</f>
        <v>#N/A</v>
      </c>
      <c r="AQ690" s="703"/>
      <c r="AR690" s="703"/>
      <c r="AS690" s="704"/>
      <c r="AT690" s="376"/>
    </row>
    <row r="691" spans="1:92" ht="18" customHeight="1">
      <c r="A691" s="376"/>
      <c r="B691" s="660" t="s">
        <v>255</v>
      </c>
      <c r="C691" s="661"/>
      <c r="D691" s="705" t="s">
        <v>1004</v>
      </c>
      <c r="E691" s="706"/>
      <c r="F691" s="706"/>
      <c r="G691" s="706"/>
      <c r="H691" s="707"/>
      <c r="I691" s="708">
        <v>0</v>
      </c>
      <c r="J691" s="709"/>
      <c r="K691" s="709"/>
      <c r="L691" s="709"/>
      <c r="M691" s="709"/>
      <c r="N691" s="709"/>
      <c r="O691" s="710"/>
      <c r="P691" s="665" t="e">
        <f ca="1">H634/2/SQRT(3)</f>
        <v>#N/A</v>
      </c>
      <c r="Q691" s="666"/>
      <c r="R691" s="666"/>
      <c r="S691" s="666"/>
      <c r="T691" s="666"/>
      <c r="U691" s="666"/>
      <c r="V691" s="667">
        <f>U690</f>
        <v>0</v>
      </c>
      <c r="W691" s="670"/>
      <c r="X691" s="711" t="s">
        <v>254</v>
      </c>
      <c r="Y691" s="712"/>
      <c r="Z691" s="712"/>
      <c r="AA691" s="712"/>
      <c r="AB691" s="713"/>
      <c r="AC691" s="714">
        <v>1</v>
      </c>
      <c r="AD691" s="715"/>
      <c r="AE691" s="715"/>
      <c r="AF691" s="715"/>
      <c r="AG691" s="716"/>
      <c r="AH691" s="665" t="e">
        <f ca="1">P691*AC691</f>
        <v>#N/A</v>
      </c>
      <c r="AI691" s="666"/>
      <c r="AJ691" s="666"/>
      <c r="AK691" s="666"/>
      <c r="AL691" s="666"/>
      <c r="AM691" s="666"/>
      <c r="AN691" s="667">
        <f>V691</f>
        <v>0</v>
      </c>
      <c r="AO691" s="670"/>
      <c r="AP691" s="711" t="s">
        <v>82</v>
      </c>
      <c r="AQ691" s="712"/>
      <c r="AR691" s="712"/>
      <c r="AS691" s="713"/>
      <c r="AT691" s="376"/>
    </row>
    <row r="692" spans="1:92" ht="18" customHeight="1">
      <c r="A692" s="376"/>
      <c r="B692" s="660" t="s">
        <v>334</v>
      </c>
      <c r="C692" s="661"/>
      <c r="D692" s="705" t="s">
        <v>1005</v>
      </c>
      <c r="E692" s="706"/>
      <c r="F692" s="706"/>
      <c r="G692" s="706"/>
      <c r="H692" s="707"/>
      <c r="I692" s="708">
        <v>0</v>
      </c>
      <c r="J692" s="709"/>
      <c r="K692" s="709"/>
      <c r="L692" s="709"/>
      <c r="M692" s="709"/>
      <c r="N692" s="709"/>
      <c r="O692" s="710"/>
      <c r="P692" s="665" t="e">
        <f ca="1">T634/2/SQRT(3)</f>
        <v>#VALUE!</v>
      </c>
      <c r="Q692" s="666"/>
      <c r="R692" s="666"/>
      <c r="S692" s="666"/>
      <c r="T692" s="666"/>
      <c r="U692" s="666"/>
      <c r="V692" s="667">
        <f>V691</f>
        <v>0</v>
      </c>
      <c r="W692" s="670"/>
      <c r="X692" s="711" t="s">
        <v>335</v>
      </c>
      <c r="Y692" s="712"/>
      <c r="Z692" s="712"/>
      <c r="AA692" s="712"/>
      <c r="AB692" s="713"/>
      <c r="AC692" s="714">
        <v>1</v>
      </c>
      <c r="AD692" s="715"/>
      <c r="AE692" s="715"/>
      <c r="AF692" s="715"/>
      <c r="AG692" s="716"/>
      <c r="AH692" s="665" t="e">
        <f ca="1">P692*AC692</f>
        <v>#VALUE!</v>
      </c>
      <c r="AI692" s="666"/>
      <c r="AJ692" s="666"/>
      <c r="AK692" s="666"/>
      <c r="AL692" s="666"/>
      <c r="AM692" s="666"/>
      <c r="AN692" s="667">
        <f>V692</f>
        <v>0</v>
      </c>
      <c r="AO692" s="670"/>
      <c r="AP692" s="711">
        <f>1/2*(100/20)^2</f>
        <v>12.5</v>
      </c>
      <c r="AQ692" s="712"/>
      <c r="AR692" s="712"/>
      <c r="AS692" s="713"/>
      <c r="AT692" s="376"/>
    </row>
    <row r="693" spans="1:92" ht="18" customHeight="1">
      <c r="A693" s="376"/>
      <c r="B693" s="660" t="s">
        <v>336</v>
      </c>
      <c r="C693" s="661"/>
      <c r="D693" s="705" t="s">
        <v>1006</v>
      </c>
      <c r="E693" s="706"/>
      <c r="F693" s="706"/>
      <c r="G693" s="706"/>
      <c r="H693" s="707"/>
      <c r="I693" s="708">
        <v>0</v>
      </c>
      <c r="J693" s="709"/>
      <c r="K693" s="709"/>
      <c r="L693" s="709"/>
      <c r="M693" s="709"/>
      <c r="N693" s="709"/>
      <c r="O693" s="710"/>
      <c r="P693" s="665" t="e">
        <f ca="1">MAX(AK682:AS683)/2/SQRT(3)</f>
        <v>#N/A</v>
      </c>
      <c r="Q693" s="666"/>
      <c r="R693" s="666"/>
      <c r="S693" s="666"/>
      <c r="T693" s="666"/>
      <c r="U693" s="666"/>
      <c r="V693" s="667">
        <f>V692</f>
        <v>0</v>
      </c>
      <c r="W693" s="670"/>
      <c r="X693" s="711" t="s">
        <v>254</v>
      </c>
      <c r="Y693" s="712"/>
      <c r="Z693" s="712"/>
      <c r="AA693" s="712"/>
      <c r="AB693" s="713"/>
      <c r="AC693" s="714">
        <v>1</v>
      </c>
      <c r="AD693" s="715"/>
      <c r="AE693" s="715"/>
      <c r="AF693" s="715"/>
      <c r="AG693" s="716"/>
      <c r="AH693" s="665" t="e">
        <f ca="1">P693*AC693</f>
        <v>#N/A</v>
      </c>
      <c r="AI693" s="666"/>
      <c r="AJ693" s="666"/>
      <c r="AK693" s="666"/>
      <c r="AL693" s="666"/>
      <c r="AM693" s="666"/>
      <c r="AN693" s="667">
        <f>V693</f>
        <v>0</v>
      </c>
      <c r="AO693" s="670"/>
      <c r="AP693" s="711">
        <f>1/2*(100/20)^2</f>
        <v>12.5</v>
      </c>
      <c r="AQ693" s="712"/>
      <c r="AR693" s="712"/>
      <c r="AS693" s="713"/>
      <c r="AT693" s="376"/>
    </row>
    <row r="694" spans="1:92" ht="18" customHeight="1">
      <c r="A694" s="376"/>
      <c r="B694" s="660" t="s">
        <v>337</v>
      </c>
      <c r="C694" s="661"/>
      <c r="D694" s="705" t="s">
        <v>1007</v>
      </c>
      <c r="E694" s="706"/>
      <c r="F694" s="706"/>
      <c r="G694" s="706"/>
      <c r="H694" s="707"/>
      <c r="I694" s="708">
        <v>0</v>
      </c>
      <c r="J694" s="709"/>
      <c r="K694" s="709"/>
      <c r="L694" s="709"/>
      <c r="M694" s="709"/>
      <c r="N694" s="709"/>
      <c r="O694" s="710"/>
      <c r="P694" s="665" t="e">
        <f ca="1">ABS(Z634/2/SQRT(3))</f>
        <v>#N/A</v>
      </c>
      <c r="Q694" s="666"/>
      <c r="R694" s="666"/>
      <c r="S694" s="666"/>
      <c r="T694" s="666"/>
      <c r="U694" s="666"/>
      <c r="V694" s="667">
        <f>V693</f>
        <v>0</v>
      </c>
      <c r="W694" s="670"/>
      <c r="X694" s="711" t="s">
        <v>254</v>
      </c>
      <c r="Y694" s="712"/>
      <c r="Z694" s="712"/>
      <c r="AA694" s="712"/>
      <c r="AB694" s="713"/>
      <c r="AC694" s="714">
        <v>1</v>
      </c>
      <c r="AD694" s="715"/>
      <c r="AE694" s="715"/>
      <c r="AF694" s="715"/>
      <c r="AG694" s="716"/>
      <c r="AH694" s="665" t="e">
        <f ca="1">ABS(P694*AC694)</f>
        <v>#N/A</v>
      </c>
      <c r="AI694" s="666"/>
      <c r="AJ694" s="666"/>
      <c r="AK694" s="666"/>
      <c r="AL694" s="666"/>
      <c r="AM694" s="666"/>
      <c r="AN694" s="667">
        <f>V694</f>
        <v>0</v>
      </c>
      <c r="AO694" s="670"/>
      <c r="AP694" s="711">
        <f>1/2*(100/20)^2</f>
        <v>12.5</v>
      </c>
      <c r="AQ694" s="712"/>
      <c r="AR694" s="712"/>
      <c r="AS694" s="713"/>
      <c r="AT694" s="376"/>
    </row>
    <row r="695" spans="1:92" ht="18" customHeight="1">
      <c r="A695" s="376"/>
      <c r="B695" s="660" t="s">
        <v>260</v>
      </c>
      <c r="C695" s="661"/>
      <c r="D695" s="662" t="s">
        <v>1008</v>
      </c>
      <c r="E695" s="663"/>
      <c r="F695" s="663"/>
      <c r="G695" s="663"/>
      <c r="H695" s="664"/>
      <c r="I695" s="668" t="e">
        <f ca="1">AN675</f>
        <v>#N/A</v>
      </c>
      <c r="J695" s="669"/>
      <c r="K695" s="669"/>
      <c r="L695" s="669"/>
      <c r="M695" s="667">
        <f>AN674</f>
        <v>0</v>
      </c>
      <c r="N695" s="586"/>
      <c r="O695" s="587"/>
      <c r="P695" s="719" t="s">
        <v>261</v>
      </c>
      <c r="Q695" s="720"/>
      <c r="R695" s="720"/>
      <c r="S695" s="720"/>
      <c r="T695" s="720"/>
      <c r="U695" s="720"/>
      <c r="V695" s="720"/>
      <c r="W695" s="721"/>
      <c r="X695" s="671" t="s">
        <v>261</v>
      </c>
      <c r="Y695" s="672"/>
      <c r="Z695" s="672"/>
      <c r="AA695" s="672"/>
      <c r="AB695" s="673"/>
      <c r="AC695" s="674" t="s">
        <v>261</v>
      </c>
      <c r="AD695" s="675"/>
      <c r="AE695" s="675"/>
      <c r="AF695" s="675"/>
      <c r="AG695" s="676"/>
      <c r="AH695" s="665" t="e">
        <f ca="1">SQRT(SUMSQ(AH689,AH690))</f>
        <v>#N/A</v>
      </c>
      <c r="AI695" s="666"/>
      <c r="AJ695" s="666"/>
      <c r="AK695" s="666"/>
      <c r="AL695" s="666"/>
      <c r="AM695" s="667">
        <f>M695</f>
        <v>0</v>
      </c>
      <c r="AN695" s="667"/>
      <c r="AO695" s="670"/>
      <c r="AP695" s="671" t="e">
        <f ca="1">IF(AH690=0,"∞",ROUNDDOWN(AH695^4/(AH690^4/AP690),0))</f>
        <v>#N/A</v>
      </c>
      <c r="AQ695" s="672"/>
      <c r="AR695" s="672"/>
      <c r="AS695" s="673"/>
      <c r="AT695" s="376"/>
      <c r="BD695" s="147"/>
      <c r="BE695" s="147"/>
      <c r="BF695" s="147"/>
      <c r="BG695" s="147"/>
      <c r="BH695" s="148"/>
      <c r="BI695" s="149"/>
      <c r="BJ695" s="149"/>
      <c r="BK695" s="150"/>
      <c r="BL695" s="150"/>
      <c r="BM695" s="150"/>
      <c r="BN695" s="150"/>
      <c r="BO695" s="150"/>
      <c r="BP695" s="150"/>
      <c r="BQ695" s="150"/>
      <c r="BR695" s="150"/>
      <c r="BS695" s="151"/>
      <c r="BT695" s="370"/>
      <c r="BU695" s="370"/>
      <c r="BV695" s="370"/>
      <c r="BW695" s="369"/>
      <c r="BX695" s="152"/>
      <c r="BY695" s="152"/>
      <c r="BZ695" s="152"/>
      <c r="CA695" s="152"/>
      <c r="CB695" s="152"/>
      <c r="CC695" s="186"/>
      <c r="CD695" s="186"/>
      <c r="CE695" s="186"/>
      <c r="CF695" s="186"/>
      <c r="CG695" s="186"/>
      <c r="CH695" s="148"/>
      <c r="CI695" s="149"/>
      <c r="CJ695" s="149"/>
      <c r="CK695" s="151"/>
      <c r="CL695" s="370"/>
      <c r="CM695" s="370"/>
      <c r="CN695" s="369"/>
    </row>
    <row r="696" spans="1:92" s="376" customFormat="1" ht="18" customHeight="1"/>
    <row r="697" spans="1:92" s="146" customFormat="1" ht="18" customHeight="1">
      <c r="A697" s="153" t="s">
        <v>838</v>
      </c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  <c r="AE697" s="145"/>
      <c r="AF697" s="145"/>
      <c r="AG697" s="145"/>
      <c r="AH697" s="145"/>
      <c r="AI697" s="145"/>
      <c r="AJ697" s="145"/>
      <c r="AK697" s="145"/>
      <c r="AL697" s="145"/>
      <c r="AM697" s="145"/>
      <c r="AN697" s="145"/>
      <c r="AO697" s="145"/>
      <c r="AP697" s="145"/>
      <c r="AQ697" s="145"/>
      <c r="AR697" s="145"/>
      <c r="AS697" s="145"/>
      <c r="AT697" s="145"/>
    </row>
    <row r="698" spans="1:92" s="146" customFormat="1" ht="18" customHeight="1">
      <c r="B698" s="149" t="s">
        <v>839</v>
      </c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5"/>
      <c r="AD698" s="145"/>
      <c r="AE698" s="145"/>
      <c r="AF698" s="145"/>
      <c r="AG698" s="145"/>
      <c r="AH698" s="145"/>
      <c r="AI698" s="145"/>
      <c r="AJ698" s="145"/>
      <c r="AK698" s="145"/>
      <c r="AL698" s="145"/>
      <c r="AM698" s="145"/>
      <c r="AN698" s="145"/>
      <c r="AO698" s="145"/>
      <c r="AP698" s="145"/>
      <c r="AQ698" s="145"/>
      <c r="AR698" s="145"/>
      <c r="AS698" s="145"/>
      <c r="AT698" s="145"/>
    </row>
    <row r="699" spans="1:92" s="146" customFormat="1" ht="18" customHeight="1">
      <c r="A699" s="145"/>
      <c r="B699" s="145"/>
      <c r="C699" s="368"/>
      <c r="D699" s="145"/>
      <c r="E699" s="182"/>
      <c r="F699" s="145"/>
      <c r="G699" s="176" t="s">
        <v>1039</v>
      </c>
      <c r="H699" s="725" t="s">
        <v>320</v>
      </c>
      <c r="I699" s="725"/>
      <c r="J699" s="726" t="e">
        <f ca="1">AH695</f>
        <v>#N/A</v>
      </c>
      <c r="K699" s="726"/>
      <c r="L699" s="726"/>
      <c r="M699" s="726"/>
      <c r="N699" s="412">
        <f>AM695</f>
        <v>0</v>
      </c>
      <c r="O699" s="372"/>
      <c r="P699" s="408"/>
      <c r="Q699" s="373" t="s">
        <v>321</v>
      </c>
      <c r="R699" s="726" t="e">
        <f ca="1">J699*2</f>
        <v>#N/A</v>
      </c>
      <c r="S699" s="726"/>
      <c r="T699" s="726"/>
      <c r="U699" s="726"/>
      <c r="V699" s="412">
        <f>N699</f>
        <v>0</v>
      </c>
      <c r="W699" s="376"/>
      <c r="X699" s="376"/>
      <c r="Y699" s="376"/>
      <c r="Z699" s="376"/>
      <c r="AA699" s="145"/>
      <c r="AB699" s="145"/>
      <c r="AC699" s="145"/>
      <c r="AD699" s="145"/>
      <c r="AE699" s="145"/>
      <c r="AF699" s="145"/>
      <c r="AG699" s="145"/>
      <c r="AH699" s="145"/>
      <c r="AI699" s="145"/>
      <c r="AJ699" s="145"/>
      <c r="AK699" s="145"/>
      <c r="AL699" s="145"/>
      <c r="AM699" s="145"/>
      <c r="AN699" s="145"/>
      <c r="AO699" s="145"/>
      <c r="AP699" s="145"/>
      <c r="AQ699" s="145"/>
      <c r="AR699" s="145"/>
      <c r="AS699" s="145"/>
      <c r="AT699" s="145"/>
      <c r="AU699" s="145"/>
    </row>
    <row r="702" spans="1:92" s="146" customFormat="1" ht="18.75" customHeight="1">
      <c r="A702" s="297" t="s">
        <v>338</v>
      </c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5"/>
      <c r="AD702" s="145"/>
      <c r="AE702" s="145"/>
      <c r="AF702" s="145"/>
      <c r="AG702" s="145"/>
      <c r="AH702" s="145"/>
      <c r="AI702" s="145"/>
      <c r="AJ702" s="145"/>
      <c r="AK702" s="145"/>
      <c r="AL702" s="145"/>
      <c r="AM702" s="145"/>
      <c r="AN702" s="145"/>
      <c r="AO702" s="145"/>
      <c r="AP702" s="145"/>
      <c r="AQ702" s="145"/>
      <c r="AR702" s="145"/>
      <c r="AS702" s="145"/>
      <c r="AT702" s="145"/>
    </row>
    <row r="703" spans="1:92" ht="18.75" customHeight="1">
      <c r="A703" s="187" t="s">
        <v>323</v>
      </c>
    </row>
    <row r="704" spans="1:92" ht="18.75" customHeight="1">
      <c r="B704" s="594" t="s">
        <v>92</v>
      </c>
      <c r="C704" s="594"/>
      <c r="D704" s="594"/>
      <c r="E704" s="594"/>
      <c r="F704" s="594"/>
      <c r="G704" s="594"/>
      <c r="H704" s="594" t="s">
        <v>325</v>
      </c>
      <c r="I704" s="594"/>
      <c r="J704" s="594"/>
      <c r="K704" s="594"/>
      <c r="L704" s="594"/>
      <c r="M704" s="594"/>
      <c r="N704" s="591" t="s">
        <v>326</v>
      </c>
      <c r="O704" s="591"/>
      <c r="P704" s="591"/>
      <c r="Q704" s="591"/>
      <c r="R704" s="591"/>
      <c r="S704" s="591"/>
      <c r="T704" s="591" t="s">
        <v>327</v>
      </c>
      <c r="U704" s="591"/>
      <c r="V704" s="591"/>
      <c r="W704" s="591"/>
      <c r="X704" s="591"/>
      <c r="Y704" s="591"/>
      <c r="Z704" s="591" t="s">
        <v>328</v>
      </c>
      <c r="AA704" s="591"/>
      <c r="AB704" s="591"/>
      <c r="AC704" s="591"/>
      <c r="AD704" s="591"/>
      <c r="AE704" s="591"/>
      <c r="AF704" s="595" t="s">
        <v>840</v>
      </c>
      <c r="AG704" s="596"/>
      <c r="AH704" s="596"/>
      <c r="AI704" s="596"/>
      <c r="AJ704" s="596"/>
      <c r="AK704" s="596"/>
      <c r="AL704" s="596"/>
      <c r="AM704" s="596"/>
      <c r="AN704" s="596"/>
      <c r="AO704" s="596"/>
      <c r="AP704" s="596"/>
      <c r="AQ704" s="597"/>
      <c r="AR704" s="590" t="s">
        <v>329</v>
      </c>
      <c r="AS704" s="590"/>
      <c r="AT704" s="590"/>
      <c r="AU704" s="590"/>
      <c r="AV704" s="590"/>
      <c r="AW704" s="590"/>
      <c r="AX704" s="591" t="s">
        <v>330</v>
      </c>
      <c r="AY704" s="591"/>
      <c r="AZ704" s="591"/>
      <c r="BA704" s="591"/>
      <c r="BB704" s="591"/>
      <c r="BC704" s="591"/>
    </row>
    <row r="705" spans="1:55" ht="18.75" customHeight="1">
      <c r="B705" s="592">
        <f>MAX(Calcu_ADJ!D173:D202)</f>
        <v>0</v>
      </c>
      <c r="C705" s="592"/>
      <c r="D705" s="592"/>
      <c r="E705" s="592"/>
      <c r="F705" s="592"/>
      <c r="G705" s="592"/>
      <c r="H705" s="592" t="e">
        <f ca="1">Calcu_ADJ!E167*Calcu_ADJ!C167</f>
        <v>#N/A</v>
      </c>
      <c r="I705" s="592"/>
      <c r="J705" s="592"/>
      <c r="K705" s="592"/>
      <c r="L705" s="592"/>
      <c r="M705" s="592"/>
      <c r="N705" s="568">
        <f>Calcu_ADJ!D172</f>
        <v>0</v>
      </c>
      <c r="O705" s="568"/>
      <c r="P705" s="568"/>
      <c r="Q705" s="568"/>
      <c r="R705" s="568"/>
      <c r="S705" s="568"/>
      <c r="T705" s="568" t="e">
        <f ca="1">MAX(ABS(Calcu_ADJ!Q188-Calcu_ADJ!Q173),ABS(Calcu_ADJ!R188-Calcu_ADJ!R173),ABS(Calcu_ADJ!S188-Calcu_ADJ!S173))</f>
        <v>#VALUE!</v>
      </c>
      <c r="U705" s="568"/>
      <c r="V705" s="568"/>
      <c r="W705" s="568"/>
      <c r="X705" s="568"/>
      <c r="Y705" s="568"/>
      <c r="Z705" s="568" t="e">
        <f ca="1">((P747-P746)+(V747-V746)+(AB747-AB746))/3</f>
        <v>#N/A</v>
      </c>
      <c r="AA705" s="568"/>
      <c r="AB705" s="568"/>
      <c r="AC705" s="568"/>
      <c r="AD705" s="568"/>
      <c r="AE705" s="568"/>
      <c r="AF705" s="593" t="e">
        <f ca="1">OFFSET(표준압력!U147,AX705,0)</f>
        <v>#N/A</v>
      </c>
      <c r="AG705" s="593"/>
      <c r="AH705" s="593"/>
      <c r="AI705" s="593"/>
      <c r="AJ705" s="593"/>
      <c r="AK705" s="593"/>
      <c r="AL705" s="593">
        <f>표준압력!V148</f>
        <v>0</v>
      </c>
      <c r="AM705" s="593"/>
      <c r="AN705" s="593"/>
      <c r="AO705" s="593"/>
      <c r="AP705" s="593"/>
      <c r="AQ705" s="593"/>
      <c r="AR705" s="568">
        <v>2</v>
      </c>
      <c r="AS705" s="568"/>
      <c r="AT705" s="568"/>
      <c r="AU705" s="568"/>
      <c r="AV705" s="568"/>
      <c r="AW705" s="568"/>
      <c r="AX705" s="568" t="e">
        <f>MATCH(TRUE,Calcu_ADJ!I173:I202,0)</f>
        <v>#N/A</v>
      </c>
      <c r="AY705" s="568"/>
      <c r="AZ705" s="568"/>
      <c r="BA705" s="568"/>
      <c r="BB705" s="568"/>
      <c r="BC705" s="568"/>
    </row>
    <row r="706" spans="1:55" ht="18" customHeight="1">
      <c r="A706" s="376"/>
      <c r="B706" s="376"/>
      <c r="C706" s="376"/>
      <c r="D706" s="376"/>
      <c r="E706" s="376"/>
      <c r="F706" s="376"/>
      <c r="G706" s="376"/>
      <c r="H706" s="376"/>
      <c r="I706" s="376"/>
      <c r="J706" s="376"/>
      <c r="K706" s="376"/>
      <c r="L706" s="376"/>
      <c r="M706" s="376"/>
      <c r="N706" s="376"/>
      <c r="O706" s="376"/>
      <c r="P706" s="376"/>
      <c r="Q706" s="376"/>
      <c r="R706" s="376"/>
      <c r="S706" s="376"/>
      <c r="T706" s="376"/>
      <c r="U706" s="376"/>
      <c r="V706" s="376"/>
      <c r="W706" s="376"/>
      <c r="X706" s="376"/>
      <c r="Y706" s="376"/>
      <c r="Z706" s="376"/>
      <c r="AA706" s="376"/>
      <c r="AB706" s="376"/>
      <c r="AC706" s="376"/>
      <c r="AD706" s="376"/>
      <c r="AE706" s="376"/>
      <c r="AF706" s="376"/>
      <c r="AG706" s="376"/>
      <c r="AH706" s="376"/>
      <c r="AI706" s="376"/>
      <c r="AJ706" s="376"/>
      <c r="AK706" s="376"/>
      <c r="AL706" s="376"/>
      <c r="AM706" s="376"/>
      <c r="AN706" s="376"/>
      <c r="AO706" s="376"/>
      <c r="AP706" s="376"/>
      <c r="AQ706" s="376"/>
      <c r="AR706" s="376"/>
      <c r="AS706" s="376"/>
      <c r="AT706" s="376"/>
    </row>
    <row r="707" spans="1:55" ht="18" customHeight="1">
      <c r="A707" s="187" t="s">
        <v>68</v>
      </c>
      <c r="B707" s="376"/>
      <c r="C707" s="376"/>
      <c r="D707" s="376"/>
      <c r="E707" s="376"/>
      <c r="F707" s="376"/>
      <c r="G707" s="376"/>
      <c r="H707" s="376"/>
      <c r="I707" s="376"/>
      <c r="J707" s="376"/>
      <c r="K707" s="376"/>
      <c r="L707" s="376"/>
      <c r="M707" s="376"/>
      <c r="N707" s="376"/>
      <c r="O707" s="376"/>
      <c r="P707" s="376"/>
      <c r="Q707" s="376"/>
      <c r="R707" s="376"/>
      <c r="S707" s="376"/>
      <c r="T707" s="376"/>
      <c r="U707" s="376"/>
      <c r="V707" s="376"/>
      <c r="W707" s="376"/>
      <c r="X707" s="376"/>
      <c r="Y707" s="376"/>
      <c r="Z707" s="376"/>
      <c r="AA707" s="376"/>
      <c r="AB707" s="376"/>
      <c r="AC707" s="376"/>
      <c r="AD707" s="376"/>
      <c r="AE707" s="376"/>
      <c r="AF707" s="376"/>
      <c r="AG707" s="376"/>
      <c r="AH707" s="376"/>
      <c r="AI707" s="376"/>
      <c r="AJ707" s="376"/>
      <c r="AK707" s="376"/>
      <c r="AL707" s="376"/>
      <c r="AM707" s="376"/>
      <c r="AN707" s="376"/>
      <c r="AO707" s="376"/>
      <c r="AP707" s="376"/>
      <c r="AQ707" s="376"/>
      <c r="AR707" s="376"/>
      <c r="AS707" s="376"/>
      <c r="AT707" s="376"/>
    </row>
    <row r="708" spans="1:55" ht="18" customHeight="1">
      <c r="A708" s="376"/>
      <c r="B708" s="569" t="s">
        <v>223</v>
      </c>
      <c r="C708" s="570"/>
      <c r="D708" s="570"/>
      <c r="E708" s="570"/>
      <c r="F708" s="570"/>
      <c r="G708" s="570"/>
      <c r="H708" s="571"/>
      <c r="I708" s="569" t="s">
        <v>1035</v>
      </c>
      <c r="J708" s="570"/>
      <c r="K708" s="570"/>
      <c r="L708" s="570"/>
      <c r="M708" s="570"/>
      <c r="N708" s="570"/>
      <c r="O708" s="571"/>
      <c r="P708" s="578" t="e">
        <f>Calcu!$J$328&amp;" 지시값"</f>
        <v>#N/A</v>
      </c>
      <c r="Q708" s="579"/>
      <c r="R708" s="579"/>
      <c r="S708" s="579"/>
      <c r="T708" s="579"/>
      <c r="U708" s="579"/>
      <c r="V708" s="579"/>
      <c r="W708" s="579"/>
      <c r="X708" s="579"/>
      <c r="Y708" s="579"/>
      <c r="Z708" s="579"/>
      <c r="AA708" s="579"/>
      <c r="AB708" s="579"/>
      <c r="AC708" s="579"/>
      <c r="AD708" s="580" t="s">
        <v>778</v>
      </c>
      <c r="AE708" s="580"/>
      <c r="AF708" s="580"/>
      <c r="AG708" s="580"/>
      <c r="AH708" s="580"/>
      <c r="AI708" s="580"/>
      <c r="AJ708" s="581"/>
      <c r="AK708" s="376"/>
      <c r="AL708" s="376"/>
      <c r="AM708" s="376"/>
      <c r="AN708" s="376"/>
      <c r="AO708" s="376"/>
      <c r="AP708" s="376"/>
      <c r="AQ708" s="376"/>
      <c r="AR708" s="143"/>
      <c r="AS708" s="143"/>
      <c r="AT708" s="376"/>
    </row>
    <row r="709" spans="1:55" ht="18" customHeight="1">
      <c r="A709" s="376"/>
      <c r="B709" s="572"/>
      <c r="C709" s="573"/>
      <c r="D709" s="573"/>
      <c r="E709" s="573"/>
      <c r="F709" s="573"/>
      <c r="G709" s="573"/>
      <c r="H709" s="574"/>
      <c r="I709" s="575"/>
      <c r="J709" s="576"/>
      <c r="K709" s="576"/>
      <c r="L709" s="576"/>
      <c r="M709" s="576"/>
      <c r="N709" s="576"/>
      <c r="O709" s="577"/>
      <c r="P709" s="582" t="s">
        <v>224</v>
      </c>
      <c r="Q709" s="583"/>
      <c r="R709" s="583"/>
      <c r="S709" s="583"/>
      <c r="T709" s="583"/>
      <c r="U709" s="583"/>
      <c r="V709" s="584"/>
      <c r="W709" s="582" t="s">
        <v>70</v>
      </c>
      <c r="X709" s="583"/>
      <c r="Y709" s="583"/>
      <c r="Z709" s="583"/>
      <c r="AA709" s="583"/>
      <c r="AB709" s="583"/>
      <c r="AC709" s="584"/>
      <c r="AD709" s="582" t="s">
        <v>71</v>
      </c>
      <c r="AE709" s="583"/>
      <c r="AF709" s="583"/>
      <c r="AG709" s="583"/>
      <c r="AH709" s="583"/>
      <c r="AI709" s="583"/>
      <c r="AJ709" s="584"/>
      <c r="AK709" s="376"/>
      <c r="AL709" s="376"/>
      <c r="AM709" s="376"/>
      <c r="AN709" s="376"/>
      <c r="AO709" s="376"/>
      <c r="AP709" s="376"/>
      <c r="AQ709" s="376"/>
      <c r="AR709" s="143"/>
      <c r="AS709" s="143"/>
      <c r="AT709" s="376"/>
    </row>
    <row r="710" spans="1:55" ht="18" customHeight="1">
      <c r="A710" s="376"/>
      <c r="B710" s="575"/>
      <c r="C710" s="576"/>
      <c r="D710" s="576"/>
      <c r="E710" s="576"/>
      <c r="F710" s="576"/>
      <c r="G710" s="576"/>
      <c r="H710" s="577"/>
      <c r="I710" s="585">
        <f>Calcu_ADJ!E172</f>
        <v>0</v>
      </c>
      <c r="J710" s="586"/>
      <c r="K710" s="586"/>
      <c r="L710" s="586"/>
      <c r="M710" s="586"/>
      <c r="N710" s="586"/>
      <c r="O710" s="587"/>
      <c r="P710" s="585">
        <f>Calcu_ADJ!J172</f>
        <v>0</v>
      </c>
      <c r="Q710" s="588"/>
      <c r="R710" s="588"/>
      <c r="S710" s="588"/>
      <c r="T710" s="588"/>
      <c r="U710" s="588"/>
      <c r="V710" s="589"/>
      <c r="W710" s="585">
        <f>Calcu_ADJ!K172</f>
        <v>0</v>
      </c>
      <c r="X710" s="588"/>
      <c r="Y710" s="588"/>
      <c r="Z710" s="588"/>
      <c r="AA710" s="588"/>
      <c r="AB710" s="588"/>
      <c r="AC710" s="589"/>
      <c r="AD710" s="585">
        <f>Calcu_ADJ!L172</f>
        <v>0</v>
      </c>
      <c r="AE710" s="588"/>
      <c r="AF710" s="588"/>
      <c r="AG710" s="588"/>
      <c r="AH710" s="588"/>
      <c r="AI710" s="588"/>
      <c r="AJ710" s="589"/>
      <c r="AK710" s="376"/>
      <c r="AL710" s="376"/>
      <c r="AM710" s="376"/>
      <c r="AN710" s="376"/>
      <c r="AO710" s="376"/>
      <c r="AP710" s="376"/>
      <c r="AQ710" s="376"/>
      <c r="AR710" s="143"/>
      <c r="AS710" s="143"/>
      <c r="AT710" s="376"/>
    </row>
    <row r="711" spans="1:55" ht="18" customHeight="1">
      <c r="A711" s="376"/>
      <c r="B711" s="598">
        <f>Calcu_ADJ!C173</f>
        <v>1</v>
      </c>
      <c r="C711" s="599"/>
      <c r="D711" s="599"/>
      <c r="E711" s="599"/>
      <c r="F711" s="599"/>
      <c r="G711" s="599"/>
      <c r="H711" s="600"/>
      <c r="I711" s="601" t="str">
        <f>Calcu_ADJ!E173</f>
        <v/>
      </c>
      <c r="J711" s="602"/>
      <c r="K711" s="602"/>
      <c r="L711" s="602"/>
      <c r="M711" s="602"/>
      <c r="N711" s="602"/>
      <c r="O711" s="603"/>
      <c r="P711" s="601" t="str">
        <f>Calcu_ADJ!J173</f>
        <v/>
      </c>
      <c r="Q711" s="604"/>
      <c r="R711" s="604"/>
      <c r="S711" s="604"/>
      <c r="T711" s="604"/>
      <c r="U711" s="604"/>
      <c r="V711" s="605"/>
      <c r="W711" s="601" t="str">
        <f>IF(Calcu_ADJ!G173="ⅹ",Calcu_ADJ!G173,Calcu_ADJ!K173)</f>
        <v/>
      </c>
      <c r="X711" s="604"/>
      <c r="Y711" s="604"/>
      <c r="Z711" s="604"/>
      <c r="AA711" s="604"/>
      <c r="AB711" s="604"/>
      <c r="AC711" s="605"/>
      <c r="AD711" s="601" t="str">
        <f>IF(Calcu_ADJ!H173="ⅹ",Calcu_ADJ!H173,Calcu_ADJ!L173)</f>
        <v/>
      </c>
      <c r="AE711" s="604"/>
      <c r="AF711" s="604"/>
      <c r="AG711" s="604"/>
      <c r="AH711" s="604"/>
      <c r="AI711" s="604"/>
      <c r="AJ711" s="605"/>
      <c r="AK711" s="376"/>
      <c r="AL711" s="376"/>
      <c r="AM711" s="376"/>
      <c r="AN711" s="376"/>
      <c r="AO711" s="376"/>
      <c r="AP711" s="376"/>
      <c r="AQ711" s="376"/>
      <c r="AR711" s="143"/>
      <c r="AS711" s="143"/>
      <c r="AT711" s="376"/>
    </row>
    <row r="712" spans="1:55" ht="18" customHeight="1">
      <c r="A712" s="376"/>
      <c r="B712" s="598">
        <f>Calcu_ADJ!C174</f>
        <v>2</v>
      </c>
      <c r="C712" s="599"/>
      <c r="D712" s="599"/>
      <c r="E712" s="599"/>
      <c r="F712" s="599"/>
      <c r="G712" s="599"/>
      <c r="H712" s="600"/>
      <c r="I712" s="601" t="str">
        <f>Calcu_ADJ!E174</f>
        <v/>
      </c>
      <c r="J712" s="602"/>
      <c r="K712" s="602"/>
      <c r="L712" s="602"/>
      <c r="M712" s="602"/>
      <c r="N712" s="602"/>
      <c r="O712" s="603"/>
      <c r="P712" s="601" t="str">
        <f>Calcu_ADJ!J174</f>
        <v/>
      </c>
      <c r="Q712" s="604"/>
      <c r="R712" s="604"/>
      <c r="S712" s="604"/>
      <c r="T712" s="604"/>
      <c r="U712" s="604"/>
      <c r="V712" s="605"/>
      <c r="W712" s="601" t="str">
        <f>IF(Calcu_ADJ!G174="ⅹ",Calcu_ADJ!G174,Calcu_ADJ!K174)</f>
        <v/>
      </c>
      <c r="X712" s="604"/>
      <c r="Y712" s="604"/>
      <c r="Z712" s="604"/>
      <c r="AA712" s="604"/>
      <c r="AB712" s="604"/>
      <c r="AC712" s="605"/>
      <c r="AD712" s="601" t="str">
        <f>IF(Calcu_ADJ!H174="ⅹ",Calcu_ADJ!H174,Calcu_ADJ!L174)</f>
        <v/>
      </c>
      <c r="AE712" s="604"/>
      <c r="AF712" s="604"/>
      <c r="AG712" s="604"/>
      <c r="AH712" s="604"/>
      <c r="AI712" s="604"/>
      <c r="AJ712" s="605"/>
      <c r="AK712" s="376"/>
      <c r="AL712" s="376"/>
      <c r="AM712" s="376"/>
      <c r="AN712" s="376"/>
      <c r="AO712" s="376"/>
      <c r="AP712" s="376"/>
      <c r="AQ712" s="376"/>
      <c r="AR712" s="143"/>
      <c r="AS712" s="143"/>
      <c r="AT712" s="376"/>
    </row>
    <row r="713" spans="1:55" ht="18" customHeight="1">
      <c r="A713" s="376"/>
      <c r="B713" s="598">
        <f>Calcu_ADJ!C175</f>
        <v>3</v>
      </c>
      <c r="C713" s="599"/>
      <c r="D713" s="599"/>
      <c r="E713" s="599"/>
      <c r="F713" s="599"/>
      <c r="G713" s="599"/>
      <c r="H713" s="600"/>
      <c r="I713" s="601" t="str">
        <f>Calcu_ADJ!E175</f>
        <v/>
      </c>
      <c r="J713" s="602"/>
      <c r="K713" s="602"/>
      <c r="L713" s="602"/>
      <c r="M713" s="602"/>
      <c r="N713" s="602"/>
      <c r="O713" s="603"/>
      <c r="P713" s="601" t="str">
        <f>Calcu_ADJ!J175</f>
        <v/>
      </c>
      <c r="Q713" s="604"/>
      <c r="R713" s="604"/>
      <c r="S713" s="604"/>
      <c r="T713" s="604"/>
      <c r="U713" s="604"/>
      <c r="V713" s="605"/>
      <c r="W713" s="601" t="str">
        <f>IF(Calcu_ADJ!G175="ⅹ",Calcu_ADJ!G175,Calcu_ADJ!K175)</f>
        <v/>
      </c>
      <c r="X713" s="604"/>
      <c r="Y713" s="604"/>
      <c r="Z713" s="604"/>
      <c r="AA713" s="604"/>
      <c r="AB713" s="604"/>
      <c r="AC713" s="605"/>
      <c r="AD713" s="601" t="str">
        <f>IF(Calcu_ADJ!H175="ⅹ",Calcu_ADJ!H175,Calcu_ADJ!L175)</f>
        <v/>
      </c>
      <c r="AE713" s="604"/>
      <c r="AF713" s="604"/>
      <c r="AG713" s="604"/>
      <c r="AH713" s="604"/>
      <c r="AI713" s="604"/>
      <c r="AJ713" s="605"/>
      <c r="AK713" s="376"/>
      <c r="AL713" s="376"/>
      <c r="AM713" s="376"/>
      <c r="AN713" s="376"/>
      <c r="AO713" s="376"/>
      <c r="AP713" s="376"/>
      <c r="AQ713" s="376"/>
      <c r="AR713" s="143"/>
      <c r="AS713" s="143"/>
      <c r="AT713" s="376"/>
    </row>
    <row r="714" spans="1:55" ht="18" customHeight="1">
      <c r="A714" s="376"/>
      <c r="B714" s="598">
        <f>Calcu_ADJ!C176</f>
        <v>4</v>
      </c>
      <c r="C714" s="599"/>
      <c r="D714" s="599"/>
      <c r="E714" s="599"/>
      <c r="F714" s="599"/>
      <c r="G714" s="599"/>
      <c r="H714" s="600"/>
      <c r="I714" s="601" t="str">
        <f>Calcu_ADJ!E176</f>
        <v/>
      </c>
      <c r="J714" s="602"/>
      <c r="K714" s="602"/>
      <c r="L714" s="602"/>
      <c r="M714" s="602"/>
      <c r="N714" s="602"/>
      <c r="O714" s="603"/>
      <c r="P714" s="601" t="str">
        <f>Calcu_ADJ!J176</f>
        <v/>
      </c>
      <c r="Q714" s="604"/>
      <c r="R714" s="604"/>
      <c r="S714" s="604"/>
      <c r="T714" s="604"/>
      <c r="U714" s="604"/>
      <c r="V714" s="605"/>
      <c r="W714" s="601" t="str">
        <f>IF(Calcu_ADJ!G176="ⅹ",Calcu_ADJ!G176,Calcu_ADJ!K176)</f>
        <v/>
      </c>
      <c r="X714" s="604"/>
      <c r="Y714" s="604"/>
      <c r="Z714" s="604"/>
      <c r="AA714" s="604"/>
      <c r="AB714" s="604"/>
      <c r="AC714" s="605"/>
      <c r="AD714" s="601" t="str">
        <f>IF(Calcu_ADJ!H176="ⅹ",Calcu_ADJ!H176,Calcu_ADJ!L176)</f>
        <v/>
      </c>
      <c r="AE714" s="604"/>
      <c r="AF714" s="604"/>
      <c r="AG714" s="604"/>
      <c r="AH714" s="604"/>
      <c r="AI714" s="604"/>
      <c r="AJ714" s="605"/>
      <c r="AK714" s="376"/>
      <c r="AL714" s="376"/>
      <c r="AM714" s="376"/>
      <c r="AN714" s="376"/>
      <c r="AO714" s="376"/>
      <c r="AP714" s="376"/>
      <c r="AQ714" s="376"/>
      <c r="AR714" s="143"/>
      <c r="AS714" s="143"/>
      <c r="AT714" s="376"/>
    </row>
    <row r="715" spans="1:55" ht="18" customHeight="1">
      <c r="A715" s="376"/>
      <c r="B715" s="598">
        <f>Calcu_ADJ!C177</f>
        <v>5</v>
      </c>
      <c r="C715" s="599"/>
      <c r="D715" s="599"/>
      <c r="E715" s="599"/>
      <c r="F715" s="599"/>
      <c r="G715" s="599"/>
      <c r="H715" s="600"/>
      <c r="I715" s="601" t="str">
        <f>Calcu_ADJ!E177</f>
        <v/>
      </c>
      <c r="J715" s="602"/>
      <c r="K715" s="602"/>
      <c r="L715" s="602"/>
      <c r="M715" s="602"/>
      <c r="N715" s="602"/>
      <c r="O715" s="603"/>
      <c r="P715" s="601" t="str">
        <f>Calcu_ADJ!J177</f>
        <v/>
      </c>
      <c r="Q715" s="604"/>
      <c r="R715" s="604"/>
      <c r="S715" s="604"/>
      <c r="T715" s="604"/>
      <c r="U715" s="604"/>
      <c r="V715" s="605"/>
      <c r="W715" s="601" t="str">
        <f>IF(Calcu_ADJ!G177="ⅹ",Calcu_ADJ!G177,Calcu_ADJ!K177)</f>
        <v/>
      </c>
      <c r="X715" s="604"/>
      <c r="Y715" s="604"/>
      <c r="Z715" s="604"/>
      <c r="AA715" s="604"/>
      <c r="AB715" s="604"/>
      <c r="AC715" s="605"/>
      <c r="AD715" s="601" t="str">
        <f>IF(Calcu_ADJ!H177="ⅹ",Calcu_ADJ!H177,Calcu_ADJ!L177)</f>
        <v/>
      </c>
      <c r="AE715" s="604"/>
      <c r="AF715" s="604"/>
      <c r="AG715" s="604"/>
      <c r="AH715" s="604"/>
      <c r="AI715" s="604"/>
      <c r="AJ715" s="605"/>
      <c r="AK715" s="376"/>
      <c r="AL715" s="376"/>
      <c r="AM715" s="376"/>
      <c r="AN715" s="376"/>
      <c r="AO715" s="376"/>
      <c r="AP715" s="376"/>
      <c r="AQ715" s="376"/>
      <c r="AR715" s="143"/>
      <c r="AS715" s="143"/>
      <c r="AT715" s="376"/>
    </row>
    <row r="716" spans="1:55" ht="18" customHeight="1">
      <c r="A716" s="376"/>
      <c r="B716" s="598">
        <f>Calcu_ADJ!C178</f>
        <v>6</v>
      </c>
      <c r="C716" s="599"/>
      <c r="D716" s="599"/>
      <c r="E716" s="599"/>
      <c r="F716" s="599"/>
      <c r="G716" s="599"/>
      <c r="H716" s="600"/>
      <c r="I716" s="601" t="str">
        <f>Calcu_ADJ!E178</f>
        <v/>
      </c>
      <c r="J716" s="602"/>
      <c r="K716" s="602"/>
      <c r="L716" s="602"/>
      <c r="M716" s="602"/>
      <c r="N716" s="602"/>
      <c r="O716" s="603"/>
      <c r="P716" s="601" t="str">
        <f>Calcu_ADJ!J178</f>
        <v/>
      </c>
      <c r="Q716" s="604"/>
      <c r="R716" s="604"/>
      <c r="S716" s="604"/>
      <c r="T716" s="604"/>
      <c r="U716" s="604"/>
      <c r="V716" s="605"/>
      <c r="W716" s="601" t="str">
        <f>IF(Calcu_ADJ!G178="ⅹ",Calcu_ADJ!G178,Calcu_ADJ!K178)</f>
        <v/>
      </c>
      <c r="X716" s="604"/>
      <c r="Y716" s="604"/>
      <c r="Z716" s="604"/>
      <c r="AA716" s="604"/>
      <c r="AB716" s="604"/>
      <c r="AC716" s="605"/>
      <c r="AD716" s="601" t="str">
        <f>IF(Calcu_ADJ!H178="ⅹ",Calcu_ADJ!H178,Calcu_ADJ!L178)</f>
        <v/>
      </c>
      <c r="AE716" s="604"/>
      <c r="AF716" s="604"/>
      <c r="AG716" s="604"/>
      <c r="AH716" s="604"/>
      <c r="AI716" s="604"/>
      <c r="AJ716" s="605"/>
      <c r="AK716" s="376"/>
      <c r="AL716" s="376"/>
      <c r="AM716" s="376"/>
      <c r="AN716" s="376"/>
      <c r="AO716" s="376"/>
      <c r="AP716" s="376"/>
      <c r="AQ716" s="376"/>
      <c r="AR716" s="143"/>
      <c r="AS716" s="143"/>
      <c r="AT716" s="376"/>
    </row>
    <row r="717" spans="1:55" ht="18" customHeight="1">
      <c r="A717" s="376"/>
      <c r="B717" s="598">
        <f>Calcu_ADJ!C179</f>
        <v>7</v>
      </c>
      <c r="C717" s="599"/>
      <c r="D717" s="599"/>
      <c r="E717" s="599"/>
      <c r="F717" s="599"/>
      <c r="G717" s="599"/>
      <c r="H717" s="600"/>
      <c r="I717" s="601" t="str">
        <f>Calcu_ADJ!E179</f>
        <v/>
      </c>
      <c r="J717" s="602"/>
      <c r="K717" s="602"/>
      <c r="L717" s="602"/>
      <c r="M717" s="602"/>
      <c r="N717" s="602"/>
      <c r="O717" s="603"/>
      <c r="P717" s="601" t="str">
        <f>Calcu_ADJ!J179</f>
        <v/>
      </c>
      <c r="Q717" s="604"/>
      <c r="R717" s="604"/>
      <c r="S717" s="604"/>
      <c r="T717" s="604"/>
      <c r="U717" s="604"/>
      <c r="V717" s="605"/>
      <c r="W717" s="601" t="str">
        <f>IF(Calcu_ADJ!G179="ⅹ",Calcu_ADJ!G179,Calcu_ADJ!K179)</f>
        <v/>
      </c>
      <c r="X717" s="604"/>
      <c r="Y717" s="604"/>
      <c r="Z717" s="604"/>
      <c r="AA717" s="604"/>
      <c r="AB717" s="604"/>
      <c r="AC717" s="605"/>
      <c r="AD717" s="601" t="str">
        <f>IF(Calcu_ADJ!H179="ⅹ",Calcu_ADJ!H179,Calcu_ADJ!L179)</f>
        <v/>
      </c>
      <c r="AE717" s="604"/>
      <c r="AF717" s="604"/>
      <c r="AG717" s="604"/>
      <c r="AH717" s="604"/>
      <c r="AI717" s="604"/>
      <c r="AJ717" s="605"/>
      <c r="AK717" s="376"/>
      <c r="AL717" s="376"/>
      <c r="AM717" s="376"/>
      <c r="AN717" s="376"/>
      <c r="AO717" s="376"/>
      <c r="AP717" s="376"/>
      <c r="AQ717" s="376"/>
      <c r="AR717" s="143"/>
      <c r="AS717" s="143"/>
      <c r="AT717" s="376"/>
    </row>
    <row r="718" spans="1:55" ht="18" customHeight="1">
      <c r="A718" s="376"/>
      <c r="B718" s="598">
        <f>Calcu_ADJ!C180</f>
        <v>8</v>
      </c>
      <c r="C718" s="599"/>
      <c r="D718" s="599"/>
      <c r="E718" s="599"/>
      <c r="F718" s="599"/>
      <c r="G718" s="599"/>
      <c r="H718" s="600"/>
      <c r="I718" s="601" t="str">
        <f>Calcu_ADJ!E180</f>
        <v/>
      </c>
      <c r="J718" s="602"/>
      <c r="K718" s="602"/>
      <c r="L718" s="602"/>
      <c r="M718" s="602"/>
      <c r="N718" s="602"/>
      <c r="O718" s="603"/>
      <c r="P718" s="601" t="str">
        <f>Calcu_ADJ!J180</f>
        <v/>
      </c>
      <c r="Q718" s="604"/>
      <c r="R718" s="604"/>
      <c r="S718" s="604"/>
      <c r="T718" s="604"/>
      <c r="U718" s="604"/>
      <c r="V718" s="605"/>
      <c r="W718" s="601" t="str">
        <f>IF(Calcu_ADJ!G180="ⅹ",Calcu_ADJ!G180,Calcu_ADJ!K180)</f>
        <v/>
      </c>
      <c r="X718" s="604"/>
      <c r="Y718" s="604"/>
      <c r="Z718" s="604"/>
      <c r="AA718" s="604"/>
      <c r="AB718" s="604"/>
      <c r="AC718" s="605"/>
      <c r="AD718" s="601" t="str">
        <f>IF(Calcu_ADJ!H180="ⅹ",Calcu_ADJ!H180,Calcu_ADJ!L180)</f>
        <v/>
      </c>
      <c r="AE718" s="604"/>
      <c r="AF718" s="604"/>
      <c r="AG718" s="604"/>
      <c r="AH718" s="604"/>
      <c r="AI718" s="604"/>
      <c r="AJ718" s="605"/>
      <c r="AK718" s="376"/>
      <c r="AL718" s="376"/>
      <c r="AM718" s="376"/>
      <c r="AN718" s="376"/>
      <c r="AO718" s="376"/>
      <c r="AP718" s="376"/>
      <c r="AQ718" s="376"/>
      <c r="AR718" s="143"/>
      <c r="AS718" s="143"/>
      <c r="AT718" s="376"/>
    </row>
    <row r="719" spans="1:55" ht="18" customHeight="1">
      <c r="A719" s="376"/>
      <c r="B719" s="598">
        <f>Calcu_ADJ!C181</f>
        <v>9</v>
      </c>
      <c r="C719" s="599"/>
      <c r="D719" s="599"/>
      <c r="E719" s="599"/>
      <c r="F719" s="599"/>
      <c r="G719" s="599"/>
      <c r="H719" s="600"/>
      <c r="I719" s="601" t="str">
        <f>Calcu_ADJ!E181</f>
        <v/>
      </c>
      <c r="J719" s="602"/>
      <c r="K719" s="602"/>
      <c r="L719" s="602"/>
      <c r="M719" s="602"/>
      <c r="N719" s="602"/>
      <c r="O719" s="603"/>
      <c r="P719" s="601" t="str">
        <f>Calcu_ADJ!J181</f>
        <v/>
      </c>
      <c r="Q719" s="604"/>
      <c r="R719" s="604"/>
      <c r="S719" s="604"/>
      <c r="T719" s="604"/>
      <c r="U719" s="604"/>
      <c r="V719" s="605"/>
      <c r="W719" s="601" t="str">
        <f>IF(Calcu_ADJ!G181="ⅹ",Calcu_ADJ!G181,Calcu_ADJ!K181)</f>
        <v/>
      </c>
      <c r="X719" s="604"/>
      <c r="Y719" s="604"/>
      <c r="Z719" s="604"/>
      <c r="AA719" s="604"/>
      <c r="AB719" s="604"/>
      <c r="AC719" s="605"/>
      <c r="AD719" s="601" t="str">
        <f>IF(Calcu_ADJ!H181="ⅹ",Calcu_ADJ!H181,Calcu_ADJ!L181)</f>
        <v/>
      </c>
      <c r="AE719" s="604"/>
      <c r="AF719" s="604"/>
      <c r="AG719" s="604"/>
      <c r="AH719" s="604"/>
      <c r="AI719" s="604"/>
      <c r="AJ719" s="605"/>
      <c r="AK719" s="376"/>
      <c r="AL719" s="376"/>
      <c r="AM719" s="376"/>
      <c r="AN719" s="376"/>
      <c r="AO719" s="376"/>
      <c r="AP719" s="376"/>
      <c r="AQ719" s="376"/>
      <c r="AR719" s="143"/>
      <c r="AS719" s="143"/>
      <c r="AT719" s="376"/>
    </row>
    <row r="720" spans="1:55" ht="18" customHeight="1">
      <c r="A720" s="376"/>
      <c r="B720" s="598">
        <f>Calcu_ADJ!C182</f>
        <v>10</v>
      </c>
      <c r="C720" s="599"/>
      <c r="D720" s="599"/>
      <c r="E720" s="599"/>
      <c r="F720" s="599"/>
      <c r="G720" s="599"/>
      <c r="H720" s="600"/>
      <c r="I720" s="601" t="str">
        <f>Calcu_ADJ!E182</f>
        <v/>
      </c>
      <c r="J720" s="602"/>
      <c r="K720" s="602"/>
      <c r="L720" s="602"/>
      <c r="M720" s="602"/>
      <c r="N720" s="602"/>
      <c r="O720" s="603"/>
      <c r="P720" s="601" t="str">
        <f>Calcu_ADJ!J182</f>
        <v/>
      </c>
      <c r="Q720" s="604"/>
      <c r="R720" s="604"/>
      <c r="S720" s="604"/>
      <c r="T720" s="604"/>
      <c r="U720" s="604"/>
      <c r="V720" s="605"/>
      <c r="W720" s="601" t="str">
        <f>IF(Calcu_ADJ!G182="ⅹ",Calcu_ADJ!G182,Calcu_ADJ!K182)</f>
        <v/>
      </c>
      <c r="X720" s="604"/>
      <c r="Y720" s="604"/>
      <c r="Z720" s="604"/>
      <c r="AA720" s="604"/>
      <c r="AB720" s="604"/>
      <c r="AC720" s="605"/>
      <c r="AD720" s="601" t="str">
        <f>IF(Calcu_ADJ!H182="ⅹ",Calcu_ADJ!H182,Calcu_ADJ!L182)</f>
        <v/>
      </c>
      <c r="AE720" s="604"/>
      <c r="AF720" s="604"/>
      <c r="AG720" s="604"/>
      <c r="AH720" s="604"/>
      <c r="AI720" s="604"/>
      <c r="AJ720" s="605"/>
      <c r="AK720" s="376"/>
      <c r="AL720" s="376"/>
      <c r="AM720" s="376"/>
      <c r="AN720" s="376"/>
      <c r="AO720" s="376"/>
      <c r="AP720" s="376"/>
      <c r="AQ720" s="376"/>
      <c r="AR720" s="143"/>
      <c r="AS720" s="143"/>
      <c r="AT720" s="376"/>
    </row>
    <row r="721" spans="1:46" ht="18" customHeight="1">
      <c r="A721" s="376"/>
      <c r="B721" s="598">
        <f>Calcu_ADJ!C183</f>
        <v>11</v>
      </c>
      <c r="C721" s="599"/>
      <c r="D721" s="599"/>
      <c r="E721" s="599"/>
      <c r="F721" s="599"/>
      <c r="G721" s="599"/>
      <c r="H721" s="600"/>
      <c r="I721" s="601" t="str">
        <f>Calcu_ADJ!E183</f>
        <v/>
      </c>
      <c r="J721" s="602"/>
      <c r="K721" s="602"/>
      <c r="L721" s="602"/>
      <c r="M721" s="602"/>
      <c r="N721" s="602"/>
      <c r="O721" s="603"/>
      <c r="P721" s="601" t="str">
        <f>Calcu_ADJ!J183</f>
        <v/>
      </c>
      <c r="Q721" s="604"/>
      <c r="R721" s="604"/>
      <c r="S721" s="604"/>
      <c r="T721" s="604"/>
      <c r="U721" s="604"/>
      <c r="V721" s="605"/>
      <c r="W721" s="601" t="str">
        <f>IF(Calcu_ADJ!G183="ⅹ",Calcu_ADJ!G183,Calcu_ADJ!K183)</f>
        <v/>
      </c>
      <c r="X721" s="604"/>
      <c r="Y721" s="604"/>
      <c r="Z721" s="604"/>
      <c r="AA721" s="604"/>
      <c r="AB721" s="604"/>
      <c r="AC721" s="605"/>
      <c r="AD721" s="601" t="str">
        <f>IF(Calcu_ADJ!H183="ⅹ",Calcu_ADJ!H183,Calcu_ADJ!L183)</f>
        <v/>
      </c>
      <c r="AE721" s="604"/>
      <c r="AF721" s="604"/>
      <c r="AG721" s="604"/>
      <c r="AH721" s="604"/>
      <c r="AI721" s="604"/>
      <c r="AJ721" s="605"/>
      <c r="AK721" s="376"/>
      <c r="AL721" s="376"/>
      <c r="AM721" s="376"/>
      <c r="AN721" s="376"/>
      <c r="AO721" s="376"/>
      <c r="AP721" s="376"/>
      <c r="AQ721" s="376"/>
      <c r="AR721" s="143"/>
      <c r="AS721" s="143"/>
      <c r="AT721" s="376"/>
    </row>
    <row r="722" spans="1:46" ht="18" customHeight="1">
      <c r="A722" s="376"/>
      <c r="B722" s="598">
        <f>Calcu_ADJ!C184</f>
        <v>12</v>
      </c>
      <c r="C722" s="599"/>
      <c r="D722" s="599"/>
      <c r="E722" s="599"/>
      <c r="F722" s="599"/>
      <c r="G722" s="599"/>
      <c r="H722" s="600"/>
      <c r="I722" s="601" t="str">
        <f>Calcu_ADJ!E184</f>
        <v/>
      </c>
      <c r="J722" s="602"/>
      <c r="K722" s="602"/>
      <c r="L722" s="602"/>
      <c r="M722" s="602"/>
      <c r="N722" s="602"/>
      <c r="O722" s="603"/>
      <c r="P722" s="601" t="str">
        <f>Calcu_ADJ!J184</f>
        <v/>
      </c>
      <c r="Q722" s="604"/>
      <c r="R722" s="604"/>
      <c r="S722" s="604"/>
      <c r="T722" s="604"/>
      <c r="U722" s="604"/>
      <c r="V722" s="605"/>
      <c r="W722" s="601" t="str">
        <f>IF(Calcu_ADJ!G184="ⅹ",Calcu_ADJ!G184,Calcu_ADJ!K184)</f>
        <v/>
      </c>
      <c r="X722" s="604"/>
      <c r="Y722" s="604"/>
      <c r="Z722" s="604"/>
      <c r="AA722" s="604"/>
      <c r="AB722" s="604"/>
      <c r="AC722" s="605"/>
      <c r="AD722" s="601" t="str">
        <f>IF(Calcu_ADJ!H184="ⅹ",Calcu_ADJ!H184,Calcu_ADJ!L184)</f>
        <v/>
      </c>
      <c r="AE722" s="604"/>
      <c r="AF722" s="604"/>
      <c r="AG722" s="604"/>
      <c r="AH722" s="604"/>
      <c r="AI722" s="604"/>
      <c r="AJ722" s="605"/>
      <c r="AK722" s="376"/>
      <c r="AL722" s="376"/>
      <c r="AM722" s="376"/>
      <c r="AN722" s="376"/>
      <c r="AO722" s="376"/>
      <c r="AP722" s="376"/>
      <c r="AQ722" s="376"/>
      <c r="AR722" s="143"/>
      <c r="AS722" s="143"/>
      <c r="AT722" s="376"/>
    </row>
    <row r="723" spans="1:46" ht="18" customHeight="1">
      <c r="A723" s="376"/>
      <c r="B723" s="598">
        <f>Calcu_ADJ!C185</f>
        <v>13</v>
      </c>
      <c r="C723" s="599"/>
      <c r="D723" s="599"/>
      <c r="E723" s="599"/>
      <c r="F723" s="599"/>
      <c r="G723" s="599"/>
      <c r="H723" s="600"/>
      <c r="I723" s="601" t="str">
        <f>Calcu_ADJ!E185</f>
        <v/>
      </c>
      <c r="J723" s="602"/>
      <c r="K723" s="602"/>
      <c r="L723" s="602"/>
      <c r="M723" s="602"/>
      <c r="N723" s="602"/>
      <c r="O723" s="603"/>
      <c r="P723" s="601" t="str">
        <f>Calcu_ADJ!J185</f>
        <v/>
      </c>
      <c r="Q723" s="604"/>
      <c r="R723" s="604"/>
      <c r="S723" s="604"/>
      <c r="T723" s="604"/>
      <c r="U723" s="604"/>
      <c r="V723" s="605"/>
      <c r="W723" s="601" t="str">
        <f>IF(Calcu_ADJ!G185="ⅹ",Calcu_ADJ!G185,Calcu_ADJ!K185)</f>
        <v/>
      </c>
      <c r="X723" s="604"/>
      <c r="Y723" s="604"/>
      <c r="Z723" s="604"/>
      <c r="AA723" s="604"/>
      <c r="AB723" s="604"/>
      <c r="AC723" s="605"/>
      <c r="AD723" s="601" t="str">
        <f>IF(Calcu_ADJ!H185="ⅹ",Calcu_ADJ!H185,Calcu_ADJ!L185)</f>
        <v/>
      </c>
      <c r="AE723" s="604"/>
      <c r="AF723" s="604"/>
      <c r="AG723" s="604"/>
      <c r="AH723" s="604"/>
      <c r="AI723" s="604"/>
      <c r="AJ723" s="605"/>
      <c r="AK723" s="376"/>
      <c r="AL723" s="376"/>
      <c r="AM723" s="376"/>
      <c r="AN723" s="376"/>
      <c r="AO723" s="376"/>
      <c r="AP723" s="376"/>
      <c r="AQ723" s="376"/>
      <c r="AR723" s="143"/>
      <c r="AS723" s="143"/>
      <c r="AT723" s="376"/>
    </row>
    <row r="724" spans="1:46" ht="18" customHeight="1">
      <c r="A724" s="376"/>
      <c r="B724" s="598">
        <f>Calcu_ADJ!C186</f>
        <v>14</v>
      </c>
      <c r="C724" s="599"/>
      <c r="D724" s="599"/>
      <c r="E724" s="599"/>
      <c r="F724" s="599"/>
      <c r="G724" s="599"/>
      <c r="H724" s="600"/>
      <c r="I724" s="601" t="str">
        <f>Calcu_ADJ!E186</f>
        <v/>
      </c>
      <c r="J724" s="602"/>
      <c r="K724" s="602"/>
      <c r="L724" s="602"/>
      <c r="M724" s="602"/>
      <c r="N724" s="602"/>
      <c r="O724" s="603"/>
      <c r="P724" s="601" t="str">
        <f>Calcu_ADJ!J186</f>
        <v/>
      </c>
      <c r="Q724" s="604"/>
      <c r="R724" s="604"/>
      <c r="S724" s="604"/>
      <c r="T724" s="604"/>
      <c r="U724" s="604"/>
      <c r="V724" s="605"/>
      <c r="W724" s="601" t="str">
        <f>IF(Calcu_ADJ!G186="ⅹ",Calcu_ADJ!G186,Calcu_ADJ!K186)</f>
        <v/>
      </c>
      <c r="X724" s="604"/>
      <c r="Y724" s="604"/>
      <c r="Z724" s="604"/>
      <c r="AA724" s="604"/>
      <c r="AB724" s="604"/>
      <c r="AC724" s="605"/>
      <c r="AD724" s="601" t="str">
        <f>IF(Calcu_ADJ!H186="ⅹ",Calcu_ADJ!H186,Calcu_ADJ!L186)</f>
        <v/>
      </c>
      <c r="AE724" s="604"/>
      <c r="AF724" s="604"/>
      <c r="AG724" s="604"/>
      <c r="AH724" s="604"/>
      <c r="AI724" s="604"/>
      <c r="AJ724" s="605"/>
      <c r="AK724" s="376"/>
      <c r="AL724" s="376"/>
      <c r="AM724" s="376"/>
      <c r="AN724" s="376"/>
      <c r="AO724" s="376"/>
      <c r="AP724" s="376"/>
      <c r="AQ724" s="376"/>
      <c r="AR724" s="143"/>
      <c r="AS724" s="143"/>
      <c r="AT724" s="376"/>
    </row>
    <row r="725" spans="1:46" ht="18" customHeight="1">
      <c r="A725" s="376"/>
      <c r="B725" s="598">
        <f>Calcu_ADJ!C187</f>
        <v>15</v>
      </c>
      <c r="C725" s="599"/>
      <c r="D725" s="599"/>
      <c r="E725" s="599"/>
      <c r="F725" s="599"/>
      <c r="G725" s="599"/>
      <c r="H725" s="600"/>
      <c r="I725" s="601" t="str">
        <f>Calcu_ADJ!E187</f>
        <v/>
      </c>
      <c r="J725" s="602"/>
      <c r="K725" s="602"/>
      <c r="L725" s="602"/>
      <c r="M725" s="602"/>
      <c r="N725" s="602"/>
      <c r="O725" s="603"/>
      <c r="P725" s="601" t="str">
        <f>Calcu_ADJ!J187</f>
        <v/>
      </c>
      <c r="Q725" s="604"/>
      <c r="R725" s="604"/>
      <c r="S725" s="604"/>
      <c r="T725" s="604"/>
      <c r="U725" s="604"/>
      <c r="V725" s="605"/>
      <c r="W725" s="601" t="str">
        <f>IF(Calcu_ADJ!G187="ⅹ",Calcu_ADJ!G187,Calcu_ADJ!K187)</f>
        <v/>
      </c>
      <c r="X725" s="604"/>
      <c r="Y725" s="604"/>
      <c r="Z725" s="604"/>
      <c r="AA725" s="604"/>
      <c r="AB725" s="604"/>
      <c r="AC725" s="605"/>
      <c r="AD725" s="601" t="str">
        <f>IF(Calcu_ADJ!H187="ⅹ",Calcu_ADJ!H187,Calcu_ADJ!L187)</f>
        <v/>
      </c>
      <c r="AE725" s="604"/>
      <c r="AF725" s="604"/>
      <c r="AG725" s="604"/>
      <c r="AH725" s="604"/>
      <c r="AI725" s="604"/>
      <c r="AJ725" s="605"/>
      <c r="AK725" s="376"/>
      <c r="AL725" s="376"/>
      <c r="AM725" s="376"/>
      <c r="AN725" s="376"/>
      <c r="AO725" s="376"/>
      <c r="AP725" s="376"/>
      <c r="AQ725" s="376"/>
      <c r="AR725" s="143"/>
      <c r="AS725" s="143"/>
      <c r="AT725" s="376"/>
    </row>
    <row r="726" spans="1:46" ht="18" customHeight="1">
      <c r="A726" s="376"/>
      <c r="B726" s="598">
        <f>Calcu_ADJ!C188</f>
        <v>16</v>
      </c>
      <c r="C726" s="599"/>
      <c r="D726" s="599"/>
      <c r="E726" s="599"/>
      <c r="F726" s="599"/>
      <c r="G726" s="599"/>
      <c r="H726" s="600"/>
      <c r="I726" s="601" t="str">
        <f>Calcu_ADJ!E188</f>
        <v/>
      </c>
      <c r="J726" s="602"/>
      <c r="K726" s="602"/>
      <c r="L726" s="602"/>
      <c r="M726" s="602"/>
      <c r="N726" s="602"/>
      <c r="O726" s="603"/>
      <c r="P726" s="601" t="str">
        <f>Calcu_ADJ!J188</f>
        <v/>
      </c>
      <c r="Q726" s="604"/>
      <c r="R726" s="604"/>
      <c r="S726" s="604"/>
      <c r="T726" s="604"/>
      <c r="U726" s="604"/>
      <c r="V726" s="605"/>
      <c r="W726" s="601" t="str">
        <f>IF(Calcu_ADJ!G188="ⅹ",Calcu_ADJ!G188,Calcu_ADJ!K188)</f>
        <v/>
      </c>
      <c r="X726" s="604"/>
      <c r="Y726" s="604"/>
      <c r="Z726" s="604"/>
      <c r="AA726" s="604"/>
      <c r="AB726" s="604"/>
      <c r="AC726" s="605"/>
      <c r="AD726" s="601" t="str">
        <f>IF(Calcu_ADJ!H188="ⅹ",Calcu_ADJ!H188,Calcu_ADJ!L188)</f>
        <v/>
      </c>
      <c r="AE726" s="604"/>
      <c r="AF726" s="604"/>
      <c r="AG726" s="604"/>
      <c r="AH726" s="604"/>
      <c r="AI726" s="604"/>
      <c r="AJ726" s="605"/>
      <c r="AK726" s="376"/>
      <c r="AL726" s="376"/>
      <c r="AM726" s="376"/>
      <c r="AN726" s="376"/>
      <c r="AO726" s="376"/>
      <c r="AP726" s="376"/>
      <c r="AQ726" s="376"/>
      <c r="AR726" s="143"/>
      <c r="AS726" s="143"/>
      <c r="AT726" s="376"/>
    </row>
    <row r="727" spans="1:46" ht="18" customHeight="1">
      <c r="A727" s="376"/>
      <c r="B727" s="598">
        <f>Calcu_ADJ!C189</f>
        <v>17</v>
      </c>
      <c r="C727" s="599"/>
      <c r="D727" s="599"/>
      <c r="E727" s="599"/>
      <c r="F727" s="599"/>
      <c r="G727" s="599"/>
      <c r="H727" s="600"/>
      <c r="I727" s="601" t="str">
        <f>Calcu_ADJ!E189</f>
        <v/>
      </c>
      <c r="J727" s="602"/>
      <c r="K727" s="602"/>
      <c r="L727" s="602"/>
      <c r="M727" s="602"/>
      <c r="N727" s="602"/>
      <c r="O727" s="603"/>
      <c r="P727" s="601" t="str">
        <f>Calcu_ADJ!J189</f>
        <v/>
      </c>
      <c r="Q727" s="604"/>
      <c r="R727" s="604"/>
      <c r="S727" s="604"/>
      <c r="T727" s="604"/>
      <c r="U727" s="604"/>
      <c r="V727" s="605"/>
      <c r="W727" s="601" t="str">
        <f>IF(Calcu_ADJ!G189="ⅹ",Calcu_ADJ!G189,Calcu_ADJ!K189)</f>
        <v/>
      </c>
      <c r="X727" s="604"/>
      <c r="Y727" s="604"/>
      <c r="Z727" s="604"/>
      <c r="AA727" s="604"/>
      <c r="AB727" s="604"/>
      <c r="AC727" s="605"/>
      <c r="AD727" s="601" t="str">
        <f>IF(Calcu_ADJ!H189="ⅹ",Calcu_ADJ!H189,Calcu_ADJ!L189)</f>
        <v/>
      </c>
      <c r="AE727" s="604"/>
      <c r="AF727" s="604"/>
      <c r="AG727" s="604"/>
      <c r="AH727" s="604"/>
      <c r="AI727" s="604"/>
      <c r="AJ727" s="605"/>
      <c r="AK727" s="376"/>
      <c r="AL727" s="376"/>
      <c r="AM727" s="376"/>
      <c r="AN727" s="376"/>
      <c r="AO727" s="376"/>
      <c r="AP727" s="376"/>
      <c r="AQ727" s="376"/>
      <c r="AR727" s="143"/>
      <c r="AS727" s="143"/>
      <c r="AT727" s="376"/>
    </row>
    <row r="728" spans="1:46" ht="18" customHeight="1">
      <c r="A728" s="376"/>
      <c r="B728" s="598">
        <f>Calcu_ADJ!C190</f>
        <v>18</v>
      </c>
      <c r="C728" s="599"/>
      <c r="D728" s="599"/>
      <c r="E728" s="599"/>
      <c r="F728" s="599"/>
      <c r="G728" s="599"/>
      <c r="H728" s="600"/>
      <c r="I728" s="601" t="str">
        <f>Calcu_ADJ!E190</f>
        <v/>
      </c>
      <c r="J728" s="602"/>
      <c r="K728" s="602"/>
      <c r="L728" s="602"/>
      <c r="M728" s="602"/>
      <c r="N728" s="602"/>
      <c r="O728" s="603"/>
      <c r="P728" s="601" t="str">
        <f>Calcu_ADJ!J190</f>
        <v/>
      </c>
      <c r="Q728" s="604"/>
      <c r="R728" s="604"/>
      <c r="S728" s="604"/>
      <c r="T728" s="604"/>
      <c r="U728" s="604"/>
      <c r="V728" s="605"/>
      <c r="W728" s="601" t="str">
        <f>IF(Calcu_ADJ!G190="ⅹ",Calcu_ADJ!G190,Calcu_ADJ!K190)</f>
        <v/>
      </c>
      <c r="X728" s="604"/>
      <c r="Y728" s="604"/>
      <c r="Z728" s="604"/>
      <c r="AA728" s="604"/>
      <c r="AB728" s="604"/>
      <c r="AC728" s="605"/>
      <c r="AD728" s="601" t="str">
        <f>IF(Calcu_ADJ!H190="ⅹ",Calcu_ADJ!H190,Calcu_ADJ!L190)</f>
        <v/>
      </c>
      <c r="AE728" s="604"/>
      <c r="AF728" s="604"/>
      <c r="AG728" s="604"/>
      <c r="AH728" s="604"/>
      <c r="AI728" s="604"/>
      <c r="AJ728" s="605"/>
      <c r="AK728" s="376"/>
      <c r="AL728" s="376"/>
      <c r="AM728" s="376"/>
      <c r="AN728" s="376"/>
      <c r="AO728" s="376"/>
      <c r="AP728" s="376"/>
      <c r="AQ728" s="376"/>
      <c r="AR728" s="143"/>
      <c r="AS728" s="143"/>
      <c r="AT728" s="376"/>
    </row>
    <row r="729" spans="1:46" ht="18" customHeight="1">
      <c r="A729" s="376"/>
      <c r="B729" s="598">
        <f>Calcu_ADJ!C191</f>
        <v>19</v>
      </c>
      <c r="C729" s="599"/>
      <c r="D729" s="599"/>
      <c r="E729" s="599"/>
      <c r="F729" s="599"/>
      <c r="G729" s="599"/>
      <c r="H729" s="600"/>
      <c r="I729" s="601" t="str">
        <f>Calcu_ADJ!E191</f>
        <v/>
      </c>
      <c r="J729" s="602"/>
      <c r="K729" s="602"/>
      <c r="L729" s="602"/>
      <c r="M729" s="602"/>
      <c r="N729" s="602"/>
      <c r="O729" s="603"/>
      <c r="P729" s="601" t="str">
        <f>Calcu_ADJ!J191</f>
        <v/>
      </c>
      <c r="Q729" s="604"/>
      <c r="R729" s="604"/>
      <c r="S729" s="604"/>
      <c r="T729" s="604"/>
      <c r="U729" s="604"/>
      <c r="V729" s="605"/>
      <c r="W729" s="601" t="str">
        <f>IF(Calcu_ADJ!G191="ⅹ",Calcu_ADJ!G191,Calcu_ADJ!K191)</f>
        <v/>
      </c>
      <c r="X729" s="604"/>
      <c r="Y729" s="604"/>
      <c r="Z729" s="604"/>
      <c r="AA729" s="604"/>
      <c r="AB729" s="604"/>
      <c r="AC729" s="605"/>
      <c r="AD729" s="601" t="str">
        <f>IF(Calcu_ADJ!H191="ⅹ",Calcu_ADJ!H191,Calcu_ADJ!L191)</f>
        <v/>
      </c>
      <c r="AE729" s="604"/>
      <c r="AF729" s="604"/>
      <c r="AG729" s="604"/>
      <c r="AH729" s="604"/>
      <c r="AI729" s="604"/>
      <c r="AJ729" s="605"/>
      <c r="AK729" s="376"/>
      <c r="AL729" s="376"/>
      <c r="AM729" s="376"/>
      <c r="AN729" s="376"/>
      <c r="AO729" s="376"/>
      <c r="AP729" s="376"/>
      <c r="AQ729" s="376"/>
      <c r="AR729" s="143"/>
      <c r="AS729" s="143"/>
      <c r="AT729" s="376"/>
    </row>
    <row r="730" spans="1:46" ht="18" customHeight="1">
      <c r="A730" s="376"/>
      <c r="B730" s="598">
        <f>Calcu_ADJ!C192</f>
        <v>20</v>
      </c>
      <c r="C730" s="599"/>
      <c r="D730" s="599"/>
      <c r="E730" s="599"/>
      <c r="F730" s="599"/>
      <c r="G730" s="599"/>
      <c r="H730" s="600"/>
      <c r="I730" s="601" t="str">
        <f>Calcu_ADJ!E192</f>
        <v/>
      </c>
      <c r="J730" s="602"/>
      <c r="K730" s="602"/>
      <c r="L730" s="602"/>
      <c r="M730" s="602"/>
      <c r="N730" s="602"/>
      <c r="O730" s="603"/>
      <c r="P730" s="601" t="str">
        <f>Calcu_ADJ!J192</f>
        <v/>
      </c>
      <c r="Q730" s="604"/>
      <c r="R730" s="604"/>
      <c r="S730" s="604"/>
      <c r="T730" s="604"/>
      <c r="U730" s="604"/>
      <c r="V730" s="605"/>
      <c r="W730" s="601" t="str">
        <f>IF(Calcu_ADJ!G192="ⅹ",Calcu_ADJ!G192,Calcu_ADJ!K192)</f>
        <v/>
      </c>
      <c r="X730" s="604"/>
      <c r="Y730" s="604"/>
      <c r="Z730" s="604"/>
      <c r="AA730" s="604"/>
      <c r="AB730" s="604"/>
      <c r="AC730" s="605"/>
      <c r="AD730" s="601" t="str">
        <f>IF(Calcu_ADJ!H192="ⅹ",Calcu_ADJ!H192,Calcu_ADJ!L192)</f>
        <v/>
      </c>
      <c r="AE730" s="604"/>
      <c r="AF730" s="604"/>
      <c r="AG730" s="604"/>
      <c r="AH730" s="604"/>
      <c r="AI730" s="604"/>
      <c r="AJ730" s="605"/>
      <c r="AK730" s="376"/>
      <c r="AL730" s="376"/>
      <c r="AM730" s="376"/>
      <c r="AN730" s="376"/>
      <c r="AO730" s="376"/>
      <c r="AP730" s="376"/>
      <c r="AQ730" s="376"/>
      <c r="AR730" s="143"/>
      <c r="AS730" s="143"/>
      <c r="AT730" s="376"/>
    </row>
    <row r="731" spans="1:46" ht="18" customHeight="1">
      <c r="A731" s="376"/>
      <c r="B731" s="598">
        <f>Calcu_ADJ!C193</f>
        <v>21</v>
      </c>
      <c r="C731" s="599"/>
      <c r="D731" s="599"/>
      <c r="E731" s="599"/>
      <c r="F731" s="599"/>
      <c r="G731" s="599"/>
      <c r="H731" s="600"/>
      <c r="I731" s="601" t="str">
        <f>Calcu_ADJ!E193</f>
        <v/>
      </c>
      <c r="J731" s="602"/>
      <c r="K731" s="602"/>
      <c r="L731" s="602"/>
      <c r="M731" s="602"/>
      <c r="N731" s="602"/>
      <c r="O731" s="603"/>
      <c r="P731" s="601" t="str">
        <f>Calcu_ADJ!J193</f>
        <v/>
      </c>
      <c r="Q731" s="604"/>
      <c r="R731" s="604"/>
      <c r="S731" s="604"/>
      <c r="T731" s="604"/>
      <c r="U731" s="604"/>
      <c r="V731" s="605"/>
      <c r="W731" s="601" t="str">
        <f>IF(Calcu_ADJ!G193="ⅹ",Calcu_ADJ!G193,Calcu_ADJ!K193)</f>
        <v/>
      </c>
      <c r="X731" s="604"/>
      <c r="Y731" s="604"/>
      <c r="Z731" s="604"/>
      <c r="AA731" s="604"/>
      <c r="AB731" s="604"/>
      <c r="AC731" s="605"/>
      <c r="AD731" s="601" t="str">
        <f>IF(Calcu_ADJ!H193="ⅹ",Calcu_ADJ!H193,Calcu_ADJ!L193)</f>
        <v/>
      </c>
      <c r="AE731" s="604"/>
      <c r="AF731" s="604"/>
      <c r="AG731" s="604"/>
      <c r="AH731" s="604"/>
      <c r="AI731" s="604"/>
      <c r="AJ731" s="605"/>
      <c r="AK731" s="376"/>
      <c r="AL731" s="376"/>
      <c r="AM731" s="376"/>
      <c r="AN731" s="376"/>
      <c r="AO731" s="376"/>
      <c r="AP731" s="376"/>
      <c r="AQ731" s="376"/>
      <c r="AR731" s="143"/>
      <c r="AS731" s="143"/>
      <c r="AT731" s="376"/>
    </row>
    <row r="732" spans="1:46" ht="18" customHeight="1">
      <c r="A732" s="376"/>
      <c r="B732" s="598">
        <f>Calcu_ADJ!C194</f>
        <v>22</v>
      </c>
      <c r="C732" s="599"/>
      <c r="D732" s="599"/>
      <c r="E732" s="599"/>
      <c r="F732" s="599"/>
      <c r="G732" s="599"/>
      <c r="H732" s="600"/>
      <c r="I732" s="601" t="str">
        <f>Calcu_ADJ!E194</f>
        <v/>
      </c>
      <c r="J732" s="602"/>
      <c r="K732" s="602"/>
      <c r="L732" s="602"/>
      <c r="M732" s="602"/>
      <c r="N732" s="602"/>
      <c r="O732" s="603"/>
      <c r="P732" s="601" t="str">
        <f>Calcu_ADJ!J194</f>
        <v/>
      </c>
      <c r="Q732" s="604"/>
      <c r="R732" s="604"/>
      <c r="S732" s="604"/>
      <c r="T732" s="604"/>
      <c r="U732" s="604"/>
      <c r="V732" s="605"/>
      <c r="W732" s="601" t="str">
        <f>IF(Calcu_ADJ!G194="ⅹ",Calcu_ADJ!G194,Calcu_ADJ!K194)</f>
        <v/>
      </c>
      <c r="X732" s="604"/>
      <c r="Y732" s="604"/>
      <c r="Z732" s="604"/>
      <c r="AA732" s="604"/>
      <c r="AB732" s="604"/>
      <c r="AC732" s="605"/>
      <c r="AD732" s="601" t="str">
        <f>IF(Calcu_ADJ!H194="ⅹ",Calcu_ADJ!H194,Calcu_ADJ!L194)</f>
        <v/>
      </c>
      <c r="AE732" s="604"/>
      <c r="AF732" s="604"/>
      <c r="AG732" s="604"/>
      <c r="AH732" s="604"/>
      <c r="AI732" s="604"/>
      <c r="AJ732" s="605"/>
      <c r="AK732" s="376"/>
      <c r="AL732" s="376"/>
      <c r="AM732" s="376"/>
      <c r="AN732" s="376"/>
      <c r="AO732" s="376"/>
      <c r="AP732" s="376"/>
      <c r="AQ732" s="376"/>
      <c r="AR732" s="143"/>
      <c r="AS732" s="143"/>
      <c r="AT732" s="376"/>
    </row>
    <row r="733" spans="1:46" ht="18" customHeight="1">
      <c r="A733" s="376"/>
      <c r="B733" s="598">
        <f>Calcu_ADJ!C195</f>
        <v>23</v>
      </c>
      <c r="C733" s="599"/>
      <c r="D733" s="599"/>
      <c r="E733" s="599"/>
      <c r="F733" s="599"/>
      <c r="G733" s="599"/>
      <c r="H733" s="600"/>
      <c r="I733" s="601" t="str">
        <f>Calcu_ADJ!E195</f>
        <v/>
      </c>
      <c r="J733" s="602"/>
      <c r="K733" s="602"/>
      <c r="L733" s="602"/>
      <c r="M733" s="602"/>
      <c r="N733" s="602"/>
      <c r="O733" s="603"/>
      <c r="P733" s="601" t="str">
        <f>Calcu_ADJ!J195</f>
        <v/>
      </c>
      <c r="Q733" s="604"/>
      <c r="R733" s="604"/>
      <c r="S733" s="604"/>
      <c r="T733" s="604"/>
      <c r="U733" s="604"/>
      <c r="V733" s="605"/>
      <c r="W733" s="601" t="str">
        <f>IF(Calcu_ADJ!G195="ⅹ",Calcu_ADJ!G195,Calcu_ADJ!K195)</f>
        <v/>
      </c>
      <c r="X733" s="604"/>
      <c r="Y733" s="604"/>
      <c r="Z733" s="604"/>
      <c r="AA733" s="604"/>
      <c r="AB733" s="604"/>
      <c r="AC733" s="605"/>
      <c r="AD733" s="601" t="str">
        <f>IF(Calcu_ADJ!H195="ⅹ",Calcu_ADJ!H195,Calcu_ADJ!L195)</f>
        <v/>
      </c>
      <c r="AE733" s="604"/>
      <c r="AF733" s="604"/>
      <c r="AG733" s="604"/>
      <c r="AH733" s="604"/>
      <c r="AI733" s="604"/>
      <c r="AJ733" s="605"/>
      <c r="AK733" s="376"/>
      <c r="AL733" s="376"/>
      <c r="AM733" s="376"/>
      <c r="AN733" s="376"/>
      <c r="AO733" s="376"/>
      <c r="AP733" s="376"/>
      <c r="AQ733" s="376"/>
      <c r="AR733" s="143"/>
      <c r="AS733" s="143"/>
      <c r="AT733" s="376"/>
    </row>
    <row r="734" spans="1:46" ht="18" customHeight="1">
      <c r="A734" s="376"/>
      <c r="B734" s="598">
        <f>Calcu_ADJ!C196</f>
        <v>24</v>
      </c>
      <c r="C734" s="599"/>
      <c r="D734" s="599"/>
      <c r="E734" s="599"/>
      <c r="F734" s="599"/>
      <c r="G734" s="599"/>
      <c r="H734" s="600"/>
      <c r="I734" s="601" t="str">
        <f>Calcu_ADJ!E196</f>
        <v/>
      </c>
      <c r="J734" s="602"/>
      <c r="K734" s="602"/>
      <c r="L734" s="602"/>
      <c r="M734" s="602"/>
      <c r="N734" s="602"/>
      <c r="O734" s="603"/>
      <c r="P734" s="601" t="str">
        <f>Calcu_ADJ!J196</f>
        <v/>
      </c>
      <c r="Q734" s="604"/>
      <c r="R734" s="604"/>
      <c r="S734" s="604"/>
      <c r="T734" s="604"/>
      <c r="U734" s="604"/>
      <c r="V734" s="605"/>
      <c r="W734" s="601" t="str">
        <f>IF(Calcu_ADJ!G196="ⅹ",Calcu_ADJ!G196,Calcu_ADJ!K196)</f>
        <v/>
      </c>
      <c r="X734" s="604"/>
      <c r="Y734" s="604"/>
      <c r="Z734" s="604"/>
      <c r="AA734" s="604"/>
      <c r="AB734" s="604"/>
      <c r="AC734" s="605"/>
      <c r="AD734" s="601" t="str">
        <f>IF(Calcu_ADJ!H196="ⅹ",Calcu_ADJ!H196,Calcu_ADJ!L196)</f>
        <v/>
      </c>
      <c r="AE734" s="604"/>
      <c r="AF734" s="604"/>
      <c r="AG734" s="604"/>
      <c r="AH734" s="604"/>
      <c r="AI734" s="604"/>
      <c r="AJ734" s="605"/>
      <c r="AK734" s="376"/>
      <c r="AL734" s="376"/>
      <c r="AM734" s="376"/>
      <c r="AN734" s="376"/>
      <c r="AO734" s="376"/>
      <c r="AP734" s="376"/>
      <c r="AQ734" s="376"/>
      <c r="AR734" s="143"/>
      <c r="AS734" s="143"/>
      <c r="AT734" s="376"/>
    </row>
    <row r="735" spans="1:46" ht="18" customHeight="1">
      <c r="A735" s="376"/>
      <c r="B735" s="598">
        <f>Calcu_ADJ!C197</f>
        <v>25</v>
      </c>
      <c r="C735" s="599"/>
      <c r="D735" s="599"/>
      <c r="E735" s="599"/>
      <c r="F735" s="599"/>
      <c r="G735" s="599"/>
      <c r="H735" s="600"/>
      <c r="I735" s="601" t="str">
        <f>Calcu_ADJ!E197</f>
        <v/>
      </c>
      <c r="J735" s="602"/>
      <c r="K735" s="602"/>
      <c r="L735" s="602"/>
      <c r="M735" s="602"/>
      <c r="N735" s="602"/>
      <c r="O735" s="603"/>
      <c r="P735" s="601" t="str">
        <f>Calcu_ADJ!J197</f>
        <v/>
      </c>
      <c r="Q735" s="604"/>
      <c r="R735" s="604"/>
      <c r="S735" s="604"/>
      <c r="T735" s="604"/>
      <c r="U735" s="604"/>
      <c r="V735" s="605"/>
      <c r="W735" s="601" t="str">
        <f>IF(Calcu_ADJ!G197="ⅹ",Calcu_ADJ!G197,Calcu_ADJ!K197)</f>
        <v/>
      </c>
      <c r="X735" s="604"/>
      <c r="Y735" s="604"/>
      <c r="Z735" s="604"/>
      <c r="AA735" s="604"/>
      <c r="AB735" s="604"/>
      <c r="AC735" s="605"/>
      <c r="AD735" s="601" t="str">
        <f>IF(Calcu_ADJ!H197="ⅹ",Calcu_ADJ!H197,Calcu_ADJ!L197)</f>
        <v/>
      </c>
      <c r="AE735" s="604"/>
      <c r="AF735" s="604"/>
      <c r="AG735" s="604"/>
      <c r="AH735" s="604"/>
      <c r="AI735" s="604"/>
      <c r="AJ735" s="605"/>
      <c r="AK735" s="376"/>
      <c r="AL735" s="376"/>
      <c r="AM735" s="376"/>
      <c r="AN735" s="376"/>
      <c r="AO735" s="376"/>
      <c r="AP735" s="376"/>
      <c r="AQ735" s="376"/>
      <c r="AR735" s="143"/>
      <c r="AS735" s="143"/>
      <c r="AT735" s="376"/>
    </row>
    <row r="736" spans="1:46" ht="18" customHeight="1">
      <c r="A736" s="376"/>
      <c r="B736" s="598">
        <f>Calcu_ADJ!C198</f>
        <v>26</v>
      </c>
      <c r="C736" s="599"/>
      <c r="D736" s="599"/>
      <c r="E736" s="599"/>
      <c r="F736" s="599"/>
      <c r="G736" s="599"/>
      <c r="H736" s="600"/>
      <c r="I736" s="601" t="str">
        <f>Calcu_ADJ!E198</f>
        <v/>
      </c>
      <c r="J736" s="602"/>
      <c r="K736" s="602"/>
      <c r="L736" s="602"/>
      <c r="M736" s="602"/>
      <c r="N736" s="602"/>
      <c r="O736" s="603"/>
      <c r="P736" s="601" t="str">
        <f>Calcu_ADJ!J198</f>
        <v/>
      </c>
      <c r="Q736" s="604"/>
      <c r="R736" s="604"/>
      <c r="S736" s="604"/>
      <c r="T736" s="604"/>
      <c r="U736" s="604"/>
      <c r="V736" s="605"/>
      <c r="W736" s="601" t="str">
        <f>IF(Calcu_ADJ!G198="ⅹ",Calcu_ADJ!G198,Calcu_ADJ!K198)</f>
        <v/>
      </c>
      <c r="X736" s="604"/>
      <c r="Y736" s="604"/>
      <c r="Z736" s="604"/>
      <c r="AA736" s="604"/>
      <c r="AB736" s="604"/>
      <c r="AC736" s="605"/>
      <c r="AD736" s="601" t="str">
        <f>IF(Calcu_ADJ!H198="ⅹ",Calcu_ADJ!H198,Calcu_ADJ!L198)</f>
        <v/>
      </c>
      <c r="AE736" s="604"/>
      <c r="AF736" s="604"/>
      <c r="AG736" s="604"/>
      <c r="AH736" s="604"/>
      <c r="AI736" s="604"/>
      <c r="AJ736" s="605"/>
      <c r="AK736" s="376"/>
      <c r="AL736" s="376"/>
      <c r="AM736" s="376"/>
      <c r="AN736" s="376"/>
      <c r="AO736" s="376"/>
      <c r="AP736" s="376"/>
      <c r="AQ736" s="376"/>
      <c r="AR736" s="143"/>
      <c r="AS736" s="143"/>
      <c r="AT736" s="376"/>
    </row>
    <row r="737" spans="1:46" ht="18" customHeight="1">
      <c r="A737" s="376"/>
      <c r="B737" s="598">
        <f>Calcu_ADJ!C199</f>
        <v>27</v>
      </c>
      <c r="C737" s="599"/>
      <c r="D737" s="599"/>
      <c r="E737" s="599"/>
      <c r="F737" s="599"/>
      <c r="G737" s="599"/>
      <c r="H737" s="600"/>
      <c r="I737" s="601" t="str">
        <f>Calcu_ADJ!E199</f>
        <v/>
      </c>
      <c r="J737" s="602"/>
      <c r="K737" s="602"/>
      <c r="L737" s="602"/>
      <c r="M737" s="602"/>
      <c r="N737" s="602"/>
      <c r="O737" s="603"/>
      <c r="P737" s="601" t="str">
        <f>Calcu_ADJ!J199</f>
        <v/>
      </c>
      <c r="Q737" s="604"/>
      <c r="R737" s="604"/>
      <c r="S737" s="604"/>
      <c r="T737" s="604"/>
      <c r="U737" s="604"/>
      <c r="V737" s="605"/>
      <c r="W737" s="601" t="str">
        <f>IF(Calcu_ADJ!G199="ⅹ",Calcu_ADJ!G199,Calcu_ADJ!K199)</f>
        <v/>
      </c>
      <c r="X737" s="604"/>
      <c r="Y737" s="604"/>
      <c r="Z737" s="604"/>
      <c r="AA737" s="604"/>
      <c r="AB737" s="604"/>
      <c r="AC737" s="605"/>
      <c r="AD737" s="601" t="str">
        <f>IF(Calcu_ADJ!H199="ⅹ",Calcu_ADJ!H199,Calcu_ADJ!L199)</f>
        <v/>
      </c>
      <c r="AE737" s="604"/>
      <c r="AF737" s="604"/>
      <c r="AG737" s="604"/>
      <c r="AH737" s="604"/>
      <c r="AI737" s="604"/>
      <c r="AJ737" s="605"/>
      <c r="AK737" s="376"/>
      <c r="AL737" s="376"/>
      <c r="AM737" s="376"/>
      <c r="AN737" s="376"/>
      <c r="AO737" s="376"/>
      <c r="AP737" s="376"/>
      <c r="AQ737" s="376"/>
      <c r="AR737" s="143"/>
      <c r="AS737" s="143"/>
      <c r="AT737" s="376"/>
    </row>
    <row r="738" spans="1:46" ht="18" customHeight="1">
      <c r="A738" s="376"/>
      <c r="B738" s="598">
        <f>Calcu_ADJ!C200</f>
        <v>28</v>
      </c>
      <c r="C738" s="599"/>
      <c r="D738" s="599"/>
      <c r="E738" s="599"/>
      <c r="F738" s="599"/>
      <c r="G738" s="599"/>
      <c r="H738" s="600"/>
      <c r="I738" s="601" t="str">
        <f>Calcu_ADJ!E200</f>
        <v/>
      </c>
      <c r="J738" s="602"/>
      <c r="K738" s="602"/>
      <c r="L738" s="602"/>
      <c r="M738" s="602"/>
      <c r="N738" s="602"/>
      <c r="O738" s="603"/>
      <c r="P738" s="601" t="str">
        <f>Calcu_ADJ!J200</f>
        <v/>
      </c>
      <c r="Q738" s="604"/>
      <c r="R738" s="604"/>
      <c r="S738" s="604"/>
      <c r="T738" s="604"/>
      <c r="U738" s="604"/>
      <c r="V738" s="605"/>
      <c r="W738" s="601" t="str">
        <f>IF(Calcu_ADJ!G200="ⅹ",Calcu_ADJ!G200,Calcu_ADJ!K200)</f>
        <v/>
      </c>
      <c r="X738" s="604"/>
      <c r="Y738" s="604"/>
      <c r="Z738" s="604"/>
      <c r="AA738" s="604"/>
      <c r="AB738" s="604"/>
      <c r="AC738" s="605"/>
      <c r="AD738" s="601" t="str">
        <f>IF(Calcu_ADJ!H200="ⅹ",Calcu_ADJ!H200,Calcu_ADJ!L200)</f>
        <v/>
      </c>
      <c r="AE738" s="604"/>
      <c r="AF738" s="604"/>
      <c r="AG738" s="604"/>
      <c r="AH738" s="604"/>
      <c r="AI738" s="604"/>
      <c r="AJ738" s="605"/>
      <c r="AK738" s="376"/>
      <c r="AL738" s="376"/>
      <c r="AM738" s="376"/>
      <c r="AN738" s="376"/>
      <c r="AO738" s="376"/>
      <c r="AP738" s="376"/>
      <c r="AQ738" s="376"/>
      <c r="AR738" s="143"/>
      <c r="AS738" s="143"/>
      <c r="AT738" s="376"/>
    </row>
    <row r="739" spans="1:46" ht="18" customHeight="1">
      <c r="A739" s="376"/>
      <c r="B739" s="598">
        <f>Calcu_ADJ!C201</f>
        <v>29</v>
      </c>
      <c r="C739" s="599"/>
      <c r="D739" s="599"/>
      <c r="E739" s="599"/>
      <c r="F739" s="599"/>
      <c r="G739" s="599"/>
      <c r="H739" s="600"/>
      <c r="I739" s="601" t="str">
        <f>Calcu_ADJ!E201</f>
        <v/>
      </c>
      <c r="J739" s="602"/>
      <c r="K739" s="602"/>
      <c r="L739" s="602"/>
      <c r="M739" s="602"/>
      <c r="N739" s="602"/>
      <c r="O739" s="603"/>
      <c r="P739" s="601" t="str">
        <f>Calcu_ADJ!J201</f>
        <v/>
      </c>
      <c r="Q739" s="604"/>
      <c r="R739" s="604"/>
      <c r="S739" s="604"/>
      <c r="T739" s="604"/>
      <c r="U739" s="604"/>
      <c r="V739" s="605"/>
      <c r="W739" s="601" t="str">
        <f>IF(Calcu_ADJ!G201="ⅹ",Calcu_ADJ!G201,Calcu_ADJ!K201)</f>
        <v/>
      </c>
      <c r="X739" s="604"/>
      <c r="Y739" s="604"/>
      <c r="Z739" s="604"/>
      <c r="AA739" s="604"/>
      <c r="AB739" s="604"/>
      <c r="AC739" s="605"/>
      <c r="AD739" s="601" t="str">
        <f>IF(Calcu_ADJ!H201="ⅹ",Calcu_ADJ!H201,Calcu_ADJ!L201)</f>
        <v/>
      </c>
      <c r="AE739" s="604"/>
      <c r="AF739" s="604"/>
      <c r="AG739" s="604"/>
      <c r="AH739" s="604"/>
      <c r="AI739" s="604"/>
      <c r="AJ739" s="605"/>
      <c r="AK739" s="376"/>
      <c r="AL739" s="376"/>
      <c r="AM739" s="376"/>
      <c r="AN739" s="376"/>
      <c r="AO739" s="376"/>
      <c r="AP739" s="376"/>
      <c r="AQ739" s="376"/>
      <c r="AR739" s="143"/>
      <c r="AS739" s="143"/>
      <c r="AT739" s="376"/>
    </row>
    <row r="740" spans="1:46" ht="18" customHeight="1">
      <c r="A740" s="376"/>
      <c r="B740" s="598">
        <f>Calcu_ADJ!C202</f>
        <v>30</v>
      </c>
      <c r="C740" s="599"/>
      <c r="D740" s="599"/>
      <c r="E740" s="599"/>
      <c r="F740" s="599"/>
      <c r="G740" s="599"/>
      <c r="H740" s="600"/>
      <c r="I740" s="601" t="str">
        <f>Calcu_ADJ!E202</f>
        <v/>
      </c>
      <c r="J740" s="602"/>
      <c r="K740" s="602"/>
      <c r="L740" s="602"/>
      <c r="M740" s="602"/>
      <c r="N740" s="602"/>
      <c r="O740" s="603"/>
      <c r="P740" s="601" t="str">
        <f>Calcu_ADJ!J202</f>
        <v/>
      </c>
      <c r="Q740" s="604"/>
      <c r="R740" s="604"/>
      <c r="S740" s="604"/>
      <c r="T740" s="604"/>
      <c r="U740" s="604"/>
      <c r="V740" s="605"/>
      <c r="W740" s="601" t="str">
        <f>IF(Calcu_ADJ!G202="ⅹ",Calcu_ADJ!G202,Calcu_ADJ!K202)</f>
        <v/>
      </c>
      <c r="X740" s="604"/>
      <c r="Y740" s="604"/>
      <c r="Z740" s="604"/>
      <c r="AA740" s="604"/>
      <c r="AB740" s="604"/>
      <c r="AC740" s="605"/>
      <c r="AD740" s="601" t="str">
        <f>IF(Calcu_ADJ!H202="ⅹ",Calcu_ADJ!H202,Calcu_ADJ!L202)</f>
        <v/>
      </c>
      <c r="AE740" s="604"/>
      <c r="AF740" s="604"/>
      <c r="AG740" s="604"/>
      <c r="AH740" s="604"/>
      <c r="AI740" s="604"/>
      <c r="AJ740" s="605"/>
      <c r="AK740" s="376"/>
      <c r="AL740" s="376"/>
      <c r="AM740" s="376"/>
      <c r="AN740" s="376"/>
      <c r="AO740" s="376"/>
      <c r="AP740" s="376"/>
      <c r="AQ740" s="376"/>
      <c r="AR740" s="143"/>
      <c r="AS740" s="143"/>
      <c r="AT740" s="376"/>
    </row>
    <row r="741" spans="1:46" s="376" customFormat="1" ht="18" customHeight="1">
      <c r="B741" s="423"/>
      <c r="C741" s="423"/>
      <c r="D741" s="423"/>
      <c r="E741" s="423"/>
      <c r="F741" s="423"/>
      <c r="G741" s="423"/>
      <c r="H741" s="423"/>
      <c r="I741" s="423"/>
      <c r="J741" s="423"/>
      <c r="K741" s="423"/>
      <c r="L741" s="423"/>
      <c r="M741" s="423"/>
      <c r="N741" s="423"/>
      <c r="O741" s="423"/>
      <c r="P741" s="423"/>
      <c r="Q741" s="423"/>
      <c r="R741" s="423"/>
      <c r="S741" s="423"/>
      <c r="T741" s="423"/>
      <c r="U741" s="423"/>
      <c r="V741" s="423"/>
      <c r="W741" s="423"/>
      <c r="X741" s="423"/>
      <c r="Y741" s="423"/>
      <c r="Z741" s="423"/>
      <c r="AA741" s="423"/>
      <c r="AB741" s="423"/>
      <c r="AC741" s="423"/>
      <c r="AD741" s="423"/>
      <c r="AE741" s="423"/>
      <c r="AF741" s="423"/>
      <c r="AG741" s="423"/>
      <c r="AH741" s="423"/>
      <c r="AI741" s="423"/>
      <c r="AJ741" s="423"/>
      <c r="AK741" s="290"/>
      <c r="AL741" s="290"/>
      <c r="AM741" s="290"/>
      <c r="AN741" s="290"/>
      <c r="AO741" s="290"/>
      <c r="AP741" s="290"/>
      <c r="AQ741" s="290"/>
      <c r="AR741" s="143"/>
      <c r="AS741" s="143"/>
    </row>
    <row r="742" spans="1:46" s="146" customFormat="1" ht="18" customHeight="1">
      <c r="A742" s="298" t="str">
        <f>"■ "&amp;B705&amp;" "&amp;N705&amp;" 에서의 교정데이터"</f>
        <v>■ 0 0 에서의 교정데이터</v>
      </c>
      <c r="D742" s="299"/>
      <c r="E742" s="299"/>
      <c r="F742" s="299"/>
      <c r="H742" s="145"/>
      <c r="I742" s="296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5"/>
      <c r="AD742" s="145"/>
      <c r="AE742" s="145"/>
      <c r="AF742" s="145"/>
      <c r="AG742" s="145"/>
      <c r="AH742" s="145"/>
      <c r="AI742" s="145"/>
      <c r="AJ742" s="145"/>
      <c r="AK742" s="145"/>
      <c r="AL742" s="145"/>
      <c r="AM742" s="145"/>
      <c r="AN742" s="145"/>
      <c r="AO742" s="145"/>
      <c r="AP742" s="145"/>
      <c r="AQ742" s="145"/>
      <c r="AR742" s="145"/>
      <c r="AS742" s="145"/>
      <c r="AT742" s="145"/>
    </row>
    <row r="743" spans="1:46" s="146" customFormat="1" ht="18" customHeight="1">
      <c r="A743" s="188"/>
      <c r="B743" s="606" t="s">
        <v>223</v>
      </c>
      <c r="C743" s="607"/>
      <c r="D743" s="607"/>
      <c r="E743" s="607"/>
      <c r="F743" s="607"/>
      <c r="G743" s="607"/>
      <c r="H743" s="608"/>
      <c r="I743" s="606" t="s">
        <v>1035</v>
      </c>
      <c r="J743" s="607"/>
      <c r="K743" s="607"/>
      <c r="L743" s="607"/>
      <c r="M743" s="607"/>
      <c r="N743" s="607"/>
      <c r="O743" s="608"/>
      <c r="P743" s="615" t="e">
        <f>Calcu!$J$328&amp;" 지시값"</f>
        <v>#N/A</v>
      </c>
      <c r="Q743" s="616"/>
      <c r="R743" s="616"/>
      <c r="S743" s="616"/>
      <c r="T743" s="616"/>
      <c r="U743" s="616"/>
      <c r="V743" s="616"/>
      <c r="W743" s="616"/>
      <c r="X743" s="616"/>
      <c r="Y743" s="616"/>
      <c r="Z743" s="616"/>
      <c r="AA743" s="616"/>
      <c r="AB743" s="616"/>
      <c r="AC743" s="616"/>
      <c r="AD743" s="616"/>
      <c r="AE743" s="616"/>
      <c r="AF743" s="616"/>
      <c r="AG743" s="616"/>
      <c r="AH743" s="617" t="s">
        <v>779</v>
      </c>
      <c r="AI743" s="617"/>
      <c r="AJ743" s="617"/>
      <c r="AK743" s="617"/>
      <c r="AL743" s="617"/>
      <c r="AM743" s="617"/>
      <c r="AN743" s="617"/>
      <c r="AO743" s="617"/>
      <c r="AP743" s="617"/>
      <c r="AQ743" s="617"/>
      <c r="AR743" s="617"/>
      <c r="AS743" s="618"/>
      <c r="AT743" s="145"/>
    </row>
    <row r="744" spans="1:46" s="146" customFormat="1" ht="18" customHeight="1">
      <c r="A744" s="188"/>
      <c r="B744" s="609"/>
      <c r="C744" s="610"/>
      <c r="D744" s="610"/>
      <c r="E744" s="610"/>
      <c r="F744" s="610"/>
      <c r="G744" s="610"/>
      <c r="H744" s="611"/>
      <c r="I744" s="612"/>
      <c r="J744" s="613"/>
      <c r="K744" s="613"/>
      <c r="L744" s="613"/>
      <c r="M744" s="613"/>
      <c r="N744" s="613"/>
      <c r="O744" s="614"/>
      <c r="P744" s="619" t="s">
        <v>224</v>
      </c>
      <c r="Q744" s="620"/>
      <c r="R744" s="620"/>
      <c r="S744" s="620"/>
      <c r="T744" s="620"/>
      <c r="U744" s="621"/>
      <c r="V744" s="619" t="s">
        <v>225</v>
      </c>
      <c r="W744" s="620"/>
      <c r="X744" s="620"/>
      <c r="Y744" s="620"/>
      <c r="Z744" s="620"/>
      <c r="AA744" s="621"/>
      <c r="AB744" s="619" t="s">
        <v>226</v>
      </c>
      <c r="AC744" s="620"/>
      <c r="AD744" s="620"/>
      <c r="AE744" s="620"/>
      <c r="AF744" s="620"/>
      <c r="AG744" s="621"/>
      <c r="AH744" s="619" t="s">
        <v>72</v>
      </c>
      <c r="AI744" s="620"/>
      <c r="AJ744" s="620"/>
      <c r="AK744" s="620"/>
      <c r="AL744" s="620"/>
      <c r="AM744" s="621"/>
      <c r="AN744" s="619" t="s">
        <v>233</v>
      </c>
      <c r="AO744" s="620"/>
      <c r="AP744" s="620"/>
      <c r="AQ744" s="620"/>
      <c r="AR744" s="620"/>
      <c r="AS744" s="621"/>
      <c r="AT744" s="145"/>
    </row>
    <row r="745" spans="1:46" s="146" customFormat="1" ht="18" customHeight="1">
      <c r="A745" s="188"/>
      <c r="B745" s="612"/>
      <c r="C745" s="613"/>
      <c r="D745" s="613"/>
      <c r="E745" s="613"/>
      <c r="F745" s="613"/>
      <c r="G745" s="613"/>
      <c r="H745" s="614"/>
      <c r="I745" s="637">
        <f>I710</f>
        <v>0</v>
      </c>
      <c r="J745" s="638"/>
      <c r="K745" s="638"/>
      <c r="L745" s="638"/>
      <c r="M745" s="638"/>
      <c r="N745" s="638"/>
      <c r="O745" s="639"/>
      <c r="P745" s="637">
        <f>P710</f>
        <v>0</v>
      </c>
      <c r="Q745" s="638"/>
      <c r="R745" s="638"/>
      <c r="S745" s="638"/>
      <c r="T745" s="638"/>
      <c r="U745" s="639"/>
      <c r="V745" s="637">
        <f>W710</f>
        <v>0</v>
      </c>
      <c r="W745" s="638"/>
      <c r="X745" s="638"/>
      <c r="Y745" s="638"/>
      <c r="Z745" s="638"/>
      <c r="AA745" s="639"/>
      <c r="AB745" s="637">
        <f>AD710</f>
        <v>0</v>
      </c>
      <c r="AC745" s="638"/>
      <c r="AD745" s="638"/>
      <c r="AE745" s="638"/>
      <c r="AF745" s="638"/>
      <c r="AG745" s="639"/>
      <c r="AH745" s="637">
        <f>Calcu_ADJ!G208</f>
        <v>0</v>
      </c>
      <c r="AI745" s="638"/>
      <c r="AJ745" s="638"/>
      <c r="AK745" s="638"/>
      <c r="AL745" s="638"/>
      <c r="AM745" s="639"/>
      <c r="AN745" s="637">
        <f>Calcu_ADJ!H208</f>
        <v>0</v>
      </c>
      <c r="AO745" s="638"/>
      <c r="AP745" s="638"/>
      <c r="AQ745" s="638"/>
      <c r="AR745" s="638"/>
      <c r="AS745" s="639"/>
      <c r="AT745" s="145"/>
    </row>
    <row r="746" spans="1:46" s="146" customFormat="1" ht="18" customHeight="1">
      <c r="A746" s="188"/>
      <c r="B746" s="634" t="e">
        <f>AX705</f>
        <v>#N/A</v>
      </c>
      <c r="C746" s="635"/>
      <c r="D746" s="635"/>
      <c r="E746" s="635"/>
      <c r="F746" s="635"/>
      <c r="G746" s="635"/>
      <c r="H746" s="636"/>
      <c r="I746" s="631" t="e">
        <f ca="1">OFFSET(I710,B746,0)</f>
        <v>#N/A</v>
      </c>
      <c r="J746" s="632"/>
      <c r="K746" s="632"/>
      <c r="L746" s="632"/>
      <c r="M746" s="632"/>
      <c r="N746" s="632"/>
      <c r="O746" s="633"/>
      <c r="P746" s="631" t="e">
        <f ca="1">OFFSET(Calcu_ADJ!Q172,B746,0)</f>
        <v>#N/A</v>
      </c>
      <c r="Q746" s="632"/>
      <c r="R746" s="632"/>
      <c r="S746" s="632"/>
      <c r="T746" s="632"/>
      <c r="U746" s="633"/>
      <c r="V746" s="631" t="e">
        <f ca="1">OFFSET(Calcu_ADJ!R172,B746,0)</f>
        <v>#N/A</v>
      </c>
      <c r="W746" s="632"/>
      <c r="X746" s="632"/>
      <c r="Y746" s="632"/>
      <c r="Z746" s="632"/>
      <c r="AA746" s="633"/>
      <c r="AB746" s="631" t="e">
        <f ca="1">OFFSET(Calcu_ADJ!S172,B746,0)</f>
        <v>#N/A</v>
      </c>
      <c r="AC746" s="632"/>
      <c r="AD746" s="632"/>
      <c r="AE746" s="632"/>
      <c r="AF746" s="632"/>
      <c r="AG746" s="633"/>
      <c r="AH746" s="622" t="e">
        <f ca="1">OFFSET(Calcu_ADJ!G208,B746,0)</f>
        <v>#N/A</v>
      </c>
      <c r="AI746" s="623"/>
      <c r="AJ746" s="623"/>
      <c r="AK746" s="623"/>
      <c r="AL746" s="623"/>
      <c r="AM746" s="624"/>
      <c r="AN746" s="622" t="e">
        <f ca="1">OFFSET(Calcu_ADJ!H208,B746,0)</f>
        <v>#N/A</v>
      </c>
      <c r="AO746" s="623"/>
      <c r="AP746" s="623"/>
      <c r="AQ746" s="623"/>
      <c r="AR746" s="623"/>
      <c r="AS746" s="624"/>
      <c r="AT746" s="145"/>
    </row>
    <row r="747" spans="1:46" s="146" customFormat="1" ht="18" customHeight="1">
      <c r="A747" s="188"/>
      <c r="B747" s="628" t="e">
        <f>B746</f>
        <v>#N/A</v>
      </c>
      <c r="C747" s="629"/>
      <c r="D747" s="629"/>
      <c r="E747" s="629"/>
      <c r="F747" s="629"/>
      <c r="G747" s="629"/>
      <c r="H747" s="630"/>
      <c r="I747" s="631" t="e">
        <f ca="1">I746</f>
        <v>#N/A</v>
      </c>
      <c r="J747" s="632"/>
      <c r="K747" s="632"/>
      <c r="L747" s="632"/>
      <c r="M747" s="632"/>
      <c r="N747" s="632"/>
      <c r="O747" s="633"/>
      <c r="P747" s="631" t="e">
        <f ca="1">OFFSET(Calcu_ADJ!Q187,B747,0)</f>
        <v>#N/A</v>
      </c>
      <c r="Q747" s="632"/>
      <c r="R747" s="632"/>
      <c r="S747" s="632"/>
      <c r="T747" s="632"/>
      <c r="U747" s="633"/>
      <c r="V747" s="631" t="e">
        <f ca="1">OFFSET(Calcu_ADJ!R187,B747,0)</f>
        <v>#N/A</v>
      </c>
      <c r="W747" s="632"/>
      <c r="X747" s="632"/>
      <c r="Y747" s="632"/>
      <c r="Z747" s="632"/>
      <c r="AA747" s="633"/>
      <c r="AB747" s="631" t="e">
        <f ca="1">OFFSET(Calcu_ADJ!S187,B747,0)</f>
        <v>#N/A</v>
      </c>
      <c r="AC747" s="632"/>
      <c r="AD747" s="632"/>
      <c r="AE747" s="632"/>
      <c r="AF747" s="632"/>
      <c r="AG747" s="633"/>
      <c r="AH747" s="625"/>
      <c r="AI747" s="626"/>
      <c r="AJ747" s="626"/>
      <c r="AK747" s="626"/>
      <c r="AL747" s="626"/>
      <c r="AM747" s="627"/>
      <c r="AN747" s="625"/>
      <c r="AO747" s="626"/>
      <c r="AP747" s="626"/>
      <c r="AQ747" s="626"/>
      <c r="AR747" s="626"/>
      <c r="AS747" s="627"/>
      <c r="AT747" s="145"/>
    </row>
    <row r="748" spans="1:46" s="146" customFormat="1" ht="18" customHeight="1">
      <c r="A748" s="188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  <c r="AC748" s="145"/>
      <c r="AD748" s="145"/>
      <c r="AE748" s="145"/>
      <c r="AF748" s="145"/>
      <c r="AG748" s="145"/>
      <c r="AH748" s="145"/>
      <c r="AI748" s="145"/>
      <c r="AJ748" s="145"/>
      <c r="AK748" s="145"/>
      <c r="AL748" s="145"/>
      <c r="AM748" s="145"/>
      <c r="AN748" s="145"/>
      <c r="AO748" s="145"/>
      <c r="AP748" s="145"/>
      <c r="AQ748" s="145"/>
      <c r="AR748" s="145"/>
      <c r="AS748" s="145"/>
      <c r="AT748" s="145"/>
    </row>
    <row r="749" spans="1:46" s="146" customFormat="1" ht="18" customHeight="1">
      <c r="A749" s="153" t="str">
        <f>"■ "&amp;B705&amp;" "&amp;N705&amp;" 에서의 영점보정 후 교정데이터"</f>
        <v>■ 0 0 에서의 영점보정 후 교정데이터</v>
      </c>
      <c r="B749" s="145"/>
      <c r="C749" s="295"/>
      <c r="D749" s="295"/>
      <c r="E749" s="295"/>
      <c r="F749" s="295"/>
      <c r="G749" s="296"/>
      <c r="H749" s="296"/>
      <c r="I749" s="296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5"/>
      <c r="AD749" s="145"/>
      <c r="AE749" s="145"/>
      <c r="AF749" s="145"/>
      <c r="AG749" s="145"/>
      <c r="AH749" s="145"/>
      <c r="AI749" s="145"/>
      <c r="AJ749" s="145"/>
      <c r="AK749" s="145"/>
      <c r="AL749" s="145"/>
      <c r="AM749" s="145"/>
      <c r="AN749" s="145"/>
      <c r="AO749" s="145"/>
      <c r="AP749" s="145"/>
      <c r="AQ749" s="145"/>
      <c r="AR749" s="145"/>
      <c r="AS749" s="145"/>
      <c r="AT749" s="145"/>
    </row>
    <row r="750" spans="1:46" s="146" customFormat="1" ht="18" customHeight="1">
      <c r="A750" s="188"/>
      <c r="B750" s="606" t="s">
        <v>223</v>
      </c>
      <c r="C750" s="607"/>
      <c r="D750" s="607"/>
      <c r="E750" s="607"/>
      <c r="F750" s="607"/>
      <c r="G750" s="607"/>
      <c r="H750" s="608"/>
      <c r="I750" s="606" t="s">
        <v>1035</v>
      </c>
      <c r="J750" s="645"/>
      <c r="K750" s="645"/>
      <c r="L750" s="645"/>
      <c r="M750" s="645"/>
      <c r="N750" s="645"/>
      <c r="O750" s="646"/>
      <c r="P750" s="619" t="e">
        <f>Calcu!$J$328&amp;" 지시값 (영점보정)"</f>
        <v>#N/A</v>
      </c>
      <c r="Q750" s="650"/>
      <c r="R750" s="650"/>
      <c r="S750" s="650"/>
      <c r="T750" s="650"/>
      <c r="U750" s="650"/>
      <c r="V750" s="650"/>
      <c r="W750" s="650"/>
      <c r="X750" s="650"/>
      <c r="Y750" s="650"/>
      <c r="Z750" s="650"/>
      <c r="AA750" s="650"/>
      <c r="AB750" s="650"/>
      <c r="AC750" s="650"/>
      <c r="AD750" s="650"/>
      <c r="AE750" s="650"/>
      <c r="AF750" s="650"/>
      <c r="AG750" s="650"/>
      <c r="AH750" s="650"/>
      <c r="AI750" s="650"/>
      <c r="AJ750" s="650"/>
      <c r="AK750" s="650"/>
      <c r="AL750" s="650"/>
      <c r="AM750" s="650"/>
      <c r="AN750" s="650"/>
      <c r="AO750" s="650"/>
      <c r="AP750" s="650"/>
      <c r="AQ750" s="650"/>
      <c r="AR750" s="650"/>
      <c r="AS750" s="651"/>
      <c r="AT750" s="145"/>
    </row>
    <row r="751" spans="1:46" s="146" customFormat="1" ht="18" customHeight="1">
      <c r="A751" s="188"/>
      <c r="B751" s="609"/>
      <c r="C751" s="610"/>
      <c r="D751" s="610"/>
      <c r="E751" s="610"/>
      <c r="F751" s="610"/>
      <c r="G751" s="610"/>
      <c r="H751" s="611"/>
      <c r="I751" s="647"/>
      <c r="J751" s="648"/>
      <c r="K751" s="648"/>
      <c r="L751" s="648"/>
      <c r="M751" s="648"/>
      <c r="N751" s="648"/>
      <c r="O751" s="649"/>
      <c r="P751" s="619" t="s">
        <v>224</v>
      </c>
      <c r="Q751" s="650"/>
      <c r="R751" s="650"/>
      <c r="S751" s="650"/>
      <c r="T751" s="650"/>
      <c r="U751" s="650"/>
      <c r="V751" s="651"/>
      <c r="W751" s="619" t="s">
        <v>225</v>
      </c>
      <c r="X751" s="650"/>
      <c r="Y751" s="650"/>
      <c r="Z751" s="650"/>
      <c r="AA751" s="650"/>
      <c r="AB751" s="650"/>
      <c r="AC751" s="651"/>
      <c r="AD751" s="619" t="s">
        <v>226</v>
      </c>
      <c r="AE751" s="650"/>
      <c r="AF751" s="650"/>
      <c r="AG751" s="650"/>
      <c r="AH751" s="650"/>
      <c r="AI751" s="650"/>
      <c r="AJ751" s="651"/>
      <c r="AK751" s="619" t="s">
        <v>235</v>
      </c>
      <c r="AL751" s="650"/>
      <c r="AM751" s="650"/>
      <c r="AN751" s="650"/>
      <c r="AO751" s="650"/>
      <c r="AP751" s="650"/>
      <c r="AQ751" s="650"/>
      <c r="AR751" s="650"/>
      <c r="AS751" s="651"/>
      <c r="AT751" s="145"/>
    </row>
    <row r="752" spans="1:46" s="146" customFormat="1" ht="18" customHeight="1">
      <c r="A752" s="188"/>
      <c r="B752" s="612"/>
      <c r="C752" s="613"/>
      <c r="D752" s="613"/>
      <c r="E752" s="613"/>
      <c r="F752" s="613"/>
      <c r="G752" s="613"/>
      <c r="H752" s="614"/>
      <c r="I752" s="642">
        <f>I745</f>
        <v>0</v>
      </c>
      <c r="J752" s="652"/>
      <c r="K752" s="652"/>
      <c r="L752" s="652"/>
      <c r="M752" s="652"/>
      <c r="N752" s="652"/>
      <c r="O752" s="653"/>
      <c r="P752" s="642">
        <f>P745</f>
        <v>0</v>
      </c>
      <c r="Q752" s="643"/>
      <c r="R752" s="643"/>
      <c r="S752" s="643"/>
      <c r="T752" s="643"/>
      <c r="U752" s="643"/>
      <c r="V752" s="644"/>
      <c r="W752" s="642">
        <f>V745</f>
        <v>0</v>
      </c>
      <c r="X752" s="643"/>
      <c r="Y752" s="643"/>
      <c r="Z752" s="643"/>
      <c r="AA752" s="643"/>
      <c r="AB752" s="643"/>
      <c r="AC752" s="644"/>
      <c r="AD752" s="642">
        <f>AB745</f>
        <v>0</v>
      </c>
      <c r="AE752" s="643"/>
      <c r="AF752" s="643"/>
      <c r="AG752" s="643"/>
      <c r="AH752" s="643"/>
      <c r="AI752" s="643"/>
      <c r="AJ752" s="644"/>
      <c r="AK752" s="642">
        <f>AH745</f>
        <v>0</v>
      </c>
      <c r="AL752" s="643"/>
      <c r="AM752" s="643"/>
      <c r="AN752" s="643"/>
      <c r="AO752" s="643"/>
      <c r="AP752" s="643"/>
      <c r="AQ752" s="643"/>
      <c r="AR752" s="643"/>
      <c r="AS752" s="644"/>
      <c r="AT752" s="145"/>
    </row>
    <row r="753" spans="1:92" s="146" customFormat="1" ht="18" customHeight="1">
      <c r="A753" s="188"/>
      <c r="B753" s="634" t="e">
        <f>B746</f>
        <v>#N/A</v>
      </c>
      <c r="C753" s="635"/>
      <c r="D753" s="635"/>
      <c r="E753" s="635"/>
      <c r="F753" s="635"/>
      <c r="G753" s="635"/>
      <c r="H753" s="636"/>
      <c r="I753" s="631" t="e">
        <f ca="1">I746</f>
        <v>#N/A</v>
      </c>
      <c r="J753" s="632"/>
      <c r="K753" s="632"/>
      <c r="L753" s="632"/>
      <c r="M753" s="632"/>
      <c r="N753" s="632"/>
      <c r="O753" s="633"/>
      <c r="P753" s="631" t="e">
        <f ca="1">OFFSET(Calcu_ADJ!U172,B753,0)</f>
        <v>#N/A</v>
      </c>
      <c r="Q753" s="640"/>
      <c r="R753" s="640"/>
      <c r="S753" s="640"/>
      <c r="T753" s="640"/>
      <c r="U753" s="640"/>
      <c r="V753" s="641"/>
      <c r="W753" s="631" t="e">
        <f ca="1">OFFSET(Calcu_ADJ!V172,B753,0)</f>
        <v>#N/A</v>
      </c>
      <c r="X753" s="640"/>
      <c r="Y753" s="640"/>
      <c r="Z753" s="640"/>
      <c r="AA753" s="640"/>
      <c r="AB753" s="640"/>
      <c r="AC753" s="641"/>
      <c r="AD753" s="631" t="e">
        <f ca="1">OFFSET(Calcu_ADJ!W172,B753,0)</f>
        <v>#N/A</v>
      </c>
      <c r="AE753" s="640"/>
      <c r="AF753" s="640"/>
      <c r="AG753" s="640"/>
      <c r="AH753" s="640"/>
      <c r="AI753" s="640"/>
      <c r="AJ753" s="641"/>
      <c r="AK753" s="631" t="e">
        <f ca="1">OFFSET(Calcu_ADJ!X172,B753,0)</f>
        <v>#N/A</v>
      </c>
      <c r="AL753" s="640"/>
      <c r="AM753" s="640"/>
      <c r="AN753" s="640"/>
      <c r="AO753" s="640"/>
      <c r="AP753" s="640"/>
      <c r="AQ753" s="640"/>
      <c r="AR753" s="640"/>
      <c r="AS753" s="641"/>
      <c r="AT753" s="145"/>
    </row>
    <row r="754" spans="1:92" s="146" customFormat="1" ht="18" customHeight="1">
      <c r="A754" s="188"/>
      <c r="B754" s="628" t="e">
        <f>B747</f>
        <v>#N/A</v>
      </c>
      <c r="C754" s="629"/>
      <c r="D754" s="629"/>
      <c r="E754" s="629"/>
      <c r="F754" s="629"/>
      <c r="G754" s="629"/>
      <c r="H754" s="630"/>
      <c r="I754" s="631" t="e">
        <f ca="1">I747</f>
        <v>#N/A</v>
      </c>
      <c r="J754" s="632"/>
      <c r="K754" s="632"/>
      <c r="L754" s="632"/>
      <c r="M754" s="632"/>
      <c r="N754" s="632"/>
      <c r="O754" s="633"/>
      <c r="P754" s="631" t="e">
        <f ca="1">OFFSET(Calcu_ADJ!U187,B754,0)</f>
        <v>#N/A</v>
      </c>
      <c r="Q754" s="640"/>
      <c r="R754" s="640"/>
      <c r="S754" s="640"/>
      <c r="T754" s="640"/>
      <c r="U754" s="640"/>
      <c r="V754" s="641"/>
      <c r="W754" s="631" t="e">
        <f ca="1">OFFSET(Calcu_ADJ!V187,B754,0)</f>
        <v>#N/A</v>
      </c>
      <c r="X754" s="640"/>
      <c r="Y754" s="640"/>
      <c r="Z754" s="640"/>
      <c r="AA754" s="640"/>
      <c r="AB754" s="640"/>
      <c r="AC754" s="641"/>
      <c r="AD754" s="631" t="e">
        <f ca="1">OFFSET(Calcu_ADJ!W187,B754,0)</f>
        <v>#N/A</v>
      </c>
      <c r="AE754" s="640"/>
      <c r="AF754" s="640"/>
      <c r="AG754" s="640"/>
      <c r="AH754" s="640"/>
      <c r="AI754" s="640"/>
      <c r="AJ754" s="641"/>
      <c r="AK754" s="631" t="e">
        <f ca="1">OFFSET(Calcu_ADJ!X187,B754,0)</f>
        <v>#N/A</v>
      </c>
      <c r="AL754" s="640"/>
      <c r="AM754" s="640"/>
      <c r="AN754" s="640"/>
      <c r="AO754" s="640"/>
      <c r="AP754" s="640"/>
      <c r="AQ754" s="640"/>
      <c r="AR754" s="640"/>
      <c r="AS754" s="641"/>
      <c r="AT754" s="145"/>
    </row>
    <row r="755" spans="1:92" s="146" customFormat="1" ht="18" customHeight="1">
      <c r="A755" s="188"/>
      <c r="B755" s="290"/>
      <c r="C755" s="371"/>
      <c r="D755" s="371"/>
      <c r="E755" s="371"/>
      <c r="F755" s="371"/>
      <c r="G755" s="371"/>
      <c r="H755" s="371"/>
      <c r="I755" s="290"/>
      <c r="J755" s="290"/>
      <c r="K755" s="290"/>
      <c r="L755" s="290"/>
      <c r="M755" s="290"/>
      <c r="N755" s="290"/>
      <c r="O755" s="290"/>
      <c r="P755" s="290"/>
      <c r="Q755" s="290"/>
      <c r="R755" s="290"/>
      <c r="S755" s="290"/>
      <c r="T755" s="290"/>
      <c r="U755" s="290"/>
      <c r="V755" s="290"/>
      <c r="W755" s="290"/>
      <c r="X755" s="290"/>
      <c r="Y755" s="290"/>
      <c r="Z755" s="290"/>
      <c r="AA755" s="290"/>
      <c r="AB755" s="290"/>
      <c r="AC755" s="290"/>
      <c r="AD755" s="290"/>
      <c r="AE755" s="290"/>
      <c r="AF755" s="290"/>
      <c r="AG755" s="290"/>
      <c r="AH755" s="290"/>
      <c r="AI755" s="290"/>
      <c r="AJ755" s="290"/>
      <c r="AK755" s="290"/>
      <c r="AL755" s="290"/>
      <c r="AM755" s="290"/>
      <c r="AN755" s="290"/>
      <c r="AO755" s="290"/>
      <c r="AP755" s="290"/>
      <c r="AQ755" s="290"/>
      <c r="AR755" s="290"/>
      <c r="AS755" s="290"/>
      <c r="AT755" s="145"/>
    </row>
    <row r="756" spans="1:92" ht="18" customHeight="1">
      <c r="A756" s="187" t="s">
        <v>236</v>
      </c>
      <c r="B756" s="376"/>
      <c r="C756" s="376"/>
      <c r="D756" s="376"/>
      <c r="E756" s="376"/>
      <c r="F756" s="376"/>
      <c r="G756" s="376"/>
      <c r="H756" s="376"/>
      <c r="I756" s="376"/>
      <c r="J756" s="376"/>
      <c r="K756" s="376"/>
      <c r="L756" s="376"/>
      <c r="M756" s="376"/>
      <c r="N756" s="376"/>
      <c r="O756" s="376"/>
      <c r="P756" s="376"/>
      <c r="Q756" s="376"/>
      <c r="R756" s="376"/>
      <c r="S756" s="376"/>
      <c r="T756" s="376"/>
      <c r="U756" s="376"/>
      <c r="V756" s="376"/>
      <c r="W756" s="376"/>
      <c r="X756" s="376"/>
      <c r="Y756" s="376"/>
      <c r="Z756" s="376"/>
      <c r="AA756" s="376"/>
      <c r="AB756" s="376"/>
      <c r="AC756" s="376"/>
      <c r="AD756" s="376"/>
      <c r="AE756" s="376"/>
      <c r="AF756" s="376"/>
      <c r="AG756" s="376"/>
      <c r="AH756" s="376"/>
      <c r="AI756" s="376"/>
      <c r="AJ756" s="376"/>
      <c r="AK756" s="376"/>
      <c r="AL756" s="376"/>
      <c r="AM756" s="376"/>
      <c r="AN756" s="376"/>
      <c r="AO756" s="376"/>
      <c r="AP756" s="376"/>
      <c r="AQ756" s="376"/>
      <c r="AR756" s="376"/>
      <c r="AS756" s="376"/>
      <c r="AT756" s="376"/>
    </row>
    <row r="757" spans="1:92" ht="18" customHeight="1">
      <c r="A757" s="376"/>
      <c r="B757" s="688"/>
      <c r="C757" s="689"/>
      <c r="D757" s="671"/>
      <c r="E757" s="677"/>
      <c r="F757" s="677"/>
      <c r="G757" s="677"/>
      <c r="H757" s="678"/>
      <c r="I757" s="671">
        <v>1</v>
      </c>
      <c r="J757" s="677"/>
      <c r="K757" s="677"/>
      <c r="L757" s="677"/>
      <c r="M757" s="677"/>
      <c r="N757" s="677"/>
      <c r="O757" s="678"/>
      <c r="P757" s="671">
        <v>2</v>
      </c>
      <c r="Q757" s="677"/>
      <c r="R757" s="677"/>
      <c r="S757" s="677"/>
      <c r="T757" s="677"/>
      <c r="U757" s="677"/>
      <c r="V757" s="677"/>
      <c r="W757" s="678"/>
      <c r="X757" s="671">
        <v>3</v>
      </c>
      <c r="Y757" s="692"/>
      <c r="Z757" s="692"/>
      <c r="AA757" s="692"/>
      <c r="AB757" s="673"/>
      <c r="AC757" s="671">
        <v>4</v>
      </c>
      <c r="AD757" s="677"/>
      <c r="AE757" s="677"/>
      <c r="AF757" s="677"/>
      <c r="AG757" s="678"/>
      <c r="AH757" s="671">
        <v>5</v>
      </c>
      <c r="AI757" s="677"/>
      <c r="AJ757" s="677"/>
      <c r="AK757" s="677"/>
      <c r="AL757" s="677"/>
      <c r="AM757" s="677"/>
      <c r="AN757" s="677"/>
      <c r="AO757" s="678"/>
      <c r="AP757" s="671">
        <v>6</v>
      </c>
      <c r="AQ757" s="672"/>
      <c r="AR757" s="672"/>
      <c r="AS757" s="673"/>
      <c r="AT757" s="376"/>
    </row>
    <row r="758" spans="1:92" ht="18" customHeight="1">
      <c r="A758" s="376"/>
      <c r="B758" s="690"/>
      <c r="C758" s="691"/>
      <c r="D758" s="679" t="s">
        <v>237</v>
      </c>
      <c r="E758" s="680"/>
      <c r="F758" s="680"/>
      <c r="G758" s="680"/>
      <c r="H758" s="681"/>
      <c r="I758" s="679" t="s">
        <v>339</v>
      </c>
      <c r="J758" s="680"/>
      <c r="K758" s="680"/>
      <c r="L758" s="680"/>
      <c r="M758" s="680"/>
      <c r="N758" s="680"/>
      <c r="O758" s="681"/>
      <c r="P758" s="679" t="s">
        <v>340</v>
      </c>
      <c r="Q758" s="680"/>
      <c r="R758" s="680"/>
      <c r="S758" s="680"/>
      <c r="T758" s="680"/>
      <c r="U758" s="680"/>
      <c r="V758" s="680"/>
      <c r="W758" s="681"/>
      <c r="X758" s="679" t="s">
        <v>242</v>
      </c>
      <c r="Y758" s="685"/>
      <c r="Z758" s="685"/>
      <c r="AA758" s="685"/>
      <c r="AB758" s="686"/>
      <c r="AC758" s="679" t="s">
        <v>243</v>
      </c>
      <c r="AD758" s="680"/>
      <c r="AE758" s="680"/>
      <c r="AF758" s="680"/>
      <c r="AG758" s="681"/>
      <c r="AH758" s="679" t="s">
        <v>244</v>
      </c>
      <c r="AI758" s="680"/>
      <c r="AJ758" s="680"/>
      <c r="AK758" s="680"/>
      <c r="AL758" s="680"/>
      <c r="AM758" s="680"/>
      <c r="AN758" s="680"/>
      <c r="AO758" s="681"/>
      <c r="AP758" s="679" t="s">
        <v>245</v>
      </c>
      <c r="AQ758" s="687"/>
      <c r="AR758" s="687"/>
      <c r="AS758" s="686"/>
      <c r="AT758" s="376"/>
    </row>
    <row r="759" spans="1:92" ht="18" customHeight="1">
      <c r="A759" s="376"/>
      <c r="B759" s="690"/>
      <c r="C759" s="691"/>
      <c r="D759" s="682"/>
      <c r="E759" s="683"/>
      <c r="F759" s="683"/>
      <c r="G759" s="683"/>
      <c r="H759" s="684"/>
      <c r="I759" s="654" t="s">
        <v>246</v>
      </c>
      <c r="J759" s="655"/>
      <c r="K759" s="655"/>
      <c r="L759" s="655"/>
      <c r="M759" s="655"/>
      <c r="N759" s="655"/>
      <c r="O759" s="656"/>
      <c r="P759" s="693" t="s">
        <v>247</v>
      </c>
      <c r="Q759" s="694"/>
      <c r="R759" s="694"/>
      <c r="S759" s="694"/>
      <c r="T759" s="694"/>
      <c r="U759" s="694"/>
      <c r="V759" s="694"/>
      <c r="W759" s="695"/>
      <c r="X759" s="657"/>
      <c r="Y759" s="696"/>
      <c r="Z759" s="696"/>
      <c r="AA759" s="696"/>
      <c r="AB759" s="659"/>
      <c r="AC759" s="693" t="s">
        <v>341</v>
      </c>
      <c r="AD759" s="694"/>
      <c r="AE759" s="694"/>
      <c r="AF759" s="694"/>
      <c r="AG759" s="695"/>
      <c r="AH759" s="654" t="s">
        <v>342</v>
      </c>
      <c r="AI759" s="655"/>
      <c r="AJ759" s="655"/>
      <c r="AK759" s="655"/>
      <c r="AL759" s="655"/>
      <c r="AM759" s="655"/>
      <c r="AN759" s="655"/>
      <c r="AO759" s="656"/>
      <c r="AP759" s="657"/>
      <c r="AQ759" s="658"/>
      <c r="AR759" s="658"/>
      <c r="AS759" s="659"/>
      <c r="AT759" s="376"/>
    </row>
    <row r="760" spans="1:92" ht="18" customHeight="1">
      <c r="A760" s="376"/>
      <c r="B760" s="660" t="s">
        <v>250</v>
      </c>
      <c r="C760" s="661"/>
      <c r="D760" s="662" t="s">
        <v>1002</v>
      </c>
      <c r="E760" s="663"/>
      <c r="F760" s="663"/>
      <c r="G760" s="663"/>
      <c r="H760" s="664"/>
      <c r="I760" s="665" t="e">
        <f ca="1">I746</f>
        <v>#N/A</v>
      </c>
      <c r="J760" s="666"/>
      <c r="K760" s="666"/>
      <c r="L760" s="666"/>
      <c r="M760" s="667">
        <f>I745</f>
        <v>0</v>
      </c>
      <c r="N760" s="586"/>
      <c r="O760" s="587"/>
      <c r="P760" s="668" t="e">
        <f ca="1">IF(OR(AL705="% of Reading",AL705="% of F.S"),I760*AF705%,AF705)/AR705</f>
        <v>#N/A</v>
      </c>
      <c r="Q760" s="669"/>
      <c r="R760" s="669"/>
      <c r="S760" s="669"/>
      <c r="T760" s="669"/>
      <c r="U760" s="667">
        <f>M760</f>
        <v>0</v>
      </c>
      <c r="V760" s="667"/>
      <c r="W760" s="670"/>
      <c r="X760" s="671" t="s">
        <v>251</v>
      </c>
      <c r="Y760" s="672"/>
      <c r="Z760" s="672"/>
      <c r="AA760" s="672"/>
      <c r="AB760" s="673"/>
      <c r="AC760" s="674">
        <v>1</v>
      </c>
      <c r="AD760" s="675"/>
      <c r="AE760" s="675"/>
      <c r="AF760" s="675"/>
      <c r="AG760" s="676"/>
      <c r="AH760" s="665" t="e">
        <f ca="1">P760*AC760</f>
        <v>#N/A</v>
      </c>
      <c r="AI760" s="666"/>
      <c r="AJ760" s="666"/>
      <c r="AK760" s="666"/>
      <c r="AL760" s="666"/>
      <c r="AM760" s="667">
        <f>U760</f>
        <v>0</v>
      </c>
      <c r="AN760" s="667"/>
      <c r="AO760" s="670"/>
      <c r="AP760" s="671" t="s">
        <v>252</v>
      </c>
      <c r="AQ760" s="672"/>
      <c r="AR760" s="672"/>
      <c r="AS760" s="673"/>
      <c r="AT760" s="376"/>
    </row>
    <row r="761" spans="1:92" ht="18" customHeight="1">
      <c r="A761" s="376"/>
      <c r="B761" s="688" t="s">
        <v>253</v>
      </c>
      <c r="C761" s="689"/>
      <c r="D761" s="662" t="s">
        <v>1003</v>
      </c>
      <c r="E761" s="663"/>
      <c r="F761" s="663"/>
      <c r="G761" s="663"/>
      <c r="H761" s="664"/>
      <c r="I761" s="700" t="e">
        <f ca="1">AH746</f>
        <v>#N/A</v>
      </c>
      <c r="J761" s="701"/>
      <c r="K761" s="701"/>
      <c r="L761" s="701"/>
      <c r="M761" s="667">
        <f>AH745</f>
        <v>0</v>
      </c>
      <c r="N761" s="586"/>
      <c r="O761" s="587"/>
      <c r="P761" s="700" t="e">
        <f ca="1">SQRT(SUMSQ(P762,P763,P764,P765))</f>
        <v>#N/A</v>
      </c>
      <c r="Q761" s="701"/>
      <c r="R761" s="701"/>
      <c r="S761" s="701"/>
      <c r="T761" s="701"/>
      <c r="U761" s="667">
        <f>M761</f>
        <v>0</v>
      </c>
      <c r="V761" s="667"/>
      <c r="W761" s="670"/>
      <c r="X761" s="679" t="s">
        <v>254</v>
      </c>
      <c r="Y761" s="680"/>
      <c r="Z761" s="680"/>
      <c r="AA761" s="680"/>
      <c r="AB761" s="681"/>
      <c r="AC761" s="697">
        <v>-1</v>
      </c>
      <c r="AD761" s="698"/>
      <c r="AE761" s="698"/>
      <c r="AF761" s="698"/>
      <c r="AG761" s="699"/>
      <c r="AH761" s="700" t="e">
        <f ca="1">ABS(P761*AC761)</f>
        <v>#N/A</v>
      </c>
      <c r="AI761" s="701"/>
      <c r="AJ761" s="701"/>
      <c r="AK761" s="701"/>
      <c r="AL761" s="701"/>
      <c r="AM761" s="667">
        <f>U761</f>
        <v>0</v>
      </c>
      <c r="AN761" s="667"/>
      <c r="AO761" s="670"/>
      <c r="AP761" s="702" t="e">
        <f ca="1">AH761^4/SUM(AH763^4/AP763,AH764^4/AP764,AH765^4/AP765)</f>
        <v>#N/A</v>
      </c>
      <c r="AQ761" s="703"/>
      <c r="AR761" s="703"/>
      <c r="AS761" s="704"/>
      <c r="AT761" s="376"/>
    </row>
    <row r="762" spans="1:92" ht="18" customHeight="1">
      <c r="A762" s="376"/>
      <c r="B762" s="660" t="s">
        <v>255</v>
      </c>
      <c r="C762" s="661"/>
      <c r="D762" s="705" t="s">
        <v>1004</v>
      </c>
      <c r="E762" s="706"/>
      <c r="F762" s="706"/>
      <c r="G762" s="706"/>
      <c r="H762" s="707"/>
      <c r="I762" s="708">
        <v>0</v>
      </c>
      <c r="J762" s="709"/>
      <c r="K762" s="709"/>
      <c r="L762" s="709"/>
      <c r="M762" s="709"/>
      <c r="N762" s="709"/>
      <c r="O762" s="710"/>
      <c r="P762" s="665" t="e">
        <f ca="1">H705/2/SQRT(3)</f>
        <v>#N/A</v>
      </c>
      <c r="Q762" s="666"/>
      <c r="R762" s="666"/>
      <c r="S762" s="666"/>
      <c r="T762" s="666"/>
      <c r="U762" s="666"/>
      <c r="V762" s="667">
        <f>U761</f>
        <v>0</v>
      </c>
      <c r="W762" s="670"/>
      <c r="X762" s="711" t="s">
        <v>83</v>
      </c>
      <c r="Y762" s="712"/>
      <c r="Z762" s="712"/>
      <c r="AA762" s="712"/>
      <c r="AB762" s="713"/>
      <c r="AC762" s="714">
        <v>1</v>
      </c>
      <c r="AD762" s="715"/>
      <c r="AE762" s="715"/>
      <c r="AF762" s="715"/>
      <c r="AG762" s="716"/>
      <c r="AH762" s="665" t="e">
        <f ca="1">P762*AC762</f>
        <v>#N/A</v>
      </c>
      <c r="AI762" s="666"/>
      <c r="AJ762" s="666"/>
      <c r="AK762" s="666"/>
      <c r="AL762" s="666"/>
      <c r="AM762" s="666"/>
      <c r="AN762" s="667">
        <f>V762</f>
        <v>0</v>
      </c>
      <c r="AO762" s="670"/>
      <c r="AP762" s="711" t="s">
        <v>252</v>
      </c>
      <c r="AQ762" s="712"/>
      <c r="AR762" s="712"/>
      <c r="AS762" s="713"/>
      <c r="AT762" s="376"/>
    </row>
    <row r="763" spans="1:92" ht="18" customHeight="1">
      <c r="A763" s="376"/>
      <c r="B763" s="660" t="s">
        <v>334</v>
      </c>
      <c r="C763" s="661"/>
      <c r="D763" s="705" t="s">
        <v>1005</v>
      </c>
      <c r="E763" s="706"/>
      <c r="F763" s="706"/>
      <c r="G763" s="706"/>
      <c r="H763" s="707"/>
      <c r="I763" s="708">
        <v>0</v>
      </c>
      <c r="J763" s="709"/>
      <c r="K763" s="709"/>
      <c r="L763" s="709"/>
      <c r="M763" s="709"/>
      <c r="N763" s="709"/>
      <c r="O763" s="710"/>
      <c r="P763" s="665" t="e">
        <f ca="1">T705/2/SQRT(3)</f>
        <v>#VALUE!</v>
      </c>
      <c r="Q763" s="666"/>
      <c r="R763" s="666"/>
      <c r="S763" s="666"/>
      <c r="T763" s="666"/>
      <c r="U763" s="666"/>
      <c r="V763" s="667">
        <f>V762</f>
        <v>0</v>
      </c>
      <c r="W763" s="670"/>
      <c r="X763" s="711" t="s">
        <v>254</v>
      </c>
      <c r="Y763" s="712"/>
      <c r="Z763" s="712"/>
      <c r="AA763" s="712"/>
      <c r="AB763" s="713"/>
      <c r="AC763" s="714">
        <v>1</v>
      </c>
      <c r="AD763" s="715"/>
      <c r="AE763" s="715"/>
      <c r="AF763" s="715"/>
      <c r="AG763" s="716"/>
      <c r="AH763" s="665" t="e">
        <f ca="1">P763*AC763</f>
        <v>#VALUE!</v>
      </c>
      <c r="AI763" s="666"/>
      <c r="AJ763" s="666"/>
      <c r="AK763" s="666"/>
      <c r="AL763" s="666"/>
      <c r="AM763" s="666"/>
      <c r="AN763" s="667">
        <f>V763</f>
        <v>0</v>
      </c>
      <c r="AO763" s="670"/>
      <c r="AP763" s="711">
        <f>1/2*(100/20)^2</f>
        <v>12.5</v>
      </c>
      <c r="AQ763" s="712"/>
      <c r="AR763" s="712"/>
      <c r="AS763" s="713"/>
      <c r="AT763" s="376"/>
    </row>
    <row r="764" spans="1:92" ht="18" customHeight="1">
      <c r="A764" s="376"/>
      <c r="B764" s="660" t="s">
        <v>336</v>
      </c>
      <c r="C764" s="661"/>
      <c r="D764" s="705" t="s">
        <v>1006</v>
      </c>
      <c r="E764" s="706"/>
      <c r="F764" s="706"/>
      <c r="G764" s="706"/>
      <c r="H764" s="707"/>
      <c r="I764" s="708">
        <v>0</v>
      </c>
      <c r="J764" s="709"/>
      <c r="K764" s="709"/>
      <c r="L764" s="709"/>
      <c r="M764" s="709"/>
      <c r="N764" s="709"/>
      <c r="O764" s="710"/>
      <c r="P764" s="665" t="e">
        <f ca="1">MAX(AK753:AS754)/2/SQRT(3)</f>
        <v>#N/A</v>
      </c>
      <c r="Q764" s="666"/>
      <c r="R764" s="666"/>
      <c r="S764" s="666"/>
      <c r="T764" s="666"/>
      <c r="U764" s="666"/>
      <c r="V764" s="667">
        <f>V763</f>
        <v>0</v>
      </c>
      <c r="W764" s="670"/>
      <c r="X764" s="711" t="s">
        <v>254</v>
      </c>
      <c r="Y764" s="712"/>
      <c r="Z764" s="712"/>
      <c r="AA764" s="712"/>
      <c r="AB764" s="713"/>
      <c r="AC764" s="714">
        <v>1</v>
      </c>
      <c r="AD764" s="715"/>
      <c r="AE764" s="715"/>
      <c r="AF764" s="715"/>
      <c r="AG764" s="716"/>
      <c r="AH764" s="665" t="e">
        <f ca="1">P764*AC764</f>
        <v>#N/A</v>
      </c>
      <c r="AI764" s="666"/>
      <c r="AJ764" s="666"/>
      <c r="AK764" s="666"/>
      <c r="AL764" s="666"/>
      <c r="AM764" s="666"/>
      <c r="AN764" s="667">
        <f>V764</f>
        <v>0</v>
      </c>
      <c r="AO764" s="670"/>
      <c r="AP764" s="711">
        <f>1/2*(100/20)^2</f>
        <v>12.5</v>
      </c>
      <c r="AQ764" s="712"/>
      <c r="AR764" s="712"/>
      <c r="AS764" s="713"/>
      <c r="AT764" s="376"/>
    </row>
    <row r="765" spans="1:92" ht="18" customHeight="1">
      <c r="A765" s="376"/>
      <c r="B765" s="660" t="s">
        <v>337</v>
      </c>
      <c r="C765" s="661"/>
      <c r="D765" s="705" t="s">
        <v>1007</v>
      </c>
      <c r="E765" s="706"/>
      <c r="F765" s="706"/>
      <c r="G765" s="706"/>
      <c r="H765" s="707"/>
      <c r="I765" s="708">
        <v>0</v>
      </c>
      <c r="J765" s="709"/>
      <c r="K765" s="709"/>
      <c r="L765" s="709"/>
      <c r="M765" s="709"/>
      <c r="N765" s="709"/>
      <c r="O765" s="710"/>
      <c r="P765" s="665" t="e">
        <f ca="1">ABS(Z705/2/SQRT(3))</f>
        <v>#N/A</v>
      </c>
      <c r="Q765" s="666"/>
      <c r="R765" s="666"/>
      <c r="S765" s="666"/>
      <c r="T765" s="666"/>
      <c r="U765" s="666"/>
      <c r="V765" s="667">
        <f>V764</f>
        <v>0</v>
      </c>
      <c r="W765" s="670"/>
      <c r="X765" s="711" t="s">
        <v>254</v>
      </c>
      <c r="Y765" s="712"/>
      <c r="Z765" s="712"/>
      <c r="AA765" s="712"/>
      <c r="AB765" s="713"/>
      <c r="AC765" s="714">
        <v>1</v>
      </c>
      <c r="AD765" s="715"/>
      <c r="AE765" s="715"/>
      <c r="AF765" s="715"/>
      <c r="AG765" s="716"/>
      <c r="AH765" s="665" t="e">
        <f ca="1">ABS(P765*AC765)</f>
        <v>#N/A</v>
      </c>
      <c r="AI765" s="666"/>
      <c r="AJ765" s="666"/>
      <c r="AK765" s="666"/>
      <c r="AL765" s="666"/>
      <c r="AM765" s="666"/>
      <c r="AN765" s="667">
        <f>V765</f>
        <v>0</v>
      </c>
      <c r="AO765" s="670"/>
      <c r="AP765" s="711">
        <f>1/2*(100/20)^2</f>
        <v>12.5</v>
      </c>
      <c r="AQ765" s="712"/>
      <c r="AR765" s="712"/>
      <c r="AS765" s="713"/>
      <c r="AT765" s="376"/>
    </row>
    <row r="766" spans="1:92" ht="18" customHeight="1">
      <c r="A766" s="376"/>
      <c r="B766" s="660" t="s">
        <v>260</v>
      </c>
      <c r="C766" s="661"/>
      <c r="D766" s="662" t="s">
        <v>1008</v>
      </c>
      <c r="E766" s="663"/>
      <c r="F766" s="663"/>
      <c r="G766" s="663"/>
      <c r="H766" s="664"/>
      <c r="I766" s="668" t="e">
        <f ca="1">AN746</f>
        <v>#N/A</v>
      </c>
      <c r="J766" s="669"/>
      <c r="K766" s="669"/>
      <c r="L766" s="669"/>
      <c r="M766" s="667">
        <f>AN745</f>
        <v>0</v>
      </c>
      <c r="N766" s="586"/>
      <c r="O766" s="587"/>
      <c r="P766" s="719" t="s">
        <v>261</v>
      </c>
      <c r="Q766" s="720"/>
      <c r="R766" s="720"/>
      <c r="S766" s="720"/>
      <c r="T766" s="720"/>
      <c r="U766" s="720"/>
      <c r="V766" s="720"/>
      <c r="W766" s="721"/>
      <c r="X766" s="671" t="s">
        <v>261</v>
      </c>
      <c r="Y766" s="672"/>
      <c r="Z766" s="672"/>
      <c r="AA766" s="672"/>
      <c r="AB766" s="673"/>
      <c r="AC766" s="674" t="s">
        <v>261</v>
      </c>
      <c r="AD766" s="675"/>
      <c r="AE766" s="675"/>
      <c r="AF766" s="675"/>
      <c r="AG766" s="676"/>
      <c r="AH766" s="665" t="e">
        <f ca="1">SQRT(SUMSQ(AH760,AH761))</f>
        <v>#N/A</v>
      </c>
      <c r="AI766" s="666"/>
      <c r="AJ766" s="666"/>
      <c r="AK766" s="666"/>
      <c r="AL766" s="666"/>
      <c r="AM766" s="667">
        <f>M766</f>
        <v>0</v>
      </c>
      <c r="AN766" s="667"/>
      <c r="AO766" s="670"/>
      <c r="AP766" s="671" t="e">
        <f ca="1">IF(AH761=0,"∞",ROUNDDOWN(AH766^4/(AH761^4/AP761),0))</f>
        <v>#N/A</v>
      </c>
      <c r="AQ766" s="672"/>
      <c r="AR766" s="672"/>
      <c r="AS766" s="673"/>
      <c r="AT766" s="376"/>
      <c r="BD766" s="147"/>
      <c r="BE766" s="147"/>
      <c r="BF766" s="147"/>
      <c r="BG766" s="147"/>
      <c r="BH766" s="148"/>
      <c r="BI766" s="149"/>
      <c r="BJ766" s="149"/>
      <c r="BK766" s="150"/>
      <c r="BL766" s="150"/>
      <c r="BM766" s="150"/>
      <c r="BN766" s="150"/>
      <c r="BO766" s="150"/>
      <c r="BP766" s="150"/>
      <c r="BQ766" s="150"/>
      <c r="BR766" s="150"/>
      <c r="BS766" s="151"/>
      <c r="BT766" s="370"/>
      <c r="BU766" s="370"/>
      <c r="BV766" s="370"/>
      <c r="BW766" s="369"/>
      <c r="BX766" s="152"/>
      <c r="BY766" s="152"/>
      <c r="BZ766" s="152"/>
      <c r="CA766" s="152"/>
      <c r="CB766" s="152"/>
      <c r="CC766" s="186"/>
      <c r="CD766" s="186"/>
      <c r="CE766" s="186"/>
      <c r="CF766" s="186"/>
      <c r="CG766" s="186"/>
      <c r="CH766" s="148"/>
      <c r="CI766" s="149"/>
      <c r="CJ766" s="149"/>
      <c r="CK766" s="151"/>
      <c r="CL766" s="370"/>
      <c r="CM766" s="370"/>
      <c r="CN766" s="369"/>
    </row>
    <row r="767" spans="1:92" s="376" customFormat="1" ht="18" customHeight="1"/>
    <row r="768" spans="1:92" s="146" customFormat="1" ht="18" customHeight="1">
      <c r="A768" s="153" t="s">
        <v>841</v>
      </c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5"/>
      <c r="AD768" s="145"/>
      <c r="AE768" s="145"/>
      <c r="AF768" s="145"/>
      <c r="AG768" s="145"/>
      <c r="AH768" s="145"/>
      <c r="AI768" s="145"/>
      <c r="AJ768" s="145"/>
      <c r="AK768" s="145"/>
      <c r="AL768" s="145"/>
      <c r="AM768" s="145"/>
      <c r="AN768" s="145"/>
      <c r="AO768" s="145"/>
      <c r="AP768" s="145"/>
      <c r="AQ768" s="145"/>
      <c r="AR768" s="145"/>
      <c r="AS768" s="145"/>
      <c r="AT768" s="145"/>
    </row>
    <row r="769" spans="1:55" s="146" customFormat="1" ht="18" customHeight="1">
      <c r="B769" s="149" t="s">
        <v>842</v>
      </c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5"/>
      <c r="AD769" s="145"/>
      <c r="AE769" s="145"/>
      <c r="AF769" s="145"/>
      <c r="AG769" s="145"/>
      <c r="AH769" s="145"/>
      <c r="AI769" s="145"/>
      <c r="AJ769" s="145"/>
      <c r="AK769" s="145"/>
      <c r="AL769" s="145"/>
      <c r="AM769" s="145"/>
      <c r="AN769" s="145"/>
      <c r="AO769" s="145"/>
      <c r="AP769" s="145"/>
      <c r="AQ769" s="145"/>
      <c r="AR769" s="145"/>
      <c r="AS769" s="145"/>
      <c r="AT769" s="145"/>
    </row>
    <row r="770" spans="1:55" s="146" customFormat="1" ht="18" customHeight="1">
      <c r="A770" s="145"/>
      <c r="B770" s="145"/>
      <c r="C770" s="368"/>
      <c r="D770" s="145"/>
      <c r="E770" s="182"/>
      <c r="F770" s="145"/>
      <c r="G770" s="176" t="s">
        <v>1039</v>
      </c>
      <c r="H770" s="725" t="s">
        <v>320</v>
      </c>
      <c r="I770" s="725"/>
      <c r="J770" s="726" t="e">
        <f ca="1">AH766</f>
        <v>#N/A</v>
      </c>
      <c r="K770" s="726"/>
      <c r="L770" s="726"/>
      <c r="M770" s="726"/>
      <c r="N770" s="412">
        <f>AM766</f>
        <v>0</v>
      </c>
      <c r="O770" s="372"/>
      <c r="P770" s="408"/>
      <c r="Q770" s="373" t="s">
        <v>321</v>
      </c>
      <c r="R770" s="726" t="e">
        <f ca="1">J770*2</f>
        <v>#N/A</v>
      </c>
      <c r="S770" s="726"/>
      <c r="T770" s="726"/>
      <c r="U770" s="726"/>
      <c r="V770" s="412">
        <f>N770</f>
        <v>0</v>
      </c>
      <c r="W770" s="376"/>
      <c r="X770" s="376"/>
      <c r="Y770" s="376"/>
      <c r="Z770" s="376"/>
      <c r="AA770" s="145"/>
      <c r="AB770" s="145"/>
      <c r="AC770" s="145"/>
      <c r="AD770" s="145"/>
      <c r="AE770" s="145"/>
      <c r="AF770" s="145"/>
      <c r="AG770" s="145"/>
      <c r="AH770" s="145"/>
      <c r="AI770" s="145"/>
      <c r="AJ770" s="145"/>
      <c r="AK770" s="145"/>
      <c r="AL770" s="145"/>
      <c r="AM770" s="145"/>
      <c r="AN770" s="145"/>
      <c r="AO770" s="145"/>
      <c r="AP770" s="145"/>
      <c r="AQ770" s="145"/>
      <c r="AR770" s="145"/>
      <c r="AS770" s="145"/>
      <c r="AT770" s="145"/>
      <c r="AU770" s="145"/>
    </row>
    <row r="773" spans="1:55" s="146" customFormat="1" ht="18.75" customHeight="1">
      <c r="A773" s="297" t="s">
        <v>343</v>
      </c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  <c r="AC773" s="145"/>
      <c r="AD773" s="145"/>
      <c r="AE773" s="145"/>
      <c r="AF773" s="145"/>
      <c r="AG773" s="145"/>
      <c r="AH773" s="145"/>
      <c r="AI773" s="145"/>
      <c r="AJ773" s="145"/>
      <c r="AK773" s="145"/>
      <c r="AL773" s="145"/>
      <c r="AM773" s="145"/>
      <c r="AN773" s="145"/>
      <c r="AO773" s="145"/>
      <c r="AP773" s="145"/>
      <c r="AQ773" s="145"/>
      <c r="AR773" s="145"/>
      <c r="AS773" s="145"/>
      <c r="AT773" s="145"/>
    </row>
    <row r="774" spans="1:55" ht="18.75" customHeight="1">
      <c r="A774" s="187" t="s">
        <v>323</v>
      </c>
    </row>
    <row r="775" spans="1:55" ht="18.75" customHeight="1">
      <c r="B775" s="594" t="s">
        <v>324</v>
      </c>
      <c r="C775" s="594"/>
      <c r="D775" s="594"/>
      <c r="E775" s="594"/>
      <c r="F775" s="594"/>
      <c r="G775" s="594"/>
      <c r="H775" s="594" t="s">
        <v>325</v>
      </c>
      <c r="I775" s="594"/>
      <c r="J775" s="594"/>
      <c r="K775" s="594"/>
      <c r="L775" s="594"/>
      <c r="M775" s="594"/>
      <c r="N775" s="591" t="s">
        <v>326</v>
      </c>
      <c r="O775" s="591"/>
      <c r="P775" s="591"/>
      <c r="Q775" s="591"/>
      <c r="R775" s="591"/>
      <c r="S775" s="591"/>
      <c r="T775" s="591" t="s">
        <v>327</v>
      </c>
      <c r="U775" s="591"/>
      <c r="V775" s="591"/>
      <c r="W775" s="591"/>
      <c r="X775" s="591"/>
      <c r="Y775" s="591"/>
      <c r="Z775" s="591" t="s">
        <v>214</v>
      </c>
      <c r="AA775" s="591"/>
      <c r="AB775" s="591"/>
      <c r="AC775" s="591"/>
      <c r="AD775" s="591"/>
      <c r="AE775" s="591"/>
      <c r="AF775" s="595" t="s">
        <v>136</v>
      </c>
      <c r="AG775" s="596"/>
      <c r="AH775" s="596"/>
      <c r="AI775" s="596"/>
      <c r="AJ775" s="596"/>
      <c r="AK775" s="596"/>
      <c r="AL775" s="596"/>
      <c r="AM775" s="596"/>
      <c r="AN775" s="596"/>
      <c r="AO775" s="596"/>
      <c r="AP775" s="596"/>
      <c r="AQ775" s="597"/>
      <c r="AR775" s="590" t="s">
        <v>329</v>
      </c>
      <c r="AS775" s="590"/>
      <c r="AT775" s="590"/>
      <c r="AU775" s="590"/>
      <c r="AV775" s="590"/>
      <c r="AW775" s="590"/>
      <c r="AX775" s="591" t="s">
        <v>330</v>
      </c>
      <c r="AY775" s="591"/>
      <c r="AZ775" s="591"/>
      <c r="BA775" s="591"/>
      <c r="BB775" s="591"/>
      <c r="BC775" s="591"/>
    </row>
    <row r="776" spans="1:55" ht="18.75" customHeight="1">
      <c r="B776" s="592">
        <f>MAX(Calcu_ADJ!D255:D284)</f>
        <v>0</v>
      </c>
      <c r="C776" s="592"/>
      <c r="D776" s="592"/>
      <c r="E776" s="592"/>
      <c r="F776" s="592"/>
      <c r="G776" s="592"/>
      <c r="H776" s="592" t="e">
        <f ca="1">Calcu_ADJ!E249*Calcu_ADJ!C249</f>
        <v>#N/A</v>
      </c>
      <c r="I776" s="592"/>
      <c r="J776" s="592"/>
      <c r="K776" s="592"/>
      <c r="L776" s="592"/>
      <c r="M776" s="592"/>
      <c r="N776" s="568">
        <f>Calcu_ADJ!D254</f>
        <v>0</v>
      </c>
      <c r="O776" s="568"/>
      <c r="P776" s="568"/>
      <c r="Q776" s="568"/>
      <c r="R776" s="568"/>
      <c r="S776" s="568"/>
      <c r="T776" s="568" t="e">
        <f ca="1">MAX(ABS(Calcu_ADJ!Q270-Calcu_ADJ!Q255),ABS(Calcu_ADJ!R270-Calcu_ADJ!R255),ABS(Calcu_ADJ!S270-Calcu_ADJ!S255))</f>
        <v>#VALUE!</v>
      </c>
      <c r="U776" s="568"/>
      <c r="V776" s="568"/>
      <c r="W776" s="568"/>
      <c r="X776" s="568"/>
      <c r="Y776" s="568"/>
      <c r="Z776" s="568" t="e">
        <f ca="1">((P818-P817)+(V818-V817)+(AB818-AB817))/3</f>
        <v>#N/A</v>
      </c>
      <c r="AA776" s="568"/>
      <c r="AB776" s="568"/>
      <c r="AC776" s="568"/>
      <c r="AD776" s="568"/>
      <c r="AE776" s="568"/>
      <c r="AF776" s="593" t="e">
        <f ca="1">OFFSET(표준압력!U210,AX776,0)</f>
        <v>#N/A</v>
      </c>
      <c r="AG776" s="593"/>
      <c r="AH776" s="593"/>
      <c r="AI776" s="593"/>
      <c r="AJ776" s="593"/>
      <c r="AK776" s="593"/>
      <c r="AL776" s="593">
        <f>표준압력!V211</f>
        <v>0</v>
      </c>
      <c r="AM776" s="593"/>
      <c r="AN776" s="593"/>
      <c r="AO776" s="593"/>
      <c r="AP776" s="593"/>
      <c r="AQ776" s="593"/>
      <c r="AR776" s="568">
        <v>2</v>
      </c>
      <c r="AS776" s="568"/>
      <c r="AT776" s="568"/>
      <c r="AU776" s="568"/>
      <c r="AV776" s="568"/>
      <c r="AW776" s="568"/>
      <c r="AX776" s="568" t="e">
        <f>MATCH(TRUE,Calcu_ADJ!I255:I284,0)</f>
        <v>#N/A</v>
      </c>
      <c r="AY776" s="568"/>
      <c r="AZ776" s="568"/>
      <c r="BA776" s="568"/>
      <c r="BB776" s="568"/>
      <c r="BC776" s="568"/>
    </row>
    <row r="777" spans="1:55" ht="18" customHeight="1">
      <c r="A777" s="376"/>
      <c r="B777" s="376"/>
      <c r="C777" s="376"/>
      <c r="D777" s="376"/>
      <c r="E777" s="376"/>
      <c r="F777" s="376"/>
      <c r="G777" s="376"/>
      <c r="H777" s="376"/>
      <c r="I777" s="376"/>
      <c r="J777" s="376"/>
      <c r="K777" s="376"/>
      <c r="L777" s="376"/>
      <c r="M777" s="376"/>
      <c r="N777" s="376"/>
      <c r="O777" s="376"/>
      <c r="P777" s="376"/>
      <c r="Q777" s="376"/>
      <c r="R777" s="376"/>
      <c r="S777" s="376"/>
      <c r="T777" s="376"/>
      <c r="U777" s="376"/>
      <c r="V777" s="376"/>
      <c r="W777" s="376"/>
      <c r="X777" s="376"/>
      <c r="Y777" s="376"/>
      <c r="Z777" s="376"/>
      <c r="AA777" s="376"/>
      <c r="AB777" s="376"/>
      <c r="AC777" s="376"/>
      <c r="AD777" s="376"/>
      <c r="AE777" s="376"/>
      <c r="AF777" s="376"/>
      <c r="AG777" s="376"/>
      <c r="AH777" s="376"/>
      <c r="AI777" s="376"/>
      <c r="AJ777" s="376"/>
      <c r="AK777" s="376"/>
      <c r="AL777" s="376"/>
      <c r="AM777" s="376"/>
      <c r="AN777" s="376"/>
      <c r="AO777" s="376"/>
      <c r="AP777" s="376"/>
      <c r="AQ777" s="376"/>
      <c r="AR777" s="376"/>
      <c r="AS777" s="376"/>
      <c r="AT777" s="376"/>
    </row>
    <row r="778" spans="1:55" ht="18" customHeight="1">
      <c r="A778" s="187" t="s">
        <v>222</v>
      </c>
      <c r="B778" s="376"/>
      <c r="C778" s="376"/>
      <c r="D778" s="376"/>
      <c r="E778" s="376"/>
      <c r="F778" s="376"/>
      <c r="G778" s="376"/>
      <c r="H778" s="376"/>
      <c r="I778" s="376"/>
      <c r="J778" s="376"/>
      <c r="K778" s="376"/>
      <c r="L778" s="376"/>
      <c r="M778" s="376"/>
      <c r="N778" s="376"/>
      <c r="O778" s="376"/>
      <c r="P778" s="376"/>
      <c r="Q778" s="376"/>
      <c r="R778" s="376"/>
      <c r="S778" s="376"/>
      <c r="T778" s="376"/>
      <c r="U778" s="376"/>
      <c r="V778" s="376"/>
      <c r="W778" s="376"/>
      <c r="X778" s="376"/>
      <c r="Y778" s="376"/>
      <c r="Z778" s="376"/>
      <c r="AA778" s="376"/>
      <c r="AB778" s="376"/>
      <c r="AC778" s="376"/>
      <c r="AD778" s="376"/>
      <c r="AE778" s="376"/>
      <c r="AF778" s="376"/>
      <c r="AG778" s="376"/>
      <c r="AH778" s="376"/>
      <c r="AI778" s="376"/>
      <c r="AJ778" s="376"/>
      <c r="AK778" s="376"/>
      <c r="AL778" s="376"/>
      <c r="AM778" s="376"/>
      <c r="AN778" s="376"/>
      <c r="AO778" s="376"/>
      <c r="AP778" s="376"/>
      <c r="AQ778" s="376"/>
      <c r="AR778" s="376"/>
      <c r="AS778" s="376"/>
      <c r="AT778" s="376"/>
    </row>
    <row r="779" spans="1:55" ht="18" customHeight="1">
      <c r="A779" s="376"/>
      <c r="B779" s="569" t="s">
        <v>344</v>
      </c>
      <c r="C779" s="570"/>
      <c r="D779" s="570"/>
      <c r="E779" s="570"/>
      <c r="F779" s="570"/>
      <c r="G779" s="570"/>
      <c r="H779" s="571"/>
      <c r="I779" s="569" t="s">
        <v>1034</v>
      </c>
      <c r="J779" s="570"/>
      <c r="K779" s="570"/>
      <c r="L779" s="570"/>
      <c r="M779" s="570"/>
      <c r="N779" s="570"/>
      <c r="O779" s="571"/>
      <c r="P779" s="578" t="e">
        <f>Calcu!$J$328&amp;" 지시값"</f>
        <v>#N/A</v>
      </c>
      <c r="Q779" s="579"/>
      <c r="R779" s="579"/>
      <c r="S779" s="579"/>
      <c r="T779" s="579"/>
      <c r="U779" s="579"/>
      <c r="V779" s="579"/>
      <c r="W779" s="579"/>
      <c r="X779" s="579"/>
      <c r="Y779" s="579"/>
      <c r="Z779" s="579"/>
      <c r="AA779" s="579"/>
      <c r="AB779" s="579"/>
      <c r="AC779" s="579"/>
      <c r="AD779" s="580" t="s">
        <v>778</v>
      </c>
      <c r="AE779" s="580"/>
      <c r="AF779" s="580"/>
      <c r="AG779" s="580"/>
      <c r="AH779" s="580"/>
      <c r="AI779" s="580"/>
      <c r="AJ779" s="581"/>
      <c r="AK779" s="376"/>
      <c r="AL779" s="376"/>
      <c r="AM779" s="376"/>
      <c r="AN779" s="376"/>
      <c r="AO779" s="376"/>
      <c r="AP779" s="376"/>
      <c r="AQ779" s="376"/>
      <c r="AR779" s="143"/>
      <c r="AS779" s="143"/>
      <c r="AT779" s="376"/>
    </row>
    <row r="780" spans="1:55" ht="18" customHeight="1">
      <c r="A780" s="376"/>
      <c r="B780" s="572"/>
      <c r="C780" s="573"/>
      <c r="D780" s="573"/>
      <c r="E780" s="573"/>
      <c r="F780" s="573"/>
      <c r="G780" s="573"/>
      <c r="H780" s="574"/>
      <c r="I780" s="575"/>
      <c r="J780" s="576"/>
      <c r="K780" s="576"/>
      <c r="L780" s="576"/>
      <c r="M780" s="576"/>
      <c r="N780" s="576"/>
      <c r="O780" s="577"/>
      <c r="P780" s="582" t="s">
        <v>345</v>
      </c>
      <c r="Q780" s="583"/>
      <c r="R780" s="583"/>
      <c r="S780" s="583"/>
      <c r="T780" s="583"/>
      <c r="U780" s="583"/>
      <c r="V780" s="584"/>
      <c r="W780" s="582" t="s">
        <v>225</v>
      </c>
      <c r="X780" s="583"/>
      <c r="Y780" s="583"/>
      <c r="Z780" s="583"/>
      <c r="AA780" s="583"/>
      <c r="AB780" s="583"/>
      <c r="AC780" s="584"/>
      <c r="AD780" s="582" t="s">
        <v>346</v>
      </c>
      <c r="AE780" s="583"/>
      <c r="AF780" s="583"/>
      <c r="AG780" s="583"/>
      <c r="AH780" s="583"/>
      <c r="AI780" s="583"/>
      <c r="AJ780" s="584"/>
      <c r="AK780" s="376"/>
      <c r="AL780" s="376"/>
      <c r="AM780" s="376"/>
      <c r="AN780" s="376"/>
      <c r="AO780" s="376"/>
      <c r="AP780" s="376"/>
      <c r="AQ780" s="376"/>
      <c r="AR780" s="143"/>
      <c r="AS780" s="143"/>
      <c r="AT780" s="376"/>
    </row>
    <row r="781" spans="1:55" ht="18" customHeight="1">
      <c r="A781" s="376"/>
      <c r="B781" s="575"/>
      <c r="C781" s="576"/>
      <c r="D781" s="576"/>
      <c r="E781" s="576"/>
      <c r="F781" s="576"/>
      <c r="G781" s="576"/>
      <c r="H781" s="577"/>
      <c r="I781" s="585">
        <f>Calcu_ADJ!E254</f>
        <v>0</v>
      </c>
      <c r="J781" s="586"/>
      <c r="K781" s="586"/>
      <c r="L781" s="586"/>
      <c r="M781" s="586"/>
      <c r="N781" s="586"/>
      <c r="O781" s="587"/>
      <c r="P781" s="585">
        <f>Calcu_ADJ!J254</f>
        <v>0</v>
      </c>
      <c r="Q781" s="588"/>
      <c r="R781" s="588"/>
      <c r="S781" s="588"/>
      <c r="T781" s="588"/>
      <c r="U781" s="588"/>
      <c r="V781" s="589"/>
      <c r="W781" s="585">
        <f>Calcu_ADJ!K254</f>
        <v>0</v>
      </c>
      <c r="X781" s="588"/>
      <c r="Y781" s="588"/>
      <c r="Z781" s="588"/>
      <c r="AA781" s="588"/>
      <c r="AB781" s="588"/>
      <c r="AC781" s="589"/>
      <c r="AD781" s="585">
        <f>Calcu_ADJ!L254</f>
        <v>0</v>
      </c>
      <c r="AE781" s="588"/>
      <c r="AF781" s="588"/>
      <c r="AG781" s="588"/>
      <c r="AH781" s="588"/>
      <c r="AI781" s="588"/>
      <c r="AJ781" s="589"/>
      <c r="AK781" s="376"/>
      <c r="AL781" s="376"/>
      <c r="AM781" s="376"/>
      <c r="AN781" s="376"/>
      <c r="AO781" s="376"/>
      <c r="AP781" s="376"/>
      <c r="AQ781" s="376"/>
      <c r="AR781" s="143"/>
      <c r="AS781" s="143"/>
      <c r="AT781" s="376"/>
    </row>
    <row r="782" spans="1:55" ht="18" customHeight="1">
      <c r="A782" s="376"/>
      <c r="B782" s="598">
        <f>Calcu_ADJ!C255</f>
        <v>1</v>
      </c>
      <c r="C782" s="599"/>
      <c r="D782" s="599"/>
      <c r="E782" s="599"/>
      <c r="F782" s="599"/>
      <c r="G782" s="599"/>
      <c r="H782" s="600"/>
      <c r="I782" s="601" t="str">
        <f>Calcu_ADJ!E255</f>
        <v/>
      </c>
      <c r="J782" s="602"/>
      <c r="K782" s="602"/>
      <c r="L782" s="602"/>
      <c r="M782" s="602"/>
      <c r="N782" s="602"/>
      <c r="O782" s="603"/>
      <c r="P782" s="601" t="str">
        <f>Calcu_ADJ!J255</f>
        <v/>
      </c>
      <c r="Q782" s="604"/>
      <c r="R782" s="604"/>
      <c r="S782" s="604"/>
      <c r="T782" s="604"/>
      <c r="U782" s="604"/>
      <c r="V782" s="605"/>
      <c r="W782" s="601" t="str">
        <f>IF(Calcu_ADJ!G255="ⅹ",Calcu_ADJ!G255,Calcu_ADJ!K255)</f>
        <v/>
      </c>
      <c r="X782" s="604"/>
      <c r="Y782" s="604"/>
      <c r="Z782" s="604"/>
      <c r="AA782" s="604"/>
      <c r="AB782" s="604"/>
      <c r="AC782" s="605"/>
      <c r="AD782" s="601" t="str">
        <f>IF(Calcu_ADJ!H255="ⅹ",Calcu_ADJ!H255,Calcu_ADJ!L255)</f>
        <v/>
      </c>
      <c r="AE782" s="604"/>
      <c r="AF782" s="604"/>
      <c r="AG782" s="604"/>
      <c r="AH782" s="604"/>
      <c r="AI782" s="604"/>
      <c r="AJ782" s="605"/>
      <c r="AK782" s="376"/>
      <c r="AL782" s="376"/>
      <c r="AM782" s="376"/>
      <c r="AN782" s="376"/>
      <c r="AO782" s="376"/>
      <c r="AP782" s="376"/>
      <c r="AQ782" s="376"/>
      <c r="AR782" s="143"/>
      <c r="AS782" s="143"/>
      <c r="AT782" s="376"/>
    </row>
    <row r="783" spans="1:55" ht="18" customHeight="1">
      <c r="A783" s="376"/>
      <c r="B783" s="598">
        <f>Calcu_ADJ!C256</f>
        <v>2</v>
      </c>
      <c r="C783" s="599"/>
      <c r="D783" s="599"/>
      <c r="E783" s="599"/>
      <c r="F783" s="599"/>
      <c r="G783" s="599"/>
      <c r="H783" s="600"/>
      <c r="I783" s="601" t="str">
        <f>Calcu_ADJ!E256</f>
        <v/>
      </c>
      <c r="J783" s="602"/>
      <c r="K783" s="602"/>
      <c r="L783" s="602"/>
      <c r="M783" s="602"/>
      <c r="N783" s="602"/>
      <c r="O783" s="603"/>
      <c r="P783" s="601" t="str">
        <f>Calcu_ADJ!J256</f>
        <v/>
      </c>
      <c r="Q783" s="604"/>
      <c r="R783" s="604"/>
      <c r="S783" s="604"/>
      <c r="T783" s="604"/>
      <c r="U783" s="604"/>
      <c r="V783" s="605"/>
      <c r="W783" s="601" t="str">
        <f>IF(Calcu_ADJ!G256="ⅹ",Calcu_ADJ!G256,Calcu_ADJ!K256)</f>
        <v/>
      </c>
      <c r="X783" s="604"/>
      <c r="Y783" s="604"/>
      <c r="Z783" s="604"/>
      <c r="AA783" s="604"/>
      <c r="AB783" s="604"/>
      <c r="AC783" s="605"/>
      <c r="AD783" s="601" t="str">
        <f>IF(Calcu_ADJ!H256="ⅹ",Calcu_ADJ!H256,Calcu_ADJ!L256)</f>
        <v/>
      </c>
      <c r="AE783" s="604"/>
      <c r="AF783" s="604"/>
      <c r="AG783" s="604"/>
      <c r="AH783" s="604"/>
      <c r="AI783" s="604"/>
      <c r="AJ783" s="605"/>
      <c r="AK783" s="376"/>
      <c r="AL783" s="376"/>
      <c r="AM783" s="376"/>
      <c r="AN783" s="376"/>
      <c r="AO783" s="376"/>
      <c r="AP783" s="376"/>
      <c r="AQ783" s="376"/>
      <c r="AR783" s="143"/>
      <c r="AS783" s="143"/>
      <c r="AT783" s="376"/>
    </row>
    <row r="784" spans="1:55" ht="18" customHeight="1">
      <c r="A784" s="376"/>
      <c r="B784" s="598">
        <f>Calcu_ADJ!C257</f>
        <v>3</v>
      </c>
      <c r="C784" s="599"/>
      <c r="D784" s="599"/>
      <c r="E784" s="599"/>
      <c r="F784" s="599"/>
      <c r="G784" s="599"/>
      <c r="H784" s="600"/>
      <c r="I784" s="601" t="str">
        <f>Calcu_ADJ!E257</f>
        <v/>
      </c>
      <c r="J784" s="602"/>
      <c r="K784" s="602"/>
      <c r="L784" s="602"/>
      <c r="M784" s="602"/>
      <c r="N784" s="602"/>
      <c r="O784" s="603"/>
      <c r="P784" s="601" t="str">
        <f>Calcu_ADJ!J257</f>
        <v/>
      </c>
      <c r="Q784" s="604"/>
      <c r="R784" s="604"/>
      <c r="S784" s="604"/>
      <c r="T784" s="604"/>
      <c r="U784" s="604"/>
      <c r="V784" s="605"/>
      <c r="W784" s="601" t="str">
        <f>IF(Calcu_ADJ!G257="ⅹ",Calcu_ADJ!G257,Calcu_ADJ!K257)</f>
        <v/>
      </c>
      <c r="X784" s="604"/>
      <c r="Y784" s="604"/>
      <c r="Z784" s="604"/>
      <c r="AA784" s="604"/>
      <c r="AB784" s="604"/>
      <c r="AC784" s="605"/>
      <c r="AD784" s="601" t="str">
        <f>IF(Calcu_ADJ!H257="ⅹ",Calcu_ADJ!H257,Calcu_ADJ!L257)</f>
        <v/>
      </c>
      <c r="AE784" s="604"/>
      <c r="AF784" s="604"/>
      <c r="AG784" s="604"/>
      <c r="AH784" s="604"/>
      <c r="AI784" s="604"/>
      <c r="AJ784" s="605"/>
      <c r="AK784" s="376"/>
      <c r="AL784" s="376"/>
      <c r="AM784" s="376"/>
      <c r="AN784" s="376"/>
      <c r="AO784" s="376"/>
      <c r="AP784" s="376"/>
      <c r="AQ784" s="376"/>
      <c r="AR784" s="143"/>
      <c r="AS784" s="143"/>
      <c r="AT784" s="376"/>
    </row>
    <row r="785" spans="1:46" ht="18" customHeight="1">
      <c r="A785" s="376"/>
      <c r="B785" s="598">
        <f>Calcu_ADJ!C258</f>
        <v>4</v>
      </c>
      <c r="C785" s="599"/>
      <c r="D785" s="599"/>
      <c r="E785" s="599"/>
      <c r="F785" s="599"/>
      <c r="G785" s="599"/>
      <c r="H785" s="600"/>
      <c r="I785" s="601" t="str">
        <f>Calcu_ADJ!E258</f>
        <v/>
      </c>
      <c r="J785" s="602"/>
      <c r="K785" s="602"/>
      <c r="L785" s="602"/>
      <c r="M785" s="602"/>
      <c r="N785" s="602"/>
      <c r="O785" s="603"/>
      <c r="P785" s="601" t="str">
        <f>Calcu_ADJ!J258</f>
        <v/>
      </c>
      <c r="Q785" s="604"/>
      <c r="R785" s="604"/>
      <c r="S785" s="604"/>
      <c r="T785" s="604"/>
      <c r="U785" s="604"/>
      <c r="V785" s="605"/>
      <c r="W785" s="601" t="str">
        <f>IF(Calcu_ADJ!G258="ⅹ",Calcu_ADJ!G258,Calcu_ADJ!K258)</f>
        <v/>
      </c>
      <c r="X785" s="604"/>
      <c r="Y785" s="604"/>
      <c r="Z785" s="604"/>
      <c r="AA785" s="604"/>
      <c r="AB785" s="604"/>
      <c r="AC785" s="605"/>
      <c r="AD785" s="601" t="str">
        <f>IF(Calcu_ADJ!H258="ⅹ",Calcu_ADJ!H258,Calcu_ADJ!L258)</f>
        <v/>
      </c>
      <c r="AE785" s="604"/>
      <c r="AF785" s="604"/>
      <c r="AG785" s="604"/>
      <c r="AH785" s="604"/>
      <c r="AI785" s="604"/>
      <c r="AJ785" s="605"/>
      <c r="AK785" s="376"/>
      <c r="AL785" s="376"/>
      <c r="AM785" s="376"/>
      <c r="AN785" s="376"/>
      <c r="AO785" s="376"/>
      <c r="AP785" s="376"/>
      <c r="AQ785" s="376"/>
      <c r="AR785" s="143"/>
      <c r="AS785" s="143"/>
      <c r="AT785" s="376"/>
    </row>
    <row r="786" spans="1:46" ht="18" customHeight="1">
      <c r="A786" s="376"/>
      <c r="B786" s="598">
        <f>Calcu_ADJ!C259</f>
        <v>5</v>
      </c>
      <c r="C786" s="599"/>
      <c r="D786" s="599"/>
      <c r="E786" s="599"/>
      <c r="F786" s="599"/>
      <c r="G786" s="599"/>
      <c r="H786" s="600"/>
      <c r="I786" s="601" t="str">
        <f>Calcu_ADJ!E259</f>
        <v/>
      </c>
      <c r="J786" s="602"/>
      <c r="K786" s="602"/>
      <c r="L786" s="602"/>
      <c r="M786" s="602"/>
      <c r="N786" s="602"/>
      <c r="O786" s="603"/>
      <c r="P786" s="601" t="str">
        <f>Calcu_ADJ!J259</f>
        <v/>
      </c>
      <c r="Q786" s="604"/>
      <c r="R786" s="604"/>
      <c r="S786" s="604"/>
      <c r="T786" s="604"/>
      <c r="U786" s="604"/>
      <c r="V786" s="605"/>
      <c r="W786" s="601" t="str">
        <f>IF(Calcu_ADJ!G259="ⅹ",Calcu_ADJ!G259,Calcu_ADJ!K259)</f>
        <v/>
      </c>
      <c r="X786" s="604"/>
      <c r="Y786" s="604"/>
      <c r="Z786" s="604"/>
      <c r="AA786" s="604"/>
      <c r="AB786" s="604"/>
      <c r="AC786" s="605"/>
      <c r="AD786" s="601" t="str">
        <f>IF(Calcu_ADJ!H259="ⅹ",Calcu_ADJ!H259,Calcu_ADJ!L259)</f>
        <v/>
      </c>
      <c r="AE786" s="604"/>
      <c r="AF786" s="604"/>
      <c r="AG786" s="604"/>
      <c r="AH786" s="604"/>
      <c r="AI786" s="604"/>
      <c r="AJ786" s="605"/>
      <c r="AK786" s="376"/>
      <c r="AL786" s="376"/>
      <c r="AM786" s="376"/>
      <c r="AN786" s="376"/>
      <c r="AO786" s="376"/>
      <c r="AP786" s="376"/>
      <c r="AQ786" s="376"/>
      <c r="AR786" s="143"/>
      <c r="AS786" s="143"/>
      <c r="AT786" s="376"/>
    </row>
    <row r="787" spans="1:46" ht="18" customHeight="1">
      <c r="A787" s="376"/>
      <c r="B787" s="598">
        <f>Calcu_ADJ!C260</f>
        <v>6</v>
      </c>
      <c r="C787" s="599"/>
      <c r="D787" s="599"/>
      <c r="E787" s="599"/>
      <c r="F787" s="599"/>
      <c r="G787" s="599"/>
      <c r="H787" s="600"/>
      <c r="I787" s="601" t="str">
        <f>Calcu_ADJ!E260</f>
        <v/>
      </c>
      <c r="J787" s="602"/>
      <c r="K787" s="602"/>
      <c r="L787" s="602"/>
      <c r="M787" s="602"/>
      <c r="N787" s="602"/>
      <c r="O787" s="603"/>
      <c r="P787" s="601" t="str">
        <f>Calcu_ADJ!J260</f>
        <v/>
      </c>
      <c r="Q787" s="604"/>
      <c r="R787" s="604"/>
      <c r="S787" s="604"/>
      <c r="T787" s="604"/>
      <c r="U787" s="604"/>
      <c r="V787" s="605"/>
      <c r="W787" s="601" t="str">
        <f>IF(Calcu_ADJ!G260="ⅹ",Calcu_ADJ!G260,Calcu_ADJ!K260)</f>
        <v/>
      </c>
      <c r="X787" s="604"/>
      <c r="Y787" s="604"/>
      <c r="Z787" s="604"/>
      <c r="AA787" s="604"/>
      <c r="AB787" s="604"/>
      <c r="AC787" s="605"/>
      <c r="AD787" s="601" t="str">
        <f>IF(Calcu_ADJ!H260="ⅹ",Calcu_ADJ!H260,Calcu_ADJ!L260)</f>
        <v/>
      </c>
      <c r="AE787" s="604"/>
      <c r="AF787" s="604"/>
      <c r="AG787" s="604"/>
      <c r="AH787" s="604"/>
      <c r="AI787" s="604"/>
      <c r="AJ787" s="605"/>
      <c r="AK787" s="376"/>
      <c r="AL787" s="376"/>
      <c r="AM787" s="376"/>
      <c r="AN787" s="376"/>
      <c r="AO787" s="376"/>
      <c r="AP787" s="376"/>
      <c r="AQ787" s="376"/>
      <c r="AR787" s="143"/>
      <c r="AS787" s="143"/>
      <c r="AT787" s="376"/>
    </row>
    <row r="788" spans="1:46" ht="18" customHeight="1">
      <c r="A788" s="376"/>
      <c r="B788" s="598">
        <f>Calcu_ADJ!C261</f>
        <v>7</v>
      </c>
      <c r="C788" s="599"/>
      <c r="D788" s="599"/>
      <c r="E788" s="599"/>
      <c r="F788" s="599"/>
      <c r="G788" s="599"/>
      <c r="H788" s="600"/>
      <c r="I788" s="601" t="str">
        <f>Calcu_ADJ!E261</f>
        <v/>
      </c>
      <c r="J788" s="602"/>
      <c r="K788" s="602"/>
      <c r="L788" s="602"/>
      <c r="M788" s="602"/>
      <c r="N788" s="602"/>
      <c r="O788" s="603"/>
      <c r="P788" s="601" t="str">
        <f>Calcu_ADJ!J261</f>
        <v/>
      </c>
      <c r="Q788" s="604"/>
      <c r="R788" s="604"/>
      <c r="S788" s="604"/>
      <c r="T788" s="604"/>
      <c r="U788" s="604"/>
      <c r="V788" s="605"/>
      <c r="W788" s="601" t="str">
        <f>IF(Calcu_ADJ!G261="ⅹ",Calcu_ADJ!G261,Calcu_ADJ!K261)</f>
        <v/>
      </c>
      <c r="X788" s="604"/>
      <c r="Y788" s="604"/>
      <c r="Z788" s="604"/>
      <c r="AA788" s="604"/>
      <c r="AB788" s="604"/>
      <c r="AC788" s="605"/>
      <c r="AD788" s="601" t="str">
        <f>IF(Calcu_ADJ!H261="ⅹ",Calcu_ADJ!H261,Calcu_ADJ!L261)</f>
        <v/>
      </c>
      <c r="AE788" s="604"/>
      <c r="AF788" s="604"/>
      <c r="AG788" s="604"/>
      <c r="AH788" s="604"/>
      <c r="AI788" s="604"/>
      <c r="AJ788" s="605"/>
      <c r="AK788" s="376"/>
      <c r="AL788" s="376"/>
      <c r="AM788" s="376"/>
      <c r="AN788" s="376"/>
      <c r="AO788" s="376"/>
      <c r="AP788" s="376"/>
      <c r="AQ788" s="376"/>
      <c r="AR788" s="143"/>
      <c r="AS788" s="143"/>
      <c r="AT788" s="376"/>
    </row>
    <row r="789" spans="1:46" ht="18" customHeight="1">
      <c r="A789" s="376"/>
      <c r="B789" s="598">
        <f>Calcu_ADJ!C262</f>
        <v>8</v>
      </c>
      <c r="C789" s="599"/>
      <c r="D789" s="599"/>
      <c r="E789" s="599"/>
      <c r="F789" s="599"/>
      <c r="G789" s="599"/>
      <c r="H789" s="600"/>
      <c r="I789" s="601" t="str">
        <f>Calcu_ADJ!E262</f>
        <v/>
      </c>
      <c r="J789" s="602"/>
      <c r="K789" s="602"/>
      <c r="L789" s="602"/>
      <c r="M789" s="602"/>
      <c r="N789" s="602"/>
      <c r="O789" s="603"/>
      <c r="P789" s="601" t="str">
        <f>Calcu_ADJ!J262</f>
        <v/>
      </c>
      <c r="Q789" s="604"/>
      <c r="R789" s="604"/>
      <c r="S789" s="604"/>
      <c r="T789" s="604"/>
      <c r="U789" s="604"/>
      <c r="V789" s="605"/>
      <c r="W789" s="601" t="str">
        <f>IF(Calcu_ADJ!G262="ⅹ",Calcu_ADJ!G262,Calcu_ADJ!K262)</f>
        <v/>
      </c>
      <c r="X789" s="604"/>
      <c r="Y789" s="604"/>
      <c r="Z789" s="604"/>
      <c r="AA789" s="604"/>
      <c r="AB789" s="604"/>
      <c r="AC789" s="605"/>
      <c r="AD789" s="601" t="str">
        <f>IF(Calcu_ADJ!H262="ⅹ",Calcu_ADJ!H262,Calcu_ADJ!L262)</f>
        <v/>
      </c>
      <c r="AE789" s="604"/>
      <c r="AF789" s="604"/>
      <c r="AG789" s="604"/>
      <c r="AH789" s="604"/>
      <c r="AI789" s="604"/>
      <c r="AJ789" s="605"/>
      <c r="AK789" s="376"/>
      <c r="AL789" s="376"/>
      <c r="AM789" s="376"/>
      <c r="AN789" s="376"/>
      <c r="AO789" s="376"/>
      <c r="AP789" s="376"/>
      <c r="AQ789" s="376"/>
      <c r="AR789" s="143"/>
      <c r="AS789" s="143"/>
      <c r="AT789" s="376"/>
    </row>
    <row r="790" spans="1:46" ht="18" customHeight="1">
      <c r="A790" s="376"/>
      <c r="B790" s="598">
        <f>Calcu_ADJ!C263</f>
        <v>9</v>
      </c>
      <c r="C790" s="599"/>
      <c r="D790" s="599"/>
      <c r="E790" s="599"/>
      <c r="F790" s="599"/>
      <c r="G790" s="599"/>
      <c r="H790" s="600"/>
      <c r="I790" s="601" t="str">
        <f>Calcu_ADJ!E263</f>
        <v/>
      </c>
      <c r="J790" s="602"/>
      <c r="K790" s="602"/>
      <c r="L790" s="602"/>
      <c r="M790" s="602"/>
      <c r="N790" s="602"/>
      <c r="O790" s="603"/>
      <c r="P790" s="601" t="str">
        <f>Calcu_ADJ!J263</f>
        <v/>
      </c>
      <c r="Q790" s="604"/>
      <c r="R790" s="604"/>
      <c r="S790" s="604"/>
      <c r="T790" s="604"/>
      <c r="U790" s="604"/>
      <c r="V790" s="605"/>
      <c r="W790" s="601" t="str">
        <f>IF(Calcu_ADJ!G263="ⅹ",Calcu_ADJ!G263,Calcu_ADJ!K263)</f>
        <v/>
      </c>
      <c r="X790" s="604"/>
      <c r="Y790" s="604"/>
      <c r="Z790" s="604"/>
      <c r="AA790" s="604"/>
      <c r="AB790" s="604"/>
      <c r="AC790" s="605"/>
      <c r="AD790" s="601" t="str">
        <f>IF(Calcu_ADJ!H263="ⅹ",Calcu_ADJ!H263,Calcu_ADJ!L263)</f>
        <v/>
      </c>
      <c r="AE790" s="604"/>
      <c r="AF790" s="604"/>
      <c r="AG790" s="604"/>
      <c r="AH790" s="604"/>
      <c r="AI790" s="604"/>
      <c r="AJ790" s="605"/>
      <c r="AK790" s="376"/>
      <c r="AL790" s="376"/>
      <c r="AM790" s="376"/>
      <c r="AN790" s="376"/>
      <c r="AO790" s="376"/>
      <c r="AP790" s="376"/>
      <c r="AQ790" s="376"/>
      <c r="AR790" s="143"/>
      <c r="AS790" s="143"/>
      <c r="AT790" s="376"/>
    </row>
    <row r="791" spans="1:46" ht="18" customHeight="1">
      <c r="A791" s="376"/>
      <c r="B791" s="598">
        <f>Calcu_ADJ!C264</f>
        <v>10</v>
      </c>
      <c r="C791" s="599"/>
      <c r="D791" s="599"/>
      <c r="E791" s="599"/>
      <c r="F791" s="599"/>
      <c r="G791" s="599"/>
      <c r="H791" s="600"/>
      <c r="I791" s="601" t="str">
        <f>Calcu_ADJ!E264</f>
        <v/>
      </c>
      <c r="J791" s="602"/>
      <c r="K791" s="602"/>
      <c r="L791" s="602"/>
      <c r="M791" s="602"/>
      <c r="N791" s="602"/>
      <c r="O791" s="603"/>
      <c r="P791" s="601" t="str">
        <f>Calcu_ADJ!J264</f>
        <v/>
      </c>
      <c r="Q791" s="604"/>
      <c r="R791" s="604"/>
      <c r="S791" s="604"/>
      <c r="T791" s="604"/>
      <c r="U791" s="604"/>
      <c r="V791" s="605"/>
      <c r="W791" s="601" t="str">
        <f>IF(Calcu_ADJ!G264="ⅹ",Calcu_ADJ!G264,Calcu_ADJ!K264)</f>
        <v/>
      </c>
      <c r="X791" s="604"/>
      <c r="Y791" s="604"/>
      <c r="Z791" s="604"/>
      <c r="AA791" s="604"/>
      <c r="AB791" s="604"/>
      <c r="AC791" s="605"/>
      <c r="AD791" s="601" t="str">
        <f>IF(Calcu_ADJ!H264="ⅹ",Calcu_ADJ!H264,Calcu_ADJ!L264)</f>
        <v/>
      </c>
      <c r="AE791" s="604"/>
      <c r="AF791" s="604"/>
      <c r="AG791" s="604"/>
      <c r="AH791" s="604"/>
      <c r="AI791" s="604"/>
      <c r="AJ791" s="605"/>
      <c r="AK791" s="376"/>
      <c r="AL791" s="376"/>
      <c r="AM791" s="376"/>
      <c r="AN791" s="376"/>
      <c r="AO791" s="376"/>
      <c r="AP791" s="376"/>
      <c r="AQ791" s="376"/>
      <c r="AR791" s="143"/>
      <c r="AS791" s="143"/>
      <c r="AT791" s="376"/>
    </row>
    <row r="792" spans="1:46" ht="18" customHeight="1">
      <c r="A792" s="376"/>
      <c r="B792" s="598">
        <f>Calcu_ADJ!C265</f>
        <v>11</v>
      </c>
      <c r="C792" s="599"/>
      <c r="D792" s="599"/>
      <c r="E792" s="599"/>
      <c r="F792" s="599"/>
      <c r="G792" s="599"/>
      <c r="H792" s="600"/>
      <c r="I792" s="601" t="str">
        <f>Calcu_ADJ!E265</f>
        <v/>
      </c>
      <c r="J792" s="602"/>
      <c r="K792" s="602"/>
      <c r="L792" s="602"/>
      <c r="M792" s="602"/>
      <c r="N792" s="602"/>
      <c r="O792" s="603"/>
      <c r="P792" s="601" t="str">
        <f>Calcu_ADJ!J265</f>
        <v/>
      </c>
      <c r="Q792" s="604"/>
      <c r="R792" s="604"/>
      <c r="S792" s="604"/>
      <c r="T792" s="604"/>
      <c r="U792" s="604"/>
      <c r="V792" s="605"/>
      <c r="W792" s="601" t="str">
        <f>IF(Calcu_ADJ!G265="ⅹ",Calcu_ADJ!G265,Calcu_ADJ!K265)</f>
        <v/>
      </c>
      <c r="X792" s="604"/>
      <c r="Y792" s="604"/>
      <c r="Z792" s="604"/>
      <c r="AA792" s="604"/>
      <c r="AB792" s="604"/>
      <c r="AC792" s="605"/>
      <c r="AD792" s="601" t="str">
        <f>IF(Calcu_ADJ!H265="ⅹ",Calcu_ADJ!H265,Calcu_ADJ!L265)</f>
        <v/>
      </c>
      <c r="AE792" s="604"/>
      <c r="AF792" s="604"/>
      <c r="AG792" s="604"/>
      <c r="AH792" s="604"/>
      <c r="AI792" s="604"/>
      <c r="AJ792" s="605"/>
      <c r="AK792" s="376"/>
      <c r="AL792" s="376"/>
      <c r="AM792" s="376"/>
      <c r="AN792" s="376"/>
      <c r="AO792" s="376"/>
      <c r="AP792" s="376"/>
      <c r="AQ792" s="376"/>
      <c r="AR792" s="143"/>
      <c r="AS792" s="143"/>
      <c r="AT792" s="376"/>
    </row>
    <row r="793" spans="1:46" ht="18" customHeight="1">
      <c r="A793" s="376"/>
      <c r="B793" s="598">
        <f>Calcu_ADJ!C266</f>
        <v>12</v>
      </c>
      <c r="C793" s="599"/>
      <c r="D793" s="599"/>
      <c r="E793" s="599"/>
      <c r="F793" s="599"/>
      <c r="G793" s="599"/>
      <c r="H793" s="600"/>
      <c r="I793" s="601" t="str">
        <f>Calcu_ADJ!E266</f>
        <v/>
      </c>
      <c r="J793" s="602"/>
      <c r="K793" s="602"/>
      <c r="L793" s="602"/>
      <c r="M793" s="602"/>
      <c r="N793" s="602"/>
      <c r="O793" s="603"/>
      <c r="P793" s="601" t="str">
        <f>Calcu_ADJ!J266</f>
        <v/>
      </c>
      <c r="Q793" s="604"/>
      <c r="R793" s="604"/>
      <c r="S793" s="604"/>
      <c r="T793" s="604"/>
      <c r="U793" s="604"/>
      <c r="V793" s="605"/>
      <c r="W793" s="601" t="str">
        <f>IF(Calcu_ADJ!G266="ⅹ",Calcu_ADJ!G266,Calcu_ADJ!K266)</f>
        <v/>
      </c>
      <c r="X793" s="604"/>
      <c r="Y793" s="604"/>
      <c r="Z793" s="604"/>
      <c r="AA793" s="604"/>
      <c r="AB793" s="604"/>
      <c r="AC793" s="605"/>
      <c r="AD793" s="601" t="str">
        <f>IF(Calcu_ADJ!H266="ⅹ",Calcu_ADJ!H266,Calcu_ADJ!L266)</f>
        <v/>
      </c>
      <c r="AE793" s="604"/>
      <c r="AF793" s="604"/>
      <c r="AG793" s="604"/>
      <c r="AH793" s="604"/>
      <c r="AI793" s="604"/>
      <c r="AJ793" s="605"/>
      <c r="AK793" s="376"/>
      <c r="AL793" s="376"/>
      <c r="AM793" s="376"/>
      <c r="AN793" s="376"/>
      <c r="AO793" s="376"/>
      <c r="AP793" s="376"/>
      <c r="AQ793" s="376"/>
      <c r="AR793" s="143"/>
      <c r="AS793" s="143"/>
      <c r="AT793" s="376"/>
    </row>
    <row r="794" spans="1:46" ht="18" customHeight="1">
      <c r="A794" s="376"/>
      <c r="B794" s="598">
        <f>Calcu_ADJ!C267</f>
        <v>13</v>
      </c>
      <c r="C794" s="599"/>
      <c r="D794" s="599"/>
      <c r="E794" s="599"/>
      <c r="F794" s="599"/>
      <c r="G794" s="599"/>
      <c r="H794" s="600"/>
      <c r="I794" s="601" t="str">
        <f>Calcu_ADJ!E267</f>
        <v/>
      </c>
      <c r="J794" s="602"/>
      <c r="K794" s="602"/>
      <c r="L794" s="602"/>
      <c r="M794" s="602"/>
      <c r="N794" s="602"/>
      <c r="O794" s="603"/>
      <c r="P794" s="601" t="str">
        <f>Calcu_ADJ!J267</f>
        <v/>
      </c>
      <c r="Q794" s="604"/>
      <c r="R794" s="604"/>
      <c r="S794" s="604"/>
      <c r="T794" s="604"/>
      <c r="U794" s="604"/>
      <c r="V794" s="605"/>
      <c r="W794" s="601" t="str">
        <f>IF(Calcu_ADJ!G267="ⅹ",Calcu_ADJ!G267,Calcu_ADJ!K267)</f>
        <v/>
      </c>
      <c r="X794" s="604"/>
      <c r="Y794" s="604"/>
      <c r="Z794" s="604"/>
      <c r="AA794" s="604"/>
      <c r="AB794" s="604"/>
      <c r="AC794" s="605"/>
      <c r="AD794" s="601" t="str">
        <f>IF(Calcu_ADJ!H267="ⅹ",Calcu_ADJ!H267,Calcu_ADJ!L267)</f>
        <v/>
      </c>
      <c r="AE794" s="604"/>
      <c r="AF794" s="604"/>
      <c r="AG794" s="604"/>
      <c r="AH794" s="604"/>
      <c r="AI794" s="604"/>
      <c r="AJ794" s="605"/>
      <c r="AK794" s="376"/>
      <c r="AL794" s="376"/>
      <c r="AM794" s="376"/>
      <c r="AN794" s="376"/>
      <c r="AO794" s="376"/>
      <c r="AP794" s="376"/>
      <c r="AQ794" s="376"/>
      <c r="AR794" s="143"/>
      <c r="AS794" s="143"/>
      <c r="AT794" s="376"/>
    </row>
    <row r="795" spans="1:46" ht="18" customHeight="1">
      <c r="A795" s="376"/>
      <c r="B795" s="598">
        <f>Calcu_ADJ!C268</f>
        <v>14</v>
      </c>
      <c r="C795" s="599"/>
      <c r="D795" s="599"/>
      <c r="E795" s="599"/>
      <c r="F795" s="599"/>
      <c r="G795" s="599"/>
      <c r="H795" s="600"/>
      <c r="I795" s="601" t="str">
        <f>Calcu_ADJ!E268</f>
        <v/>
      </c>
      <c r="J795" s="602"/>
      <c r="K795" s="602"/>
      <c r="L795" s="602"/>
      <c r="M795" s="602"/>
      <c r="N795" s="602"/>
      <c r="O795" s="603"/>
      <c r="P795" s="601" t="str">
        <f>Calcu_ADJ!J268</f>
        <v/>
      </c>
      <c r="Q795" s="604"/>
      <c r="R795" s="604"/>
      <c r="S795" s="604"/>
      <c r="T795" s="604"/>
      <c r="U795" s="604"/>
      <c r="V795" s="605"/>
      <c r="W795" s="601" t="str">
        <f>IF(Calcu_ADJ!G268="ⅹ",Calcu_ADJ!G268,Calcu_ADJ!K268)</f>
        <v/>
      </c>
      <c r="X795" s="604"/>
      <c r="Y795" s="604"/>
      <c r="Z795" s="604"/>
      <c r="AA795" s="604"/>
      <c r="AB795" s="604"/>
      <c r="AC795" s="605"/>
      <c r="AD795" s="601" t="str">
        <f>IF(Calcu_ADJ!H268="ⅹ",Calcu_ADJ!H268,Calcu_ADJ!L268)</f>
        <v/>
      </c>
      <c r="AE795" s="604"/>
      <c r="AF795" s="604"/>
      <c r="AG795" s="604"/>
      <c r="AH795" s="604"/>
      <c r="AI795" s="604"/>
      <c r="AJ795" s="605"/>
      <c r="AK795" s="376"/>
      <c r="AL795" s="376"/>
      <c r="AM795" s="376"/>
      <c r="AN795" s="376"/>
      <c r="AO795" s="376"/>
      <c r="AP795" s="376"/>
      <c r="AQ795" s="376"/>
      <c r="AR795" s="143"/>
      <c r="AS795" s="143"/>
      <c r="AT795" s="376"/>
    </row>
    <row r="796" spans="1:46" ht="18" customHeight="1">
      <c r="A796" s="376"/>
      <c r="B796" s="598">
        <f>Calcu_ADJ!C269</f>
        <v>15</v>
      </c>
      <c r="C796" s="599"/>
      <c r="D796" s="599"/>
      <c r="E796" s="599"/>
      <c r="F796" s="599"/>
      <c r="G796" s="599"/>
      <c r="H796" s="600"/>
      <c r="I796" s="601" t="str">
        <f>Calcu_ADJ!E269</f>
        <v/>
      </c>
      <c r="J796" s="602"/>
      <c r="K796" s="602"/>
      <c r="L796" s="602"/>
      <c r="M796" s="602"/>
      <c r="N796" s="602"/>
      <c r="O796" s="603"/>
      <c r="P796" s="601" t="str">
        <f>Calcu_ADJ!J269</f>
        <v/>
      </c>
      <c r="Q796" s="604"/>
      <c r="R796" s="604"/>
      <c r="S796" s="604"/>
      <c r="T796" s="604"/>
      <c r="U796" s="604"/>
      <c r="V796" s="605"/>
      <c r="W796" s="601" t="str">
        <f>IF(Calcu_ADJ!G269="ⅹ",Calcu_ADJ!G269,Calcu_ADJ!K269)</f>
        <v/>
      </c>
      <c r="X796" s="604"/>
      <c r="Y796" s="604"/>
      <c r="Z796" s="604"/>
      <c r="AA796" s="604"/>
      <c r="AB796" s="604"/>
      <c r="AC796" s="605"/>
      <c r="AD796" s="601" t="str">
        <f>IF(Calcu_ADJ!H269="ⅹ",Calcu_ADJ!H269,Calcu_ADJ!L269)</f>
        <v/>
      </c>
      <c r="AE796" s="604"/>
      <c r="AF796" s="604"/>
      <c r="AG796" s="604"/>
      <c r="AH796" s="604"/>
      <c r="AI796" s="604"/>
      <c r="AJ796" s="605"/>
      <c r="AK796" s="376"/>
      <c r="AL796" s="376"/>
      <c r="AM796" s="376"/>
      <c r="AN796" s="376"/>
      <c r="AO796" s="376"/>
      <c r="AP796" s="376"/>
      <c r="AQ796" s="376"/>
      <c r="AR796" s="143"/>
      <c r="AS796" s="143"/>
      <c r="AT796" s="376"/>
    </row>
    <row r="797" spans="1:46" ht="18" customHeight="1">
      <c r="A797" s="376"/>
      <c r="B797" s="598">
        <f>Calcu_ADJ!C270</f>
        <v>16</v>
      </c>
      <c r="C797" s="599"/>
      <c r="D797" s="599"/>
      <c r="E797" s="599"/>
      <c r="F797" s="599"/>
      <c r="G797" s="599"/>
      <c r="H797" s="600"/>
      <c r="I797" s="601" t="str">
        <f>Calcu_ADJ!E270</f>
        <v/>
      </c>
      <c r="J797" s="602"/>
      <c r="K797" s="602"/>
      <c r="L797" s="602"/>
      <c r="M797" s="602"/>
      <c r="N797" s="602"/>
      <c r="O797" s="603"/>
      <c r="P797" s="601" t="str">
        <f>Calcu_ADJ!J270</f>
        <v/>
      </c>
      <c r="Q797" s="604"/>
      <c r="R797" s="604"/>
      <c r="S797" s="604"/>
      <c r="T797" s="604"/>
      <c r="U797" s="604"/>
      <c r="V797" s="605"/>
      <c r="W797" s="601" t="str">
        <f>IF(Calcu_ADJ!G270="ⅹ",Calcu_ADJ!G270,Calcu_ADJ!K270)</f>
        <v/>
      </c>
      <c r="X797" s="604"/>
      <c r="Y797" s="604"/>
      <c r="Z797" s="604"/>
      <c r="AA797" s="604"/>
      <c r="AB797" s="604"/>
      <c r="AC797" s="605"/>
      <c r="AD797" s="601" t="str">
        <f>IF(Calcu_ADJ!H270="ⅹ",Calcu_ADJ!H270,Calcu_ADJ!L270)</f>
        <v/>
      </c>
      <c r="AE797" s="604"/>
      <c r="AF797" s="604"/>
      <c r="AG797" s="604"/>
      <c r="AH797" s="604"/>
      <c r="AI797" s="604"/>
      <c r="AJ797" s="605"/>
      <c r="AK797" s="376"/>
      <c r="AL797" s="376"/>
      <c r="AM797" s="376"/>
      <c r="AN797" s="376"/>
      <c r="AO797" s="376"/>
      <c r="AP797" s="376"/>
      <c r="AQ797" s="376"/>
      <c r="AR797" s="143"/>
      <c r="AS797" s="143"/>
      <c r="AT797" s="376"/>
    </row>
    <row r="798" spans="1:46" ht="18" customHeight="1">
      <c r="A798" s="376"/>
      <c r="B798" s="598">
        <f>Calcu_ADJ!C271</f>
        <v>17</v>
      </c>
      <c r="C798" s="599"/>
      <c r="D798" s="599"/>
      <c r="E798" s="599"/>
      <c r="F798" s="599"/>
      <c r="G798" s="599"/>
      <c r="H798" s="600"/>
      <c r="I798" s="601" t="str">
        <f>Calcu_ADJ!E271</f>
        <v/>
      </c>
      <c r="J798" s="602"/>
      <c r="K798" s="602"/>
      <c r="L798" s="602"/>
      <c r="M798" s="602"/>
      <c r="N798" s="602"/>
      <c r="O798" s="603"/>
      <c r="P798" s="601" t="str">
        <f>Calcu_ADJ!J271</f>
        <v/>
      </c>
      <c r="Q798" s="604"/>
      <c r="R798" s="604"/>
      <c r="S798" s="604"/>
      <c r="T798" s="604"/>
      <c r="U798" s="604"/>
      <c r="V798" s="605"/>
      <c r="W798" s="601" t="str">
        <f>IF(Calcu_ADJ!G271="ⅹ",Calcu_ADJ!G271,Calcu_ADJ!K271)</f>
        <v/>
      </c>
      <c r="X798" s="604"/>
      <c r="Y798" s="604"/>
      <c r="Z798" s="604"/>
      <c r="AA798" s="604"/>
      <c r="AB798" s="604"/>
      <c r="AC798" s="605"/>
      <c r="AD798" s="601" t="str">
        <f>IF(Calcu_ADJ!H271="ⅹ",Calcu_ADJ!H271,Calcu_ADJ!L271)</f>
        <v/>
      </c>
      <c r="AE798" s="604"/>
      <c r="AF798" s="604"/>
      <c r="AG798" s="604"/>
      <c r="AH798" s="604"/>
      <c r="AI798" s="604"/>
      <c r="AJ798" s="605"/>
      <c r="AK798" s="376"/>
      <c r="AL798" s="376"/>
      <c r="AM798" s="376"/>
      <c r="AN798" s="376"/>
      <c r="AO798" s="376"/>
      <c r="AP798" s="376"/>
      <c r="AQ798" s="376"/>
      <c r="AR798" s="143"/>
      <c r="AS798" s="143"/>
      <c r="AT798" s="376"/>
    </row>
    <row r="799" spans="1:46" ht="18" customHeight="1">
      <c r="A799" s="376"/>
      <c r="B799" s="598">
        <f>Calcu_ADJ!C272</f>
        <v>18</v>
      </c>
      <c r="C799" s="599"/>
      <c r="D799" s="599"/>
      <c r="E799" s="599"/>
      <c r="F799" s="599"/>
      <c r="G799" s="599"/>
      <c r="H799" s="600"/>
      <c r="I799" s="601" t="str">
        <f>Calcu_ADJ!E272</f>
        <v/>
      </c>
      <c r="J799" s="602"/>
      <c r="K799" s="602"/>
      <c r="L799" s="602"/>
      <c r="M799" s="602"/>
      <c r="N799" s="602"/>
      <c r="O799" s="603"/>
      <c r="P799" s="601" t="str">
        <f>Calcu_ADJ!J272</f>
        <v/>
      </c>
      <c r="Q799" s="604"/>
      <c r="R799" s="604"/>
      <c r="S799" s="604"/>
      <c r="T799" s="604"/>
      <c r="U799" s="604"/>
      <c r="V799" s="605"/>
      <c r="W799" s="601" t="str">
        <f>IF(Calcu_ADJ!G272="ⅹ",Calcu_ADJ!G272,Calcu_ADJ!K272)</f>
        <v/>
      </c>
      <c r="X799" s="604"/>
      <c r="Y799" s="604"/>
      <c r="Z799" s="604"/>
      <c r="AA799" s="604"/>
      <c r="AB799" s="604"/>
      <c r="AC799" s="605"/>
      <c r="AD799" s="601" t="str">
        <f>IF(Calcu_ADJ!H272="ⅹ",Calcu_ADJ!H272,Calcu_ADJ!L272)</f>
        <v/>
      </c>
      <c r="AE799" s="604"/>
      <c r="AF799" s="604"/>
      <c r="AG799" s="604"/>
      <c r="AH799" s="604"/>
      <c r="AI799" s="604"/>
      <c r="AJ799" s="605"/>
      <c r="AK799" s="376"/>
      <c r="AL799" s="376"/>
      <c r="AM799" s="376"/>
      <c r="AN799" s="376"/>
      <c r="AO799" s="376"/>
      <c r="AP799" s="376"/>
      <c r="AQ799" s="376"/>
      <c r="AR799" s="143"/>
      <c r="AS799" s="143"/>
      <c r="AT799" s="376"/>
    </row>
    <row r="800" spans="1:46" ht="18" customHeight="1">
      <c r="A800" s="376"/>
      <c r="B800" s="598">
        <f>Calcu_ADJ!C273</f>
        <v>19</v>
      </c>
      <c r="C800" s="599"/>
      <c r="D800" s="599"/>
      <c r="E800" s="599"/>
      <c r="F800" s="599"/>
      <c r="G800" s="599"/>
      <c r="H800" s="600"/>
      <c r="I800" s="601" t="str">
        <f>Calcu_ADJ!E273</f>
        <v/>
      </c>
      <c r="J800" s="602"/>
      <c r="K800" s="602"/>
      <c r="L800" s="602"/>
      <c r="M800" s="602"/>
      <c r="N800" s="602"/>
      <c r="O800" s="603"/>
      <c r="P800" s="601" t="str">
        <f>Calcu_ADJ!J273</f>
        <v/>
      </c>
      <c r="Q800" s="604"/>
      <c r="R800" s="604"/>
      <c r="S800" s="604"/>
      <c r="T800" s="604"/>
      <c r="U800" s="604"/>
      <c r="V800" s="605"/>
      <c r="W800" s="601" t="str">
        <f>IF(Calcu_ADJ!G273="ⅹ",Calcu_ADJ!G273,Calcu_ADJ!K273)</f>
        <v/>
      </c>
      <c r="X800" s="604"/>
      <c r="Y800" s="604"/>
      <c r="Z800" s="604"/>
      <c r="AA800" s="604"/>
      <c r="AB800" s="604"/>
      <c r="AC800" s="605"/>
      <c r="AD800" s="601" t="str">
        <f>IF(Calcu_ADJ!H273="ⅹ",Calcu_ADJ!H273,Calcu_ADJ!L273)</f>
        <v/>
      </c>
      <c r="AE800" s="604"/>
      <c r="AF800" s="604"/>
      <c r="AG800" s="604"/>
      <c r="AH800" s="604"/>
      <c r="AI800" s="604"/>
      <c r="AJ800" s="605"/>
      <c r="AK800" s="376"/>
      <c r="AL800" s="376"/>
      <c r="AM800" s="376"/>
      <c r="AN800" s="376"/>
      <c r="AO800" s="376"/>
      <c r="AP800" s="376"/>
      <c r="AQ800" s="376"/>
      <c r="AR800" s="143"/>
      <c r="AS800" s="143"/>
      <c r="AT800" s="376"/>
    </row>
    <row r="801" spans="1:46" ht="18" customHeight="1">
      <c r="A801" s="376"/>
      <c r="B801" s="598">
        <f>Calcu_ADJ!C274</f>
        <v>20</v>
      </c>
      <c r="C801" s="599"/>
      <c r="D801" s="599"/>
      <c r="E801" s="599"/>
      <c r="F801" s="599"/>
      <c r="G801" s="599"/>
      <c r="H801" s="600"/>
      <c r="I801" s="601" t="str">
        <f>Calcu_ADJ!E274</f>
        <v/>
      </c>
      <c r="J801" s="602"/>
      <c r="K801" s="602"/>
      <c r="L801" s="602"/>
      <c r="M801" s="602"/>
      <c r="N801" s="602"/>
      <c r="O801" s="603"/>
      <c r="P801" s="601" t="str">
        <f>Calcu_ADJ!J274</f>
        <v/>
      </c>
      <c r="Q801" s="604"/>
      <c r="R801" s="604"/>
      <c r="S801" s="604"/>
      <c r="T801" s="604"/>
      <c r="U801" s="604"/>
      <c r="V801" s="605"/>
      <c r="W801" s="601" t="str">
        <f>IF(Calcu_ADJ!G274="ⅹ",Calcu_ADJ!G274,Calcu_ADJ!K274)</f>
        <v/>
      </c>
      <c r="X801" s="604"/>
      <c r="Y801" s="604"/>
      <c r="Z801" s="604"/>
      <c r="AA801" s="604"/>
      <c r="AB801" s="604"/>
      <c r="AC801" s="605"/>
      <c r="AD801" s="601" t="str">
        <f>IF(Calcu_ADJ!H274="ⅹ",Calcu_ADJ!H274,Calcu_ADJ!L274)</f>
        <v/>
      </c>
      <c r="AE801" s="604"/>
      <c r="AF801" s="604"/>
      <c r="AG801" s="604"/>
      <c r="AH801" s="604"/>
      <c r="AI801" s="604"/>
      <c r="AJ801" s="605"/>
      <c r="AK801" s="376"/>
      <c r="AL801" s="376"/>
      <c r="AM801" s="376"/>
      <c r="AN801" s="376"/>
      <c r="AO801" s="376"/>
      <c r="AP801" s="376"/>
      <c r="AQ801" s="376"/>
      <c r="AR801" s="143"/>
      <c r="AS801" s="143"/>
      <c r="AT801" s="376"/>
    </row>
    <row r="802" spans="1:46" ht="18" customHeight="1">
      <c r="A802" s="376"/>
      <c r="B802" s="598">
        <f>Calcu_ADJ!C275</f>
        <v>21</v>
      </c>
      <c r="C802" s="599"/>
      <c r="D802" s="599"/>
      <c r="E802" s="599"/>
      <c r="F802" s="599"/>
      <c r="G802" s="599"/>
      <c r="H802" s="600"/>
      <c r="I802" s="601" t="str">
        <f>Calcu_ADJ!E275</f>
        <v/>
      </c>
      <c r="J802" s="602"/>
      <c r="K802" s="602"/>
      <c r="L802" s="602"/>
      <c r="M802" s="602"/>
      <c r="N802" s="602"/>
      <c r="O802" s="603"/>
      <c r="P802" s="601" t="str">
        <f>Calcu_ADJ!J275</f>
        <v/>
      </c>
      <c r="Q802" s="604"/>
      <c r="R802" s="604"/>
      <c r="S802" s="604"/>
      <c r="T802" s="604"/>
      <c r="U802" s="604"/>
      <c r="V802" s="605"/>
      <c r="W802" s="601" t="str">
        <f>IF(Calcu_ADJ!G275="ⅹ",Calcu_ADJ!G275,Calcu_ADJ!K275)</f>
        <v/>
      </c>
      <c r="X802" s="604"/>
      <c r="Y802" s="604"/>
      <c r="Z802" s="604"/>
      <c r="AA802" s="604"/>
      <c r="AB802" s="604"/>
      <c r="AC802" s="605"/>
      <c r="AD802" s="601" t="str">
        <f>IF(Calcu_ADJ!H275="ⅹ",Calcu_ADJ!H275,Calcu_ADJ!L275)</f>
        <v/>
      </c>
      <c r="AE802" s="604"/>
      <c r="AF802" s="604"/>
      <c r="AG802" s="604"/>
      <c r="AH802" s="604"/>
      <c r="AI802" s="604"/>
      <c r="AJ802" s="605"/>
      <c r="AK802" s="376"/>
      <c r="AL802" s="376"/>
      <c r="AM802" s="376"/>
      <c r="AN802" s="376"/>
      <c r="AO802" s="376"/>
      <c r="AP802" s="376"/>
      <c r="AQ802" s="376"/>
      <c r="AR802" s="143"/>
      <c r="AS802" s="143"/>
      <c r="AT802" s="376"/>
    </row>
    <row r="803" spans="1:46" ht="18" customHeight="1">
      <c r="A803" s="376"/>
      <c r="B803" s="598">
        <f>Calcu_ADJ!C276</f>
        <v>22</v>
      </c>
      <c r="C803" s="599"/>
      <c r="D803" s="599"/>
      <c r="E803" s="599"/>
      <c r="F803" s="599"/>
      <c r="G803" s="599"/>
      <c r="H803" s="600"/>
      <c r="I803" s="601" t="str">
        <f>Calcu_ADJ!E276</f>
        <v/>
      </c>
      <c r="J803" s="602"/>
      <c r="K803" s="602"/>
      <c r="L803" s="602"/>
      <c r="M803" s="602"/>
      <c r="N803" s="602"/>
      <c r="O803" s="603"/>
      <c r="P803" s="601" t="str">
        <f>Calcu_ADJ!J276</f>
        <v/>
      </c>
      <c r="Q803" s="604"/>
      <c r="R803" s="604"/>
      <c r="S803" s="604"/>
      <c r="T803" s="604"/>
      <c r="U803" s="604"/>
      <c r="V803" s="605"/>
      <c r="W803" s="601" t="str">
        <f>IF(Calcu_ADJ!G276="ⅹ",Calcu_ADJ!G276,Calcu_ADJ!K276)</f>
        <v/>
      </c>
      <c r="X803" s="604"/>
      <c r="Y803" s="604"/>
      <c r="Z803" s="604"/>
      <c r="AA803" s="604"/>
      <c r="AB803" s="604"/>
      <c r="AC803" s="605"/>
      <c r="AD803" s="601" t="str">
        <f>IF(Calcu_ADJ!H276="ⅹ",Calcu_ADJ!H276,Calcu_ADJ!L276)</f>
        <v/>
      </c>
      <c r="AE803" s="604"/>
      <c r="AF803" s="604"/>
      <c r="AG803" s="604"/>
      <c r="AH803" s="604"/>
      <c r="AI803" s="604"/>
      <c r="AJ803" s="605"/>
      <c r="AK803" s="376"/>
      <c r="AL803" s="376"/>
      <c r="AM803" s="376"/>
      <c r="AN803" s="376"/>
      <c r="AO803" s="376"/>
      <c r="AP803" s="376"/>
      <c r="AQ803" s="376"/>
      <c r="AR803" s="143"/>
      <c r="AS803" s="143"/>
      <c r="AT803" s="376"/>
    </row>
    <row r="804" spans="1:46" ht="18" customHeight="1">
      <c r="A804" s="376"/>
      <c r="B804" s="598">
        <f>Calcu_ADJ!C277</f>
        <v>23</v>
      </c>
      <c r="C804" s="599"/>
      <c r="D804" s="599"/>
      <c r="E804" s="599"/>
      <c r="F804" s="599"/>
      <c r="G804" s="599"/>
      <c r="H804" s="600"/>
      <c r="I804" s="601" t="str">
        <f>Calcu_ADJ!E277</f>
        <v/>
      </c>
      <c r="J804" s="602"/>
      <c r="K804" s="602"/>
      <c r="L804" s="602"/>
      <c r="M804" s="602"/>
      <c r="N804" s="602"/>
      <c r="O804" s="603"/>
      <c r="P804" s="601" t="str">
        <f>Calcu_ADJ!J277</f>
        <v/>
      </c>
      <c r="Q804" s="604"/>
      <c r="R804" s="604"/>
      <c r="S804" s="604"/>
      <c r="T804" s="604"/>
      <c r="U804" s="604"/>
      <c r="V804" s="605"/>
      <c r="W804" s="601" t="str">
        <f>IF(Calcu_ADJ!G277="ⅹ",Calcu_ADJ!G277,Calcu_ADJ!K277)</f>
        <v/>
      </c>
      <c r="X804" s="604"/>
      <c r="Y804" s="604"/>
      <c r="Z804" s="604"/>
      <c r="AA804" s="604"/>
      <c r="AB804" s="604"/>
      <c r="AC804" s="605"/>
      <c r="AD804" s="601" t="str">
        <f>IF(Calcu_ADJ!H277="ⅹ",Calcu_ADJ!H277,Calcu_ADJ!L277)</f>
        <v/>
      </c>
      <c r="AE804" s="604"/>
      <c r="AF804" s="604"/>
      <c r="AG804" s="604"/>
      <c r="AH804" s="604"/>
      <c r="AI804" s="604"/>
      <c r="AJ804" s="605"/>
      <c r="AK804" s="376"/>
      <c r="AL804" s="376"/>
      <c r="AM804" s="376"/>
      <c r="AN804" s="376"/>
      <c r="AO804" s="376"/>
      <c r="AP804" s="376"/>
      <c r="AQ804" s="376"/>
      <c r="AR804" s="143"/>
      <c r="AS804" s="143"/>
      <c r="AT804" s="376"/>
    </row>
    <row r="805" spans="1:46" ht="18" customHeight="1">
      <c r="A805" s="376"/>
      <c r="B805" s="598">
        <f>Calcu_ADJ!C278</f>
        <v>24</v>
      </c>
      <c r="C805" s="599"/>
      <c r="D805" s="599"/>
      <c r="E805" s="599"/>
      <c r="F805" s="599"/>
      <c r="G805" s="599"/>
      <c r="H805" s="600"/>
      <c r="I805" s="601" t="str">
        <f>Calcu_ADJ!E278</f>
        <v/>
      </c>
      <c r="J805" s="602"/>
      <c r="K805" s="602"/>
      <c r="L805" s="602"/>
      <c r="M805" s="602"/>
      <c r="N805" s="602"/>
      <c r="O805" s="603"/>
      <c r="P805" s="601" t="str">
        <f>Calcu_ADJ!J278</f>
        <v/>
      </c>
      <c r="Q805" s="604"/>
      <c r="R805" s="604"/>
      <c r="S805" s="604"/>
      <c r="T805" s="604"/>
      <c r="U805" s="604"/>
      <c r="V805" s="605"/>
      <c r="W805" s="601" t="str">
        <f>IF(Calcu_ADJ!G278="ⅹ",Calcu_ADJ!G278,Calcu_ADJ!K278)</f>
        <v/>
      </c>
      <c r="X805" s="604"/>
      <c r="Y805" s="604"/>
      <c r="Z805" s="604"/>
      <c r="AA805" s="604"/>
      <c r="AB805" s="604"/>
      <c r="AC805" s="605"/>
      <c r="AD805" s="601" t="str">
        <f>IF(Calcu_ADJ!H278="ⅹ",Calcu_ADJ!H278,Calcu_ADJ!L278)</f>
        <v/>
      </c>
      <c r="AE805" s="604"/>
      <c r="AF805" s="604"/>
      <c r="AG805" s="604"/>
      <c r="AH805" s="604"/>
      <c r="AI805" s="604"/>
      <c r="AJ805" s="605"/>
      <c r="AK805" s="376"/>
      <c r="AL805" s="376"/>
      <c r="AM805" s="376"/>
      <c r="AN805" s="376"/>
      <c r="AO805" s="376"/>
      <c r="AP805" s="376"/>
      <c r="AQ805" s="376"/>
      <c r="AR805" s="143"/>
      <c r="AS805" s="143"/>
      <c r="AT805" s="376"/>
    </row>
    <row r="806" spans="1:46" ht="18" customHeight="1">
      <c r="A806" s="376"/>
      <c r="B806" s="598">
        <f>Calcu_ADJ!C279</f>
        <v>25</v>
      </c>
      <c r="C806" s="599"/>
      <c r="D806" s="599"/>
      <c r="E806" s="599"/>
      <c r="F806" s="599"/>
      <c r="G806" s="599"/>
      <c r="H806" s="600"/>
      <c r="I806" s="601" t="str">
        <f>Calcu_ADJ!E279</f>
        <v/>
      </c>
      <c r="J806" s="602"/>
      <c r="K806" s="602"/>
      <c r="L806" s="602"/>
      <c r="M806" s="602"/>
      <c r="N806" s="602"/>
      <c r="O806" s="603"/>
      <c r="P806" s="601" t="str">
        <f>Calcu_ADJ!J279</f>
        <v/>
      </c>
      <c r="Q806" s="604"/>
      <c r="R806" s="604"/>
      <c r="S806" s="604"/>
      <c r="T806" s="604"/>
      <c r="U806" s="604"/>
      <c r="V806" s="605"/>
      <c r="W806" s="601" t="str">
        <f>IF(Calcu_ADJ!G279="ⅹ",Calcu_ADJ!G279,Calcu_ADJ!K279)</f>
        <v/>
      </c>
      <c r="X806" s="604"/>
      <c r="Y806" s="604"/>
      <c r="Z806" s="604"/>
      <c r="AA806" s="604"/>
      <c r="AB806" s="604"/>
      <c r="AC806" s="605"/>
      <c r="AD806" s="601" t="str">
        <f>IF(Calcu_ADJ!H279="ⅹ",Calcu_ADJ!H279,Calcu_ADJ!L279)</f>
        <v/>
      </c>
      <c r="AE806" s="604"/>
      <c r="AF806" s="604"/>
      <c r="AG806" s="604"/>
      <c r="AH806" s="604"/>
      <c r="AI806" s="604"/>
      <c r="AJ806" s="605"/>
      <c r="AK806" s="376"/>
      <c r="AL806" s="376"/>
      <c r="AM806" s="376"/>
      <c r="AN806" s="376"/>
      <c r="AO806" s="376"/>
      <c r="AP806" s="376"/>
      <c r="AQ806" s="376"/>
      <c r="AR806" s="143"/>
      <c r="AS806" s="143"/>
      <c r="AT806" s="376"/>
    </row>
    <row r="807" spans="1:46" ht="18" customHeight="1">
      <c r="A807" s="376"/>
      <c r="B807" s="598">
        <f>Calcu_ADJ!C280</f>
        <v>26</v>
      </c>
      <c r="C807" s="599"/>
      <c r="D807" s="599"/>
      <c r="E807" s="599"/>
      <c r="F807" s="599"/>
      <c r="G807" s="599"/>
      <c r="H807" s="600"/>
      <c r="I807" s="601" t="str">
        <f>Calcu_ADJ!E280</f>
        <v/>
      </c>
      <c r="J807" s="602"/>
      <c r="K807" s="602"/>
      <c r="L807" s="602"/>
      <c r="M807" s="602"/>
      <c r="N807" s="602"/>
      <c r="O807" s="603"/>
      <c r="P807" s="601" t="str">
        <f>Calcu_ADJ!J280</f>
        <v/>
      </c>
      <c r="Q807" s="604"/>
      <c r="R807" s="604"/>
      <c r="S807" s="604"/>
      <c r="T807" s="604"/>
      <c r="U807" s="604"/>
      <c r="V807" s="605"/>
      <c r="W807" s="601" t="str">
        <f>IF(Calcu_ADJ!G280="ⅹ",Calcu_ADJ!G280,Calcu_ADJ!K280)</f>
        <v/>
      </c>
      <c r="X807" s="604"/>
      <c r="Y807" s="604"/>
      <c r="Z807" s="604"/>
      <c r="AA807" s="604"/>
      <c r="AB807" s="604"/>
      <c r="AC807" s="605"/>
      <c r="AD807" s="601" t="str">
        <f>IF(Calcu_ADJ!H280="ⅹ",Calcu_ADJ!H280,Calcu_ADJ!L280)</f>
        <v/>
      </c>
      <c r="AE807" s="604"/>
      <c r="AF807" s="604"/>
      <c r="AG807" s="604"/>
      <c r="AH807" s="604"/>
      <c r="AI807" s="604"/>
      <c r="AJ807" s="605"/>
      <c r="AK807" s="376"/>
      <c r="AL807" s="376"/>
      <c r="AM807" s="376"/>
      <c r="AN807" s="376"/>
      <c r="AO807" s="376"/>
      <c r="AP807" s="376"/>
      <c r="AQ807" s="376"/>
      <c r="AR807" s="143"/>
      <c r="AS807" s="143"/>
      <c r="AT807" s="376"/>
    </row>
    <row r="808" spans="1:46" ht="18" customHeight="1">
      <c r="A808" s="376"/>
      <c r="B808" s="598">
        <f>Calcu_ADJ!C281</f>
        <v>27</v>
      </c>
      <c r="C808" s="599"/>
      <c r="D808" s="599"/>
      <c r="E808" s="599"/>
      <c r="F808" s="599"/>
      <c r="G808" s="599"/>
      <c r="H808" s="600"/>
      <c r="I808" s="601" t="str">
        <f>Calcu_ADJ!E281</f>
        <v/>
      </c>
      <c r="J808" s="602"/>
      <c r="K808" s="602"/>
      <c r="L808" s="602"/>
      <c r="M808" s="602"/>
      <c r="N808" s="602"/>
      <c r="O808" s="603"/>
      <c r="P808" s="601" t="str">
        <f>Calcu_ADJ!J281</f>
        <v/>
      </c>
      <c r="Q808" s="604"/>
      <c r="R808" s="604"/>
      <c r="S808" s="604"/>
      <c r="T808" s="604"/>
      <c r="U808" s="604"/>
      <c r="V808" s="605"/>
      <c r="W808" s="601" t="str">
        <f>IF(Calcu_ADJ!G281="ⅹ",Calcu_ADJ!G281,Calcu_ADJ!K281)</f>
        <v/>
      </c>
      <c r="X808" s="604"/>
      <c r="Y808" s="604"/>
      <c r="Z808" s="604"/>
      <c r="AA808" s="604"/>
      <c r="AB808" s="604"/>
      <c r="AC808" s="605"/>
      <c r="AD808" s="601" t="str">
        <f>IF(Calcu_ADJ!H281="ⅹ",Calcu_ADJ!H281,Calcu_ADJ!L281)</f>
        <v/>
      </c>
      <c r="AE808" s="604"/>
      <c r="AF808" s="604"/>
      <c r="AG808" s="604"/>
      <c r="AH808" s="604"/>
      <c r="AI808" s="604"/>
      <c r="AJ808" s="605"/>
      <c r="AK808" s="376"/>
      <c r="AL808" s="376"/>
      <c r="AM808" s="376"/>
      <c r="AN808" s="376"/>
      <c r="AO808" s="376"/>
      <c r="AP808" s="376"/>
      <c r="AQ808" s="376"/>
      <c r="AR808" s="143"/>
      <c r="AS808" s="143"/>
      <c r="AT808" s="376"/>
    </row>
    <row r="809" spans="1:46" ht="18" customHeight="1">
      <c r="A809" s="376"/>
      <c r="B809" s="598">
        <f>Calcu_ADJ!C282</f>
        <v>28</v>
      </c>
      <c r="C809" s="599"/>
      <c r="D809" s="599"/>
      <c r="E809" s="599"/>
      <c r="F809" s="599"/>
      <c r="G809" s="599"/>
      <c r="H809" s="600"/>
      <c r="I809" s="601" t="str">
        <f>Calcu_ADJ!E282</f>
        <v/>
      </c>
      <c r="J809" s="602"/>
      <c r="K809" s="602"/>
      <c r="L809" s="602"/>
      <c r="M809" s="602"/>
      <c r="N809" s="602"/>
      <c r="O809" s="603"/>
      <c r="P809" s="601" t="str">
        <f>Calcu_ADJ!J282</f>
        <v/>
      </c>
      <c r="Q809" s="604"/>
      <c r="R809" s="604"/>
      <c r="S809" s="604"/>
      <c r="T809" s="604"/>
      <c r="U809" s="604"/>
      <c r="V809" s="605"/>
      <c r="W809" s="601" t="str">
        <f>IF(Calcu_ADJ!G282="ⅹ",Calcu_ADJ!G282,Calcu_ADJ!K282)</f>
        <v/>
      </c>
      <c r="X809" s="604"/>
      <c r="Y809" s="604"/>
      <c r="Z809" s="604"/>
      <c r="AA809" s="604"/>
      <c r="AB809" s="604"/>
      <c r="AC809" s="605"/>
      <c r="AD809" s="601" t="str">
        <f>IF(Calcu_ADJ!H282="ⅹ",Calcu_ADJ!H282,Calcu_ADJ!L282)</f>
        <v/>
      </c>
      <c r="AE809" s="604"/>
      <c r="AF809" s="604"/>
      <c r="AG809" s="604"/>
      <c r="AH809" s="604"/>
      <c r="AI809" s="604"/>
      <c r="AJ809" s="605"/>
      <c r="AK809" s="376"/>
      <c r="AL809" s="376"/>
      <c r="AM809" s="376"/>
      <c r="AN809" s="376"/>
      <c r="AO809" s="376"/>
      <c r="AP809" s="376"/>
      <c r="AQ809" s="376"/>
      <c r="AR809" s="143"/>
      <c r="AS809" s="143"/>
      <c r="AT809" s="376"/>
    </row>
    <row r="810" spans="1:46" ht="18" customHeight="1">
      <c r="A810" s="376"/>
      <c r="B810" s="598">
        <f>Calcu_ADJ!C283</f>
        <v>29</v>
      </c>
      <c r="C810" s="599"/>
      <c r="D810" s="599"/>
      <c r="E810" s="599"/>
      <c r="F810" s="599"/>
      <c r="G810" s="599"/>
      <c r="H810" s="600"/>
      <c r="I810" s="601" t="str">
        <f>Calcu_ADJ!E283</f>
        <v/>
      </c>
      <c r="J810" s="602"/>
      <c r="K810" s="602"/>
      <c r="L810" s="602"/>
      <c r="M810" s="602"/>
      <c r="N810" s="602"/>
      <c r="O810" s="603"/>
      <c r="P810" s="601" t="str">
        <f>Calcu_ADJ!J283</f>
        <v/>
      </c>
      <c r="Q810" s="604"/>
      <c r="R810" s="604"/>
      <c r="S810" s="604"/>
      <c r="T810" s="604"/>
      <c r="U810" s="604"/>
      <c r="V810" s="605"/>
      <c r="W810" s="601" t="str">
        <f>IF(Calcu_ADJ!G283="ⅹ",Calcu_ADJ!G283,Calcu_ADJ!K283)</f>
        <v/>
      </c>
      <c r="X810" s="604"/>
      <c r="Y810" s="604"/>
      <c r="Z810" s="604"/>
      <c r="AA810" s="604"/>
      <c r="AB810" s="604"/>
      <c r="AC810" s="605"/>
      <c r="AD810" s="601" t="str">
        <f>IF(Calcu_ADJ!H283="ⅹ",Calcu_ADJ!H283,Calcu_ADJ!L283)</f>
        <v/>
      </c>
      <c r="AE810" s="604"/>
      <c r="AF810" s="604"/>
      <c r="AG810" s="604"/>
      <c r="AH810" s="604"/>
      <c r="AI810" s="604"/>
      <c r="AJ810" s="605"/>
      <c r="AK810" s="376"/>
      <c r="AL810" s="376"/>
      <c r="AM810" s="376"/>
      <c r="AN810" s="376"/>
      <c r="AO810" s="376"/>
      <c r="AP810" s="376"/>
      <c r="AQ810" s="376"/>
      <c r="AR810" s="143"/>
      <c r="AS810" s="143"/>
      <c r="AT810" s="376"/>
    </row>
    <row r="811" spans="1:46" ht="18" customHeight="1">
      <c r="A811" s="376"/>
      <c r="B811" s="598">
        <f>Calcu_ADJ!C284</f>
        <v>30</v>
      </c>
      <c r="C811" s="599"/>
      <c r="D811" s="599"/>
      <c r="E811" s="599"/>
      <c r="F811" s="599"/>
      <c r="G811" s="599"/>
      <c r="H811" s="600"/>
      <c r="I811" s="601" t="str">
        <f>Calcu_ADJ!E284</f>
        <v/>
      </c>
      <c r="J811" s="602"/>
      <c r="K811" s="602"/>
      <c r="L811" s="602"/>
      <c r="M811" s="602"/>
      <c r="N811" s="602"/>
      <c r="O811" s="603"/>
      <c r="P811" s="601" t="str">
        <f>Calcu_ADJ!J284</f>
        <v/>
      </c>
      <c r="Q811" s="604"/>
      <c r="R811" s="604"/>
      <c r="S811" s="604"/>
      <c r="T811" s="604"/>
      <c r="U811" s="604"/>
      <c r="V811" s="605"/>
      <c r="W811" s="601" t="str">
        <f>IF(Calcu_ADJ!G284="ⅹ",Calcu_ADJ!G284,Calcu_ADJ!K284)</f>
        <v/>
      </c>
      <c r="X811" s="604"/>
      <c r="Y811" s="604"/>
      <c r="Z811" s="604"/>
      <c r="AA811" s="604"/>
      <c r="AB811" s="604"/>
      <c r="AC811" s="605"/>
      <c r="AD811" s="601" t="str">
        <f>IF(Calcu_ADJ!H284="ⅹ",Calcu_ADJ!H284,Calcu_ADJ!L284)</f>
        <v/>
      </c>
      <c r="AE811" s="604"/>
      <c r="AF811" s="604"/>
      <c r="AG811" s="604"/>
      <c r="AH811" s="604"/>
      <c r="AI811" s="604"/>
      <c r="AJ811" s="605"/>
      <c r="AK811" s="376"/>
      <c r="AL811" s="376"/>
      <c r="AM811" s="376"/>
      <c r="AN811" s="376"/>
      <c r="AO811" s="376"/>
      <c r="AP811" s="376"/>
      <c r="AQ811" s="376"/>
      <c r="AR811" s="143"/>
      <c r="AS811" s="143"/>
      <c r="AT811" s="376"/>
    </row>
    <row r="812" spans="1:46" s="376" customFormat="1" ht="18" customHeight="1">
      <c r="B812" s="423"/>
      <c r="C812" s="423"/>
      <c r="D812" s="423"/>
      <c r="E812" s="423"/>
      <c r="F812" s="423"/>
      <c r="G812" s="423"/>
      <c r="H812" s="423"/>
      <c r="I812" s="423"/>
      <c r="J812" s="423"/>
      <c r="K812" s="423"/>
      <c r="L812" s="423"/>
      <c r="M812" s="423"/>
      <c r="N812" s="423"/>
      <c r="O812" s="423"/>
      <c r="P812" s="423"/>
      <c r="Q812" s="423"/>
      <c r="R812" s="423"/>
      <c r="S812" s="423"/>
      <c r="T812" s="423"/>
      <c r="U812" s="423"/>
      <c r="V812" s="423"/>
      <c r="W812" s="423"/>
      <c r="X812" s="423"/>
      <c r="Y812" s="423"/>
      <c r="Z812" s="423"/>
      <c r="AA812" s="423"/>
      <c r="AB812" s="423"/>
      <c r="AC812" s="423"/>
      <c r="AD812" s="423"/>
      <c r="AE812" s="423"/>
      <c r="AF812" s="423"/>
      <c r="AG812" s="423"/>
      <c r="AH812" s="423"/>
      <c r="AI812" s="423"/>
      <c r="AJ812" s="423"/>
      <c r="AK812" s="290"/>
      <c r="AL812" s="290"/>
      <c r="AM812" s="290"/>
      <c r="AN812" s="290"/>
      <c r="AO812" s="290"/>
      <c r="AP812" s="290"/>
      <c r="AQ812" s="290"/>
      <c r="AR812" s="143"/>
      <c r="AS812" s="143"/>
    </row>
    <row r="813" spans="1:46" s="146" customFormat="1" ht="18" customHeight="1">
      <c r="A813" s="298" t="str">
        <f>"■ "&amp;B776&amp;" "&amp;N776&amp;" 에서의 교정데이터"</f>
        <v>■ 0 0 에서의 교정데이터</v>
      </c>
      <c r="D813" s="299"/>
      <c r="E813" s="299"/>
      <c r="F813" s="299"/>
      <c r="H813" s="145"/>
      <c r="I813" s="296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  <c r="AC813" s="145"/>
      <c r="AD813" s="145"/>
      <c r="AE813" s="145"/>
      <c r="AF813" s="145"/>
      <c r="AG813" s="145"/>
      <c r="AH813" s="145"/>
      <c r="AI813" s="145"/>
      <c r="AJ813" s="145"/>
      <c r="AK813" s="145"/>
      <c r="AL813" s="145"/>
      <c r="AM813" s="145"/>
      <c r="AN813" s="145"/>
      <c r="AO813" s="145"/>
      <c r="AP813" s="145"/>
      <c r="AQ813" s="145"/>
      <c r="AR813" s="145"/>
      <c r="AS813" s="145"/>
      <c r="AT813" s="145"/>
    </row>
    <row r="814" spans="1:46" s="146" customFormat="1" ht="18" customHeight="1">
      <c r="A814" s="188"/>
      <c r="B814" s="606" t="s">
        <v>347</v>
      </c>
      <c r="C814" s="607"/>
      <c r="D814" s="607"/>
      <c r="E814" s="607"/>
      <c r="F814" s="607"/>
      <c r="G814" s="607"/>
      <c r="H814" s="608"/>
      <c r="I814" s="606" t="s">
        <v>1000</v>
      </c>
      <c r="J814" s="607"/>
      <c r="K814" s="607"/>
      <c r="L814" s="607"/>
      <c r="M814" s="607"/>
      <c r="N814" s="607"/>
      <c r="O814" s="608"/>
      <c r="P814" s="615" t="e">
        <f>Calcu!$J$328&amp;" 지시값"</f>
        <v>#N/A</v>
      </c>
      <c r="Q814" s="616"/>
      <c r="R814" s="616"/>
      <c r="S814" s="616"/>
      <c r="T814" s="616"/>
      <c r="U814" s="616"/>
      <c r="V814" s="616"/>
      <c r="W814" s="616"/>
      <c r="X814" s="616"/>
      <c r="Y814" s="616"/>
      <c r="Z814" s="616"/>
      <c r="AA814" s="616"/>
      <c r="AB814" s="616"/>
      <c r="AC814" s="616"/>
      <c r="AD814" s="616"/>
      <c r="AE814" s="616"/>
      <c r="AF814" s="616"/>
      <c r="AG814" s="616"/>
      <c r="AH814" s="617" t="s">
        <v>779</v>
      </c>
      <c r="AI814" s="617"/>
      <c r="AJ814" s="617"/>
      <c r="AK814" s="617"/>
      <c r="AL814" s="617"/>
      <c r="AM814" s="617"/>
      <c r="AN814" s="617"/>
      <c r="AO814" s="617"/>
      <c r="AP814" s="617"/>
      <c r="AQ814" s="617"/>
      <c r="AR814" s="617"/>
      <c r="AS814" s="618"/>
      <c r="AT814" s="145"/>
    </row>
    <row r="815" spans="1:46" s="146" customFormat="1" ht="18" customHeight="1">
      <c r="A815" s="188"/>
      <c r="B815" s="609"/>
      <c r="C815" s="610"/>
      <c r="D815" s="610"/>
      <c r="E815" s="610"/>
      <c r="F815" s="610"/>
      <c r="G815" s="610"/>
      <c r="H815" s="611"/>
      <c r="I815" s="612"/>
      <c r="J815" s="613"/>
      <c r="K815" s="613"/>
      <c r="L815" s="613"/>
      <c r="M815" s="613"/>
      <c r="N815" s="613"/>
      <c r="O815" s="614"/>
      <c r="P815" s="619" t="s">
        <v>348</v>
      </c>
      <c r="Q815" s="620"/>
      <c r="R815" s="620"/>
      <c r="S815" s="620"/>
      <c r="T815" s="620"/>
      <c r="U815" s="621"/>
      <c r="V815" s="619" t="s">
        <v>349</v>
      </c>
      <c r="W815" s="620"/>
      <c r="X815" s="620"/>
      <c r="Y815" s="620"/>
      <c r="Z815" s="620"/>
      <c r="AA815" s="621"/>
      <c r="AB815" s="619" t="s">
        <v>350</v>
      </c>
      <c r="AC815" s="620"/>
      <c r="AD815" s="620"/>
      <c r="AE815" s="620"/>
      <c r="AF815" s="620"/>
      <c r="AG815" s="621"/>
      <c r="AH815" s="619" t="s">
        <v>351</v>
      </c>
      <c r="AI815" s="620"/>
      <c r="AJ815" s="620"/>
      <c r="AK815" s="620"/>
      <c r="AL815" s="620"/>
      <c r="AM815" s="621"/>
      <c r="AN815" s="619" t="s">
        <v>352</v>
      </c>
      <c r="AO815" s="620"/>
      <c r="AP815" s="620"/>
      <c r="AQ815" s="620"/>
      <c r="AR815" s="620"/>
      <c r="AS815" s="621"/>
      <c r="AT815" s="145"/>
    </row>
    <row r="816" spans="1:46" s="146" customFormat="1" ht="18" customHeight="1">
      <c r="A816" s="188"/>
      <c r="B816" s="612"/>
      <c r="C816" s="613"/>
      <c r="D816" s="613"/>
      <c r="E816" s="613"/>
      <c r="F816" s="613"/>
      <c r="G816" s="613"/>
      <c r="H816" s="614"/>
      <c r="I816" s="637">
        <f>I781</f>
        <v>0</v>
      </c>
      <c r="J816" s="638"/>
      <c r="K816" s="638"/>
      <c r="L816" s="638"/>
      <c r="M816" s="638"/>
      <c r="N816" s="638"/>
      <c r="O816" s="639"/>
      <c r="P816" s="637">
        <f>P781</f>
        <v>0</v>
      </c>
      <c r="Q816" s="638"/>
      <c r="R816" s="638"/>
      <c r="S816" s="638"/>
      <c r="T816" s="638"/>
      <c r="U816" s="639"/>
      <c r="V816" s="637">
        <f>W781</f>
        <v>0</v>
      </c>
      <c r="W816" s="638"/>
      <c r="X816" s="638"/>
      <c r="Y816" s="638"/>
      <c r="Z816" s="638"/>
      <c r="AA816" s="639"/>
      <c r="AB816" s="637">
        <f>AD781</f>
        <v>0</v>
      </c>
      <c r="AC816" s="638"/>
      <c r="AD816" s="638"/>
      <c r="AE816" s="638"/>
      <c r="AF816" s="638"/>
      <c r="AG816" s="639"/>
      <c r="AH816" s="637">
        <f>Calcu_ADJ!G290</f>
        <v>0</v>
      </c>
      <c r="AI816" s="638"/>
      <c r="AJ816" s="638"/>
      <c r="AK816" s="638"/>
      <c r="AL816" s="638"/>
      <c r="AM816" s="639"/>
      <c r="AN816" s="637">
        <f>Calcu_ADJ!H290</f>
        <v>0</v>
      </c>
      <c r="AO816" s="638"/>
      <c r="AP816" s="638"/>
      <c r="AQ816" s="638"/>
      <c r="AR816" s="638"/>
      <c r="AS816" s="639"/>
      <c r="AT816" s="145"/>
    </row>
    <row r="817" spans="1:46" s="146" customFormat="1" ht="18" customHeight="1">
      <c r="A817" s="188"/>
      <c r="B817" s="634" t="e">
        <f>AX776</f>
        <v>#N/A</v>
      </c>
      <c r="C817" s="635"/>
      <c r="D817" s="635"/>
      <c r="E817" s="635"/>
      <c r="F817" s="635"/>
      <c r="G817" s="635"/>
      <c r="H817" s="636"/>
      <c r="I817" s="631" t="e">
        <f ca="1">OFFSET(I781,B817,0)</f>
        <v>#N/A</v>
      </c>
      <c r="J817" s="632"/>
      <c r="K817" s="632"/>
      <c r="L817" s="632"/>
      <c r="M817" s="632"/>
      <c r="N817" s="632"/>
      <c r="O817" s="633"/>
      <c r="P817" s="631" t="e">
        <f ca="1">OFFSET(Calcu_ADJ!Q254,B817,0)</f>
        <v>#N/A</v>
      </c>
      <c r="Q817" s="632"/>
      <c r="R817" s="632"/>
      <c r="S817" s="632"/>
      <c r="T817" s="632"/>
      <c r="U817" s="633"/>
      <c r="V817" s="631" t="e">
        <f ca="1">OFFSET(Calcu_ADJ!R254,B817,0)</f>
        <v>#N/A</v>
      </c>
      <c r="W817" s="632"/>
      <c r="X817" s="632"/>
      <c r="Y817" s="632"/>
      <c r="Z817" s="632"/>
      <c r="AA817" s="633"/>
      <c r="AB817" s="631" t="e">
        <f ca="1">OFFSET(Calcu_ADJ!S254,B817,0)</f>
        <v>#N/A</v>
      </c>
      <c r="AC817" s="632"/>
      <c r="AD817" s="632"/>
      <c r="AE817" s="632"/>
      <c r="AF817" s="632"/>
      <c r="AG817" s="633"/>
      <c r="AH817" s="622" t="e">
        <f ca="1">OFFSET(Calcu_ADJ!G290,B817,0)</f>
        <v>#N/A</v>
      </c>
      <c r="AI817" s="623"/>
      <c r="AJ817" s="623"/>
      <c r="AK817" s="623"/>
      <c r="AL817" s="623"/>
      <c r="AM817" s="624"/>
      <c r="AN817" s="622" t="e">
        <f ca="1">OFFSET(Calcu_ADJ!H290,B817,0)</f>
        <v>#N/A</v>
      </c>
      <c r="AO817" s="623"/>
      <c r="AP817" s="623"/>
      <c r="AQ817" s="623"/>
      <c r="AR817" s="623"/>
      <c r="AS817" s="624"/>
      <c r="AT817" s="145"/>
    </row>
    <row r="818" spans="1:46" s="146" customFormat="1" ht="18" customHeight="1">
      <c r="A818" s="188"/>
      <c r="B818" s="628" t="e">
        <f>B817</f>
        <v>#N/A</v>
      </c>
      <c r="C818" s="629"/>
      <c r="D818" s="629"/>
      <c r="E818" s="629"/>
      <c r="F818" s="629"/>
      <c r="G818" s="629"/>
      <c r="H818" s="630"/>
      <c r="I818" s="631" t="e">
        <f ca="1">I817</f>
        <v>#N/A</v>
      </c>
      <c r="J818" s="632"/>
      <c r="K818" s="632"/>
      <c r="L818" s="632"/>
      <c r="M818" s="632"/>
      <c r="N818" s="632"/>
      <c r="O818" s="633"/>
      <c r="P818" s="631" t="e">
        <f ca="1">OFFSET(Calcu_ADJ!Q269,B818,0)</f>
        <v>#N/A</v>
      </c>
      <c r="Q818" s="632"/>
      <c r="R818" s="632"/>
      <c r="S818" s="632"/>
      <c r="T818" s="632"/>
      <c r="U818" s="633"/>
      <c r="V818" s="631" t="e">
        <f ca="1">OFFSET(Calcu_ADJ!R269,B818,0)</f>
        <v>#N/A</v>
      </c>
      <c r="W818" s="632"/>
      <c r="X818" s="632"/>
      <c r="Y818" s="632"/>
      <c r="Z818" s="632"/>
      <c r="AA818" s="633"/>
      <c r="AB818" s="631" t="e">
        <f ca="1">OFFSET(Calcu_ADJ!S269,B818,0)</f>
        <v>#N/A</v>
      </c>
      <c r="AC818" s="632"/>
      <c r="AD818" s="632"/>
      <c r="AE818" s="632"/>
      <c r="AF818" s="632"/>
      <c r="AG818" s="633"/>
      <c r="AH818" s="625"/>
      <c r="AI818" s="626"/>
      <c r="AJ818" s="626"/>
      <c r="AK818" s="626"/>
      <c r="AL818" s="626"/>
      <c r="AM818" s="627"/>
      <c r="AN818" s="625"/>
      <c r="AO818" s="626"/>
      <c r="AP818" s="626"/>
      <c r="AQ818" s="626"/>
      <c r="AR818" s="626"/>
      <c r="AS818" s="627"/>
      <c r="AT818" s="145"/>
    </row>
    <row r="819" spans="1:46" s="146" customFormat="1" ht="18" customHeight="1">
      <c r="A819" s="188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5"/>
      <c r="AD819" s="145"/>
      <c r="AE819" s="145"/>
      <c r="AF819" s="145"/>
      <c r="AG819" s="145"/>
      <c r="AH819" s="145"/>
      <c r="AI819" s="145"/>
      <c r="AJ819" s="145"/>
      <c r="AK819" s="145"/>
      <c r="AL819" s="145"/>
      <c r="AM819" s="145"/>
      <c r="AN819" s="145"/>
      <c r="AO819" s="145"/>
      <c r="AP819" s="145"/>
      <c r="AQ819" s="145"/>
      <c r="AR819" s="145"/>
      <c r="AS819" s="145"/>
      <c r="AT819" s="145"/>
    </row>
    <row r="820" spans="1:46" s="146" customFormat="1" ht="18" customHeight="1">
      <c r="A820" s="153" t="str">
        <f>"■ "&amp;B776&amp;" "&amp;N776&amp;" 에서의 영점보정 후 교정데이터"</f>
        <v>■ 0 0 에서의 영점보정 후 교정데이터</v>
      </c>
      <c r="B820" s="145"/>
      <c r="C820" s="295"/>
      <c r="D820" s="295"/>
      <c r="E820" s="295"/>
      <c r="F820" s="295"/>
      <c r="G820" s="296"/>
      <c r="H820" s="296"/>
      <c r="I820" s="296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5"/>
      <c r="AD820" s="145"/>
      <c r="AE820" s="145"/>
      <c r="AF820" s="145"/>
      <c r="AG820" s="145"/>
      <c r="AH820" s="145"/>
      <c r="AI820" s="145"/>
      <c r="AJ820" s="145"/>
      <c r="AK820" s="145"/>
      <c r="AL820" s="145"/>
      <c r="AM820" s="145"/>
      <c r="AN820" s="145"/>
      <c r="AO820" s="145"/>
      <c r="AP820" s="145"/>
      <c r="AQ820" s="145"/>
      <c r="AR820" s="145"/>
      <c r="AS820" s="145"/>
      <c r="AT820" s="145"/>
    </row>
    <row r="821" spans="1:46" s="146" customFormat="1" ht="18" customHeight="1">
      <c r="A821" s="188"/>
      <c r="B821" s="606" t="s">
        <v>223</v>
      </c>
      <c r="C821" s="607"/>
      <c r="D821" s="607"/>
      <c r="E821" s="607"/>
      <c r="F821" s="607"/>
      <c r="G821" s="607"/>
      <c r="H821" s="608"/>
      <c r="I821" s="606" t="s">
        <v>1000</v>
      </c>
      <c r="J821" s="645"/>
      <c r="K821" s="645"/>
      <c r="L821" s="645"/>
      <c r="M821" s="645"/>
      <c r="N821" s="645"/>
      <c r="O821" s="646"/>
      <c r="P821" s="619" t="e">
        <f>Calcu!$J$328&amp;" 지시값 (영점보정)"</f>
        <v>#N/A</v>
      </c>
      <c r="Q821" s="650"/>
      <c r="R821" s="650"/>
      <c r="S821" s="650"/>
      <c r="T821" s="650"/>
      <c r="U821" s="650"/>
      <c r="V821" s="650"/>
      <c r="W821" s="650"/>
      <c r="X821" s="650"/>
      <c r="Y821" s="650"/>
      <c r="Z821" s="650"/>
      <c r="AA821" s="650"/>
      <c r="AB821" s="650"/>
      <c r="AC821" s="650"/>
      <c r="AD821" s="650"/>
      <c r="AE821" s="650"/>
      <c r="AF821" s="650"/>
      <c r="AG821" s="650"/>
      <c r="AH821" s="650"/>
      <c r="AI821" s="650"/>
      <c r="AJ821" s="650"/>
      <c r="AK821" s="650"/>
      <c r="AL821" s="650"/>
      <c r="AM821" s="650"/>
      <c r="AN821" s="650"/>
      <c r="AO821" s="650"/>
      <c r="AP821" s="650"/>
      <c r="AQ821" s="650"/>
      <c r="AR821" s="650"/>
      <c r="AS821" s="651"/>
      <c r="AT821" s="145"/>
    </row>
    <row r="822" spans="1:46" s="146" customFormat="1" ht="18" customHeight="1">
      <c r="A822" s="188"/>
      <c r="B822" s="609"/>
      <c r="C822" s="610"/>
      <c r="D822" s="610"/>
      <c r="E822" s="610"/>
      <c r="F822" s="610"/>
      <c r="G822" s="610"/>
      <c r="H822" s="611"/>
      <c r="I822" s="647"/>
      <c r="J822" s="648"/>
      <c r="K822" s="648"/>
      <c r="L822" s="648"/>
      <c r="M822" s="648"/>
      <c r="N822" s="648"/>
      <c r="O822" s="649"/>
      <c r="P822" s="619" t="s">
        <v>69</v>
      </c>
      <c r="Q822" s="650"/>
      <c r="R822" s="650"/>
      <c r="S822" s="650"/>
      <c r="T822" s="650"/>
      <c r="U822" s="650"/>
      <c r="V822" s="651"/>
      <c r="W822" s="619" t="s">
        <v>225</v>
      </c>
      <c r="X822" s="650"/>
      <c r="Y822" s="650"/>
      <c r="Z822" s="650"/>
      <c r="AA822" s="650"/>
      <c r="AB822" s="650"/>
      <c r="AC822" s="651"/>
      <c r="AD822" s="619" t="s">
        <v>226</v>
      </c>
      <c r="AE822" s="650"/>
      <c r="AF822" s="650"/>
      <c r="AG822" s="650"/>
      <c r="AH822" s="650"/>
      <c r="AI822" s="650"/>
      <c r="AJ822" s="651"/>
      <c r="AK822" s="619" t="s">
        <v>235</v>
      </c>
      <c r="AL822" s="650"/>
      <c r="AM822" s="650"/>
      <c r="AN822" s="650"/>
      <c r="AO822" s="650"/>
      <c r="AP822" s="650"/>
      <c r="AQ822" s="650"/>
      <c r="AR822" s="650"/>
      <c r="AS822" s="651"/>
      <c r="AT822" s="145"/>
    </row>
    <row r="823" spans="1:46" s="146" customFormat="1" ht="18" customHeight="1">
      <c r="A823" s="188"/>
      <c r="B823" s="612"/>
      <c r="C823" s="613"/>
      <c r="D823" s="613"/>
      <c r="E823" s="613"/>
      <c r="F823" s="613"/>
      <c r="G823" s="613"/>
      <c r="H823" s="614"/>
      <c r="I823" s="642">
        <f>I816</f>
        <v>0</v>
      </c>
      <c r="J823" s="652"/>
      <c r="K823" s="652"/>
      <c r="L823" s="652"/>
      <c r="M823" s="652"/>
      <c r="N823" s="652"/>
      <c r="O823" s="653"/>
      <c r="P823" s="642">
        <f>P816</f>
        <v>0</v>
      </c>
      <c r="Q823" s="643"/>
      <c r="R823" s="643"/>
      <c r="S823" s="643"/>
      <c r="T823" s="643"/>
      <c r="U823" s="643"/>
      <c r="V823" s="644"/>
      <c r="W823" s="642">
        <f>V816</f>
        <v>0</v>
      </c>
      <c r="X823" s="643"/>
      <c r="Y823" s="643"/>
      <c r="Z823" s="643"/>
      <c r="AA823" s="643"/>
      <c r="AB823" s="643"/>
      <c r="AC823" s="644"/>
      <c r="AD823" s="642">
        <f>AB816</f>
        <v>0</v>
      </c>
      <c r="AE823" s="643"/>
      <c r="AF823" s="643"/>
      <c r="AG823" s="643"/>
      <c r="AH823" s="643"/>
      <c r="AI823" s="643"/>
      <c r="AJ823" s="644"/>
      <c r="AK823" s="642">
        <f>AH816</f>
        <v>0</v>
      </c>
      <c r="AL823" s="643"/>
      <c r="AM823" s="643"/>
      <c r="AN823" s="643"/>
      <c r="AO823" s="643"/>
      <c r="AP823" s="643"/>
      <c r="AQ823" s="643"/>
      <c r="AR823" s="643"/>
      <c r="AS823" s="644"/>
      <c r="AT823" s="145"/>
    </row>
    <row r="824" spans="1:46" s="146" customFormat="1" ht="18" customHeight="1">
      <c r="A824" s="188"/>
      <c r="B824" s="634" t="e">
        <f>B817</f>
        <v>#N/A</v>
      </c>
      <c r="C824" s="635"/>
      <c r="D824" s="635"/>
      <c r="E824" s="635"/>
      <c r="F824" s="635"/>
      <c r="G824" s="635"/>
      <c r="H824" s="636"/>
      <c r="I824" s="631" t="e">
        <f ca="1">I817</f>
        <v>#N/A</v>
      </c>
      <c r="J824" s="632"/>
      <c r="K824" s="632"/>
      <c r="L824" s="632"/>
      <c r="M824" s="632"/>
      <c r="N824" s="632"/>
      <c r="O824" s="633"/>
      <c r="P824" s="631" t="e">
        <f ca="1">OFFSET(Calcu_ADJ!U254,B824,0)</f>
        <v>#N/A</v>
      </c>
      <c r="Q824" s="640"/>
      <c r="R824" s="640"/>
      <c r="S824" s="640"/>
      <c r="T824" s="640"/>
      <c r="U824" s="640"/>
      <c r="V824" s="641"/>
      <c r="W824" s="631" t="e">
        <f ca="1">OFFSET(Calcu_ADJ!V254,B824,0)</f>
        <v>#N/A</v>
      </c>
      <c r="X824" s="640"/>
      <c r="Y824" s="640"/>
      <c r="Z824" s="640"/>
      <c r="AA824" s="640"/>
      <c r="AB824" s="640"/>
      <c r="AC824" s="641"/>
      <c r="AD824" s="631" t="e">
        <f ca="1">OFFSET(Calcu_ADJ!W254,B824,0)</f>
        <v>#N/A</v>
      </c>
      <c r="AE824" s="640"/>
      <c r="AF824" s="640"/>
      <c r="AG824" s="640"/>
      <c r="AH824" s="640"/>
      <c r="AI824" s="640"/>
      <c r="AJ824" s="641"/>
      <c r="AK824" s="631" t="e">
        <f ca="1">OFFSET(Calcu_ADJ!X254,B824,0)</f>
        <v>#N/A</v>
      </c>
      <c r="AL824" s="640"/>
      <c r="AM824" s="640"/>
      <c r="AN824" s="640"/>
      <c r="AO824" s="640"/>
      <c r="AP824" s="640"/>
      <c r="AQ824" s="640"/>
      <c r="AR824" s="640"/>
      <c r="AS824" s="641"/>
      <c r="AT824" s="145"/>
    </row>
    <row r="825" spans="1:46" s="146" customFormat="1" ht="18" customHeight="1">
      <c r="A825" s="188"/>
      <c r="B825" s="628" t="e">
        <f>B818</f>
        <v>#N/A</v>
      </c>
      <c r="C825" s="629"/>
      <c r="D825" s="629"/>
      <c r="E825" s="629"/>
      <c r="F825" s="629"/>
      <c r="G825" s="629"/>
      <c r="H825" s="630"/>
      <c r="I825" s="631" t="e">
        <f ca="1">I818</f>
        <v>#N/A</v>
      </c>
      <c r="J825" s="632"/>
      <c r="K825" s="632"/>
      <c r="L825" s="632"/>
      <c r="M825" s="632"/>
      <c r="N825" s="632"/>
      <c r="O825" s="633"/>
      <c r="P825" s="631" t="e">
        <f ca="1">OFFSET(Calcu_ADJ!U269,B825,0)</f>
        <v>#N/A</v>
      </c>
      <c r="Q825" s="640"/>
      <c r="R825" s="640"/>
      <c r="S825" s="640"/>
      <c r="T825" s="640"/>
      <c r="U825" s="640"/>
      <c r="V825" s="641"/>
      <c r="W825" s="631" t="e">
        <f ca="1">OFFSET(Calcu_ADJ!V269,B825,0)</f>
        <v>#N/A</v>
      </c>
      <c r="X825" s="640"/>
      <c r="Y825" s="640"/>
      <c r="Z825" s="640"/>
      <c r="AA825" s="640"/>
      <c r="AB825" s="640"/>
      <c r="AC825" s="641"/>
      <c r="AD825" s="631" t="e">
        <f ca="1">OFFSET(Calcu_ADJ!W269,B825,0)</f>
        <v>#N/A</v>
      </c>
      <c r="AE825" s="640"/>
      <c r="AF825" s="640"/>
      <c r="AG825" s="640"/>
      <c r="AH825" s="640"/>
      <c r="AI825" s="640"/>
      <c r="AJ825" s="641"/>
      <c r="AK825" s="631" t="e">
        <f ca="1">OFFSET(Calcu_ADJ!X269,B825,0)</f>
        <v>#N/A</v>
      </c>
      <c r="AL825" s="640"/>
      <c r="AM825" s="640"/>
      <c r="AN825" s="640"/>
      <c r="AO825" s="640"/>
      <c r="AP825" s="640"/>
      <c r="AQ825" s="640"/>
      <c r="AR825" s="640"/>
      <c r="AS825" s="641"/>
      <c r="AT825" s="145"/>
    </row>
    <row r="826" spans="1:46" s="146" customFormat="1" ht="18" customHeight="1">
      <c r="A826" s="188"/>
      <c r="B826" s="290"/>
      <c r="C826" s="371"/>
      <c r="D826" s="371"/>
      <c r="E826" s="371"/>
      <c r="F826" s="371"/>
      <c r="G826" s="371"/>
      <c r="H826" s="371"/>
      <c r="I826" s="290"/>
      <c r="J826" s="290"/>
      <c r="K826" s="290"/>
      <c r="L826" s="290"/>
      <c r="M826" s="290"/>
      <c r="N826" s="290"/>
      <c r="O826" s="290"/>
      <c r="P826" s="290"/>
      <c r="Q826" s="290"/>
      <c r="R826" s="290"/>
      <c r="S826" s="290"/>
      <c r="T826" s="290"/>
      <c r="U826" s="290"/>
      <c r="V826" s="290"/>
      <c r="W826" s="290"/>
      <c r="X826" s="290"/>
      <c r="Y826" s="290"/>
      <c r="Z826" s="290"/>
      <c r="AA826" s="290"/>
      <c r="AB826" s="290"/>
      <c r="AC826" s="290"/>
      <c r="AD826" s="290"/>
      <c r="AE826" s="290"/>
      <c r="AF826" s="290"/>
      <c r="AG826" s="290"/>
      <c r="AH826" s="290"/>
      <c r="AI826" s="290"/>
      <c r="AJ826" s="290"/>
      <c r="AK826" s="290"/>
      <c r="AL826" s="290"/>
      <c r="AM826" s="290"/>
      <c r="AN826" s="290"/>
      <c r="AO826" s="290"/>
      <c r="AP826" s="290"/>
      <c r="AQ826" s="290"/>
      <c r="AR826" s="290"/>
      <c r="AS826" s="290"/>
      <c r="AT826" s="145"/>
    </row>
    <row r="827" spans="1:46" ht="18" customHeight="1">
      <c r="A827" s="187" t="s">
        <v>74</v>
      </c>
      <c r="B827" s="376"/>
      <c r="C827" s="376"/>
      <c r="D827" s="376"/>
      <c r="E827" s="376"/>
      <c r="F827" s="376"/>
      <c r="G827" s="376"/>
      <c r="H827" s="376"/>
      <c r="I827" s="376"/>
      <c r="J827" s="376"/>
      <c r="K827" s="376"/>
      <c r="L827" s="376"/>
      <c r="M827" s="376"/>
      <c r="N827" s="376"/>
      <c r="O827" s="376"/>
      <c r="P827" s="376"/>
      <c r="Q827" s="376"/>
      <c r="R827" s="376"/>
      <c r="S827" s="376"/>
      <c r="T827" s="376"/>
      <c r="U827" s="376"/>
      <c r="V827" s="376"/>
      <c r="W827" s="376"/>
      <c r="X827" s="376"/>
      <c r="Y827" s="376"/>
      <c r="Z827" s="376"/>
      <c r="AA827" s="376"/>
      <c r="AB827" s="376"/>
      <c r="AC827" s="376"/>
      <c r="AD827" s="376"/>
      <c r="AE827" s="376"/>
      <c r="AF827" s="376"/>
      <c r="AG827" s="376"/>
      <c r="AH827" s="376"/>
      <c r="AI827" s="376"/>
      <c r="AJ827" s="376"/>
      <c r="AK827" s="376"/>
      <c r="AL827" s="376"/>
      <c r="AM827" s="376"/>
      <c r="AN827" s="376"/>
      <c r="AO827" s="376"/>
      <c r="AP827" s="376"/>
      <c r="AQ827" s="376"/>
      <c r="AR827" s="376"/>
      <c r="AS827" s="376"/>
      <c r="AT827" s="376"/>
    </row>
    <row r="828" spans="1:46" ht="18" customHeight="1">
      <c r="A828" s="376"/>
      <c r="B828" s="688"/>
      <c r="C828" s="689"/>
      <c r="D828" s="671"/>
      <c r="E828" s="677"/>
      <c r="F828" s="677"/>
      <c r="G828" s="677"/>
      <c r="H828" s="678"/>
      <c r="I828" s="671">
        <v>1</v>
      </c>
      <c r="J828" s="677"/>
      <c r="K828" s="677"/>
      <c r="L828" s="677"/>
      <c r="M828" s="677"/>
      <c r="N828" s="677"/>
      <c r="O828" s="678"/>
      <c r="P828" s="671">
        <v>2</v>
      </c>
      <c r="Q828" s="677"/>
      <c r="R828" s="677"/>
      <c r="S828" s="677"/>
      <c r="T828" s="677"/>
      <c r="U828" s="677"/>
      <c r="V828" s="677"/>
      <c r="W828" s="678"/>
      <c r="X828" s="671">
        <v>3</v>
      </c>
      <c r="Y828" s="692"/>
      <c r="Z828" s="692"/>
      <c r="AA828" s="692"/>
      <c r="AB828" s="673"/>
      <c r="AC828" s="671">
        <v>4</v>
      </c>
      <c r="AD828" s="677"/>
      <c r="AE828" s="677"/>
      <c r="AF828" s="677"/>
      <c r="AG828" s="678"/>
      <c r="AH828" s="671">
        <v>5</v>
      </c>
      <c r="AI828" s="677"/>
      <c r="AJ828" s="677"/>
      <c r="AK828" s="677"/>
      <c r="AL828" s="677"/>
      <c r="AM828" s="677"/>
      <c r="AN828" s="677"/>
      <c r="AO828" s="678"/>
      <c r="AP828" s="671">
        <v>6</v>
      </c>
      <c r="AQ828" s="672"/>
      <c r="AR828" s="672"/>
      <c r="AS828" s="673"/>
      <c r="AT828" s="376"/>
    </row>
    <row r="829" spans="1:46" ht="18" customHeight="1">
      <c r="A829" s="376"/>
      <c r="B829" s="690"/>
      <c r="C829" s="691"/>
      <c r="D829" s="679" t="s">
        <v>75</v>
      </c>
      <c r="E829" s="680"/>
      <c r="F829" s="680"/>
      <c r="G829" s="680"/>
      <c r="H829" s="681"/>
      <c r="I829" s="679" t="s">
        <v>76</v>
      </c>
      <c r="J829" s="680"/>
      <c r="K829" s="680"/>
      <c r="L829" s="680"/>
      <c r="M829" s="680"/>
      <c r="N829" s="680"/>
      <c r="O829" s="681"/>
      <c r="P829" s="679" t="s">
        <v>353</v>
      </c>
      <c r="Q829" s="680"/>
      <c r="R829" s="680"/>
      <c r="S829" s="680"/>
      <c r="T829" s="680"/>
      <c r="U829" s="680"/>
      <c r="V829" s="680"/>
      <c r="W829" s="681"/>
      <c r="X829" s="679" t="s">
        <v>241</v>
      </c>
      <c r="Y829" s="685"/>
      <c r="Z829" s="685"/>
      <c r="AA829" s="685"/>
      <c r="AB829" s="686"/>
      <c r="AC829" s="679" t="s">
        <v>331</v>
      </c>
      <c r="AD829" s="680"/>
      <c r="AE829" s="680"/>
      <c r="AF829" s="680"/>
      <c r="AG829" s="681"/>
      <c r="AH829" s="679" t="s">
        <v>354</v>
      </c>
      <c r="AI829" s="680"/>
      <c r="AJ829" s="680"/>
      <c r="AK829" s="680"/>
      <c r="AL829" s="680"/>
      <c r="AM829" s="680"/>
      <c r="AN829" s="680"/>
      <c r="AO829" s="681"/>
      <c r="AP829" s="679" t="s">
        <v>355</v>
      </c>
      <c r="AQ829" s="687"/>
      <c r="AR829" s="687"/>
      <c r="AS829" s="686"/>
      <c r="AT829" s="376"/>
    </row>
    <row r="830" spans="1:46" ht="18" customHeight="1">
      <c r="A830" s="376"/>
      <c r="B830" s="690"/>
      <c r="C830" s="691"/>
      <c r="D830" s="682"/>
      <c r="E830" s="683"/>
      <c r="F830" s="683"/>
      <c r="G830" s="683"/>
      <c r="H830" s="684"/>
      <c r="I830" s="654" t="s">
        <v>246</v>
      </c>
      <c r="J830" s="655"/>
      <c r="K830" s="655"/>
      <c r="L830" s="655"/>
      <c r="M830" s="655"/>
      <c r="N830" s="655"/>
      <c r="O830" s="656"/>
      <c r="P830" s="693" t="s">
        <v>80</v>
      </c>
      <c r="Q830" s="694"/>
      <c r="R830" s="694"/>
      <c r="S830" s="694"/>
      <c r="T830" s="694"/>
      <c r="U830" s="694"/>
      <c r="V830" s="694"/>
      <c r="W830" s="695"/>
      <c r="X830" s="657"/>
      <c r="Y830" s="696"/>
      <c r="Z830" s="696"/>
      <c r="AA830" s="696"/>
      <c r="AB830" s="659"/>
      <c r="AC830" s="693" t="s">
        <v>332</v>
      </c>
      <c r="AD830" s="694"/>
      <c r="AE830" s="694"/>
      <c r="AF830" s="694"/>
      <c r="AG830" s="695"/>
      <c r="AH830" s="654" t="s">
        <v>95</v>
      </c>
      <c r="AI830" s="655"/>
      <c r="AJ830" s="655"/>
      <c r="AK830" s="655"/>
      <c r="AL830" s="655"/>
      <c r="AM830" s="655"/>
      <c r="AN830" s="655"/>
      <c r="AO830" s="656"/>
      <c r="AP830" s="657"/>
      <c r="AQ830" s="658"/>
      <c r="AR830" s="658"/>
      <c r="AS830" s="659"/>
      <c r="AT830" s="376"/>
    </row>
    <row r="831" spans="1:46" ht="18" customHeight="1">
      <c r="A831" s="376"/>
      <c r="B831" s="660" t="s">
        <v>333</v>
      </c>
      <c r="C831" s="661"/>
      <c r="D831" s="662" t="s">
        <v>1002</v>
      </c>
      <c r="E831" s="663"/>
      <c r="F831" s="663"/>
      <c r="G831" s="663"/>
      <c r="H831" s="664"/>
      <c r="I831" s="665" t="e">
        <f ca="1">I817</f>
        <v>#N/A</v>
      </c>
      <c r="J831" s="666"/>
      <c r="K831" s="666"/>
      <c r="L831" s="666"/>
      <c r="M831" s="667">
        <f>I816</f>
        <v>0</v>
      </c>
      <c r="N831" s="586"/>
      <c r="O831" s="587"/>
      <c r="P831" s="668" t="e">
        <f ca="1">IF(OR(AL776="% of Reading",AL776="% of F.S"),I831*AF776%,AF776)/AR776</f>
        <v>#N/A</v>
      </c>
      <c r="Q831" s="669"/>
      <c r="R831" s="669"/>
      <c r="S831" s="669"/>
      <c r="T831" s="669"/>
      <c r="U831" s="667">
        <f>M831</f>
        <v>0</v>
      </c>
      <c r="V831" s="667"/>
      <c r="W831" s="670"/>
      <c r="X831" s="671" t="s">
        <v>81</v>
      </c>
      <c r="Y831" s="672"/>
      <c r="Z831" s="672"/>
      <c r="AA831" s="672"/>
      <c r="AB831" s="673"/>
      <c r="AC831" s="674">
        <v>1</v>
      </c>
      <c r="AD831" s="675"/>
      <c r="AE831" s="675"/>
      <c r="AF831" s="675"/>
      <c r="AG831" s="676"/>
      <c r="AH831" s="665" t="e">
        <f ca="1">P831*AC831</f>
        <v>#N/A</v>
      </c>
      <c r="AI831" s="666"/>
      <c r="AJ831" s="666"/>
      <c r="AK831" s="666"/>
      <c r="AL831" s="666"/>
      <c r="AM831" s="667">
        <f>U831</f>
        <v>0</v>
      </c>
      <c r="AN831" s="667"/>
      <c r="AO831" s="670"/>
      <c r="AP831" s="671" t="s">
        <v>356</v>
      </c>
      <c r="AQ831" s="672"/>
      <c r="AR831" s="672"/>
      <c r="AS831" s="673"/>
      <c r="AT831" s="376"/>
    </row>
    <row r="832" spans="1:46" ht="18" customHeight="1">
      <c r="A832" s="376"/>
      <c r="B832" s="688" t="s">
        <v>357</v>
      </c>
      <c r="C832" s="689"/>
      <c r="D832" s="662" t="s">
        <v>1003</v>
      </c>
      <c r="E832" s="663"/>
      <c r="F832" s="663"/>
      <c r="G832" s="663"/>
      <c r="H832" s="664"/>
      <c r="I832" s="700" t="e">
        <f ca="1">AH817</f>
        <v>#N/A</v>
      </c>
      <c r="J832" s="701"/>
      <c r="K832" s="701"/>
      <c r="L832" s="701"/>
      <c r="M832" s="667">
        <f>AH816</f>
        <v>0</v>
      </c>
      <c r="N832" s="586"/>
      <c r="O832" s="587"/>
      <c r="P832" s="700" t="e">
        <f ca="1">SQRT(SUMSQ(P833,P834,P835,P836))</f>
        <v>#N/A</v>
      </c>
      <c r="Q832" s="701"/>
      <c r="R832" s="701"/>
      <c r="S832" s="701"/>
      <c r="T832" s="701"/>
      <c r="U832" s="667">
        <f>M832</f>
        <v>0</v>
      </c>
      <c r="V832" s="667"/>
      <c r="W832" s="670"/>
      <c r="X832" s="679" t="s">
        <v>358</v>
      </c>
      <c r="Y832" s="680"/>
      <c r="Z832" s="680"/>
      <c r="AA832" s="680"/>
      <c r="AB832" s="681"/>
      <c r="AC832" s="697">
        <v>-1</v>
      </c>
      <c r="AD832" s="698"/>
      <c r="AE832" s="698"/>
      <c r="AF832" s="698"/>
      <c r="AG832" s="699"/>
      <c r="AH832" s="700" t="e">
        <f ca="1">ABS(P832*AC832)</f>
        <v>#N/A</v>
      </c>
      <c r="AI832" s="701"/>
      <c r="AJ832" s="701"/>
      <c r="AK832" s="701"/>
      <c r="AL832" s="701"/>
      <c r="AM832" s="667">
        <f>U832</f>
        <v>0</v>
      </c>
      <c r="AN832" s="667"/>
      <c r="AO832" s="670"/>
      <c r="AP832" s="702" t="e">
        <f ca="1">AH832^4/SUM(AH834^4/AP834,AH835^4/AP835,AH836^4/AP836)</f>
        <v>#N/A</v>
      </c>
      <c r="AQ832" s="703"/>
      <c r="AR832" s="703"/>
      <c r="AS832" s="704"/>
      <c r="AT832" s="376"/>
    </row>
    <row r="833" spans="1:92" ht="18" customHeight="1">
      <c r="A833" s="376"/>
      <c r="B833" s="660" t="s">
        <v>359</v>
      </c>
      <c r="C833" s="661"/>
      <c r="D833" s="705" t="s">
        <v>1004</v>
      </c>
      <c r="E833" s="706"/>
      <c r="F833" s="706"/>
      <c r="G833" s="706"/>
      <c r="H833" s="707"/>
      <c r="I833" s="708">
        <v>0</v>
      </c>
      <c r="J833" s="709"/>
      <c r="K833" s="709"/>
      <c r="L833" s="709"/>
      <c r="M833" s="709"/>
      <c r="N833" s="709"/>
      <c r="O833" s="710"/>
      <c r="P833" s="665" t="e">
        <f ca="1">H776/2/SQRT(3)</f>
        <v>#N/A</v>
      </c>
      <c r="Q833" s="666"/>
      <c r="R833" s="666"/>
      <c r="S833" s="666"/>
      <c r="T833" s="666"/>
      <c r="U833" s="666"/>
      <c r="V833" s="667">
        <f>U832</f>
        <v>0</v>
      </c>
      <c r="W833" s="670"/>
      <c r="X833" s="711" t="s">
        <v>358</v>
      </c>
      <c r="Y833" s="712"/>
      <c r="Z833" s="712"/>
      <c r="AA833" s="712"/>
      <c r="AB833" s="713"/>
      <c r="AC833" s="714">
        <v>1</v>
      </c>
      <c r="AD833" s="715"/>
      <c r="AE833" s="715"/>
      <c r="AF833" s="715"/>
      <c r="AG833" s="716"/>
      <c r="AH833" s="665" t="e">
        <f ca="1">P833*AC833</f>
        <v>#N/A</v>
      </c>
      <c r="AI833" s="666"/>
      <c r="AJ833" s="666"/>
      <c r="AK833" s="666"/>
      <c r="AL833" s="666"/>
      <c r="AM833" s="666"/>
      <c r="AN833" s="667">
        <f>V833</f>
        <v>0</v>
      </c>
      <c r="AO833" s="670"/>
      <c r="AP833" s="711" t="s">
        <v>252</v>
      </c>
      <c r="AQ833" s="712"/>
      <c r="AR833" s="712"/>
      <c r="AS833" s="713"/>
      <c r="AT833" s="376"/>
    </row>
    <row r="834" spans="1:92" ht="18" customHeight="1">
      <c r="A834" s="376"/>
      <c r="B834" s="660" t="s">
        <v>360</v>
      </c>
      <c r="C834" s="661"/>
      <c r="D834" s="705" t="s">
        <v>1005</v>
      </c>
      <c r="E834" s="706"/>
      <c r="F834" s="706"/>
      <c r="G834" s="706"/>
      <c r="H834" s="707"/>
      <c r="I834" s="708">
        <v>0</v>
      </c>
      <c r="J834" s="709"/>
      <c r="K834" s="709"/>
      <c r="L834" s="709"/>
      <c r="M834" s="709"/>
      <c r="N834" s="709"/>
      <c r="O834" s="710"/>
      <c r="P834" s="665" t="e">
        <f ca="1">T776/2/SQRT(3)</f>
        <v>#VALUE!</v>
      </c>
      <c r="Q834" s="666"/>
      <c r="R834" s="666"/>
      <c r="S834" s="666"/>
      <c r="T834" s="666"/>
      <c r="U834" s="666"/>
      <c r="V834" s="667">
        <f>V833</f>
        <v>0</v>
      </c>
      <c r="W834" s="670"/>
      <c r="X834" s="711" t="s">
        <v>83</v>
      </c>
      <c r="Y834" s="712"/>
      <c r="Z834" s="712"/>
      <c r="AA834" s="712"/>
      <c r="AB834" s="713"/>
      <c r="AC834" s="714">
        <v>1</v>
      </c>
      <c r="AD834" s="715"/>
      <c r="AE834" s="715"/>
      <c r="AF834" s="715"/>
      <c r="AG834" s="716"/>
      <c r="AH834" s="665" t="e">
        <f ca="1">P834*AC834</f>
        <v>#VALUE!</v>
      </c>
      <c r="AI834" s="666"/>
      <c r="AJ834" s="666"/>
      <c r="AK834" s="666"/>
      <c r="AL834" s="666"/>
      <c r="AM834" s="666"/>
      <c r="AN834" s="667">
        <f>V834</f>
        <v>0</v>
      </c>
      <c r="AO834" s="670"/>
      <c r="AP834" s="711">
        <f>1/2*(100/20)^2</f>
        <v>12.5</v>
      </c>
      <c r="AQ834" s="712"/>
      <c r="AR834" s="712"/>
      <c r="AS834" s="713"/>
      <c r="AT834" s="376"/>
    </row>
    <row r="835" spans="1:92" ht="18" customHeight="1">
      <c r="A835" s="376"/>
      <c r="B835" s="660" t="s">
        <v>84</v>
      </c>
      <c r="C835" s="661"/>
      <c r="D835" s="705" t="s">
        <v>1006</v>
      </c>
      <c r="E835" s="706"/>
      <c r="F835" s="706"/>
      <c r="G835" s="706"/>
      <c r="H835" s="707"/>
      <c r="I835" s="708">
        <v>0</v>
      </c>
      <c r="J835" s="709"/>
      <c r="K835" s="709"/>
      <c r="L835" s="709"/>
      <c r="M835" s="709"/>
      <c r="N835" s="709"/>
      <c r="O835" s="710"/>
      <c r="P835" s="665" t="e">
        <f ca="1">MAX(AK824:AS825)/2/SQRT(3)</f>
        <v>#N/A</v>
      </c>
      <c r="Q835" s="666"/>
      <c r="R835" s="666"/>
      <c r="S835" s="666"/>
      <c r="T835" s="666"/>
      <c r="U835" s="666"/>
      <c r="V835" s="667">
        <f>V834</f>
        <v>0</v>
      </c>
      <c r="W835" s="670"/>
      <c r="X835" s="711" t="s">
        <v>358</v>
      </c>
      <c r="Y835" s="712"/>
      <c r="Z835" s="712"/>
      <c r="AA835" s="712"/>
      <c r="AB835" s="713"/>
      <c r="AC835" s="714">
        <v>1</v>
      </c>
      <c r="AD835" s="715"/>
      <c r="AE835" s="715"/>
      <c r="AF835" s="715"/>
      <c r="AG835" s="716"/>
      <c r="AH835" s="665" t="e">
        <f ca="1">P835*AC835</f>
        <v>#N/A</v>
      </c>
      <c r="AI835" s="666"/>
      <c r="AJ835" s="666"/>
      <c r="AK835" s="666"/>
      <c r="AL835" s="666"/>
      <c r="AM835" s="666"/>
      <c r="AN835" s="667">
        <f>V835</f>
        <v>0</v>
      </c>
      <c r="AO835" s="670"/>
      <c r="AP835" s="711">
        <f>1/2*(100/20)^2</f>
        <v>12.5</v>
      </c>
      <c r="AQ835" s="712"/>
      <c r="AR835" s="712"/>
      <c r="AS835" s="713"/>
      <c r="AT835" s="376"/>
    </row>
    <row r="836" spans="1:92" ht="18" customHeight="1">
      <c r="A836" s="376"/>
      <c r="B836" s="660" t="s">
        <v>337</v>
      </c>
      <c r="C836" s="661"/>
      <c r="D836" s="705" t="s">
        <v>1007</v>
      </c>
      <c r="E836" s="706"/>
      <c r="F836" s="706"/>
      <c r="G836" s="706"/>
      <c r="H836" s="707"/>
      <c r="I836" s="708">
        <v>0</v>
      </c>
      <c r="J836" s="709"/>
      <c r="K836" s="709"/>
      <c r="L836" s="709"/>
      <c r="M836" s="709"/>
      <c r="N836" s="709"/>
      <c r="O836" s="710"/>
      <c r="P836" s="665" t="e">
        <f ca="1">ABS(Z776/2/SQRT(3))</f>
        <v>#N/A</v>
      </c>
      <c r="Q836" s="666"/>
      <c r="R836" s="666"/>
      <c r="S836" s="666"/>
      <c r="T836" s="666"/>
      <c r="U836" s="666"/>
      <c r="V836" s="667">
        <f>V835</f>
        <v>0</v>
      </c>
      <c r="W836" s="670"/>
      <c r="X836" s="711" t="s">
        <v>358</v>
      </c>
      <c r="Y836" s="712"/>
      <c r="Z836" s="712"/>
      <c r="AA836" s="712"/>
      <c r="AB836" s="713"/>
      <c r="AC836" s="714">
        <v>1</v>
      </c>
      <c r="AD836" s="715"/>
      <c r="AE836" s="715"/>
      <c r="AF836" s="715"/>
      <c r="AG836" s="716"/>
      <c r="AH836" s="665" t="e">
        <f ca="1">ABS(P836*AC836)</f>
        <v>#N/A</v>
      </c>
      <c r="AI836" s="666"/>
      <c r="AJ836" s="666"/>
      <c r="AK836" s="666"/>
      <c r="AL836" s="666"/>
      <c r="AM836" s="666"/>
      <c r="AN836" s="667">
        <f>V836</f>
        <v>0</v>
      </c>
      <c r="AO836" s="670"/>
      <c r="AP836" s="711">
        <f>1/2*(100/20)^2</f>
        <v>12.5</v>
      </c>
      <c r="AQ836" s="712"/>
      <c r="AR836" s="712"/>
      <c r="AS836" s="713"/>
      <c r="AT836" s="376"/>
    </row>
    <row r="837" spans="1:92" ht="18" customHeight="1">
      <c r="A837" s="376"/>
      <c r="B837" s="660" t="s">
        <v>260</v>
      </c>
      <c r="C837" s="661"/>
      <c r="D837" s="662" t="s">
        <v>1008</v>
      </c>
      <c r="E837" s="663"/>
      <c r="F837" s="663"/>
      <c r="G837" s="663"/>
      <c r="H837" s="664"/>
      <c r="I837" s="668" t="e">
        <f ca="1">AN817</f>
        <v>#N/A</v>
      </c>
      <c r="J837" s="669"/>
      <c r="K837" s="669"/>
      <c r="L837" s="669"/>
      <c r="M837" s="667">
        <f>AN816</f>
        <v>0</v>
      </c>
      <c r="N837" s="586"/>
      <c r="O837" s="587"/>
      <c r="P837" s="719" t="s">
        <v>361</v>
      </c>
      <c r="Q837" s="720"/>
      <c r="R837" s="720"/>
      <c r="S837" s="720"/>
      <c r="T837" s="720"/>
      <c r="U837" s="720"/>
      <c r="V837" s="720"/>
      <c r="W837" s="721"/>
      <c r="X837" s="671" t="s">
        <v>361</v>
      </c>
      <c r="Y837" s="672"/>
      <c r="Z837" s="672"/>
      <c r="AA837" s="672"/>
      <c r="AB837" s="673"/>
      <c r="AC837" s="674" t="s">
        <v>361</v>
      </c>
      <c r="AD837" s="675"/>
      <c r="AE837" s="675"/>
      <c r="AF837" s="675"/>
      <c r="AG837" s="676"/>
      <c r="AH837" s="665" t="e">
        <f ca="1">SQRT(SUMSQ(AH831,AH832))</f>
        <v>#N/A</v>
      </c>
      <c r="AI837" s="666"/>
      <c r="AJ837" s="666"/>
      <c r="AK837" s="666"/>
      <c r="AL837" s="666"/>
      <c r="AM837" s="667">
        <f>M837</f>
        <v>0</v>
      </c>
      <c r="AN837" s="667"/>
      <c r="AO837" s="670"/>
      <c r="AP837" s="671" t="e">
        <f ca="1">IF(AH832=0,"∞",ROUNDDOWN(AH837^4/(AH832^4/AP832),0))</f>
        <v>#N/A</v>
      </c>
      <c r="AQ837" s="672"/>
      <c r="AR837" s="672"/>
      <c r="AS837" s="673"/>
      <c r="AT837" s="376"/>
      <c r="BD837" s="147"/>
      <c r="BE837" s="147"/>
      <c r="BF837" s="147"/>
      <c r="BG837" s="147"/>
      <c r="BH837" s="148"/>
      <c r="BI837" s="149"/>
      <c r="BJ837" s="149"/>
      <c r="BK837" s="150"/>
      <c r="BL837" s="150"/>
      <c r="BM837" s="150"/>
      <c r="BN837" s="150"/>
      <c r="BO837" s="150"/>
      <c r="BP837" s="150"/>
      <c r="BQ837" s="150"/>
      <c r="BR837" s="150"/>
      <c r="BS837" s="151"/>
      <c r="BT837" s="370"/>
      <c r="BU837" s="370"/>
      <c r="BV837" s="370"/>
      <c r="BW837" s="369"/>
      <c r="BX837" s="152"/>
      <c r="BY837" s="152"/>
      <c r="BZ837" s="152"/>
      <c r="CA837" s="152"/>
      <c r="CB837" s="152"/>
      <c r="CC837" s="186"/>
      <c r="CD837" s="186"/>
      <c r="CE837" s="186"/>
      <c r="CF837" s="186"/>
      <c r="CG837" s="186"/>
      <c r="CH837" s="148"/>
      <c r="CI837" s="149"/>
      <c r="CJ837" s="149"/>
      <c r="CK837" s="151"/>
      <c r="CL837" s="370"/>
      <c r="CM837" s="370"/>
      <c r="CN837" s="369"/>
    </row>
    <row r="838" spans="1:92" s="376" customFormat="1" ht="18" customHeight="1"/>
    <row r="839" spans="1:92" s="146" customFormat="1" ht="18" customHeight="1">
      <c r="A839" s="153" t="s">
        <v>843</v>
      </c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  <c r="AE839" s="145"/>
      <c r="AF839" s="145"/>
      <c r="AG839" s="145"/>
      <c r="AH839" s="145"/>
      <c r="AI839" s="145"/>
      <c r="AJ839" s="145"/>
      <c r="AK839" s="145"/>
      <c r="AL839" s="145"/>
      <c r="AM839" s="145"/>
      <c r="AN839" s="145"/>
      <c r="AO839" s="145"/>
      <c r="AP839" s="145"/>
      <c r="AQ839" s="145"/>
      <c r="AR839" s="145"/>
      <c r="AS839" s="145"/>
      <c r="AT839" s="145"/>
    </row>
    <row r="840" spans="1:92" s="146" customFormat="1" ht="18" customHeight="1">
      <c r="B840" s="149" t="s">
        <v>842</v>
      </c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  <c r="AC840" s="145"/>
      <c r="AD840" s="145"/>
      <c r="AE840" s="145"/>
      <c r="AF840" s="145"/>
      <c r="AG840" s="145"/>
      <c r="AH840" s="145"/>
      <c r="AI840" s="145"/>
      <c r="AJ840" s="145"/>
      <c r="AK840" s="145"/>
      <c r="AL840" s="145"/>
      <c r="AM840" s="145"/>
      <c r="AN840" s="145"/>
      <c r="AO840" s="145"/>
      <c r="AP840" s="145"/>
      <c r="AQ840" s="145"/>
      <c r="AR840" s="145"/>
      <c r="AS840" s="145"/>
      <c r="AT840" s="145"/>
    </row>
    <row r="841" spans="1:92" s="146" customFormat="1" ht="18" customHeight="1">
      <c r="A841" s="145"/>
      <c r="B841" s="145"/>
      <c r="C841" s="368"/>
      <c r="D841" s="145"/>
      <c r="E841" s="182"/>
      <c r="F841" s="145"/>
      <c r="G841" s="176" t="s">
        <v>1039</v>
      </c>
      <c r="H841" s="725" t="s">
        <v>320</v>
      </c>
      <c r="I841" s="725"/>
      <c r="J841" s="726" t="e">
        <f ca="1">AH837</f>
        <v>#N/A</v>
      </c>
      <c r="K841" s="726"/>
      <c r="L841" s="726"/>
      <c r="M841" s="726"/>
      <c r="N841" s="412">
        <f>AM837</f>
        <v>0</v>
      </c>
      <c r="O841" s="372"/>
      <c r="P841" s="408"/>
      <c r="Q841" s="373" t="s">
        <v>362</v>
      </c>
      <c r="R841" s="726" t="e">
        <f ca="1">J841*2</f>
        <v>#N/A</v>
      </c>
      <c r="S841" s="726"/>
      <c r="T841" s="726"/>
      <c r="U841" s="726"/>
      <c r="V841" s="412">
        <f>N841</f>
        <v>0</v>
      </c>
      <c r="W841" s="376"/>
      <c r="X841" s="376"/>
      <c r="Y841" s="376"/>
      <c r="Z841" s="376"/>
      <c r="AA841" s="145"/>
      <c r="AB841" s="145"/>
      <c r="AC841" s="145"/>
      <c r="AD841" s="145"/>
      <c r="AE841" s="145"/>
      <c r="AF841" s="145"/>
      <c r="AG841" s="145"/>
      <c r="AH841" s="145"/>
      <c r="AI841" s="145"/>
      <c r="AJ841" s="145"/>
      <c r="AK841" s="145"/>
      <c r="AL841" s="145"/>
      <c r="AM841" s="145"/>
      <c r="AN841" s="145"/>
      <c r="AO841" s="145"/>
      <c r="AP841" s="145"/>
      <c r="AQ841" s="145"/>
      <c r="AR841" s="145"/>
      <c r="AS841" s="145"/>
      <c r="AT841" s="145"/>
      <c r="AU841" s="145"/>
    </row>
  </sheetData>
  <mergeCells count="2842">
    <mergeCell ref="M109:Q109"/>
    <mergeCell ref="R109:R110"/>
    <mergeCell ref="S109:V110"/>
    <mergeCell ref="W109:AA110"/>
    <mergeCell ref="M110:Q110"/>
    <mergeCell ref="M532:Q532"/>
    <mergeCell ref="R532:R533"/>
    <mergeCell ref="S532:V533"/>
    <mergeCell ref="W532:AA533"/>
    <mergeCell ref="M533:Q533"/>
    <mergeCell ref="X591:AB592"/>
    <mergeCell ref="AA602:AE603"/>
    <mergeCell ref="X605:AB606"/>
    <mergeCell ref="U188:Y189"/>
    <mergeCell ref="B188:G189"/>
    <mergeCell ref="C469:D469"/>
    <mergeCell ref="C470:D470"/>
    <mergeCell ref="C471:D471"/>
    <mergeCell ref="B543:H544"/>
    <mergeCell ref="K549:L549"/>
    <mergeCell ref="O550:AK550"/>
    <mergeCell ref="AL550:AL551"/>
    <mergeCell ref="AM550:AQ551"/>
    <mergeCell ref="O551:S551"/>
    <mergeCell ref="T551:T552"/>
    <mergeCell ref="U551:Y551"/>
    <mergeCell ref="Z551:Z552"/>
    <mergeCell ref="AA551:AE551"/>
    <mergeCell ref="AF551:AF552"/>
    <mergeCell ref="AG551:AK551"/>
    <mergeCell ref="O552:S552"/>
    <mergeCell ref="U552:Y552"/>
    <mergeCell ref="AA552:AE552"/>
    <mergeCell ref="AG552:AK552"/>
    <mergeCell ref="B550:G551"/>
    <mergeCell ref="Q200:Q201"/>
    <mergeCell ref="R200:V200"/>
    <mergeCell ref="B228:H228"/>
    <mergeCell ref="I228:O228"/>
    <mergeCell ref="B227:H227"/>
    <mergeCell ref="I227:O227"/>
    <mergeCell ref="P227:V227"/>
    <mergeCell ref="AX5:BC5"/>
    <mergeCell ref="AR5:AW5"/>
    <mergeCell ref="B16:H16"/>
    <mergeCell ref="I16:O16"/>
    <mergeCell ref="P16:V16"/>
    <mergeCell ref="W16:AC16"/>
    <mergeCell ref="AD16:AJ16"/>
    <mergeCell ref="B15:H15"/>
    <mergeCell ref="I15:O15"/>
    <mergeCell ref="P15:V15"/>
    <mergeCell ref="W15:AC15"/>
    <mergeCell ref="AD15:AJ15"/>
    <mergeCell ref="P10:V10"/>
    <mergeCell ref="W10:AC10"/>
    <mergeCell ref="B14:H14"/>
    <mergeCell ref="I14:O14"/>
    <mergeCell ref="P14:V14"/>
    <mergeCell ref="W14:AC14"/>
    <mergeCell ref="AD14:AJ14"/>
    <mergeCell ref="B13:H13"/>
    <mergeCell ref="I13:O13"/>
    <mergeCell ref="P13:V13"/>
    <mergeCell ref="W13:AC13"/>
    <mergeCell ref="AD13:AJ13"/>
    <mergeCell ref="B12:H12"/>
    <mergeCell ref="I12:O12"/>
    <mergeCell ref="P12:V12"/>
    <mergeCell ref="W12:AC12"/>
    <mergeCell ref="AD12:AJ12"/>
    <mergeCell ref="AD10:AJ10"/>
    <mergeCell ref="I11:O11"/>
    <mergeCell ref="P11:V11"/>
    <mergeCell ref="B22:H22"/>
    <mergeCell ref="I22:O22"/>
    <mergeCell ref="P22:V22"/>
    <mergeCell ref="W22:AC22"/>
    <mergeCell ref="AD22:AJ22"/>
    <mergeCell ref="B21:H21"/>
    <mergeCell ref="I21:O21"/>
    <mergeCell ref="P21:V21"/>
    <mergeCell ref="W21:AC21"/>
    <mergeCell ref="AD21:AJ21"/>
    <mergeCell ref="W11:AC11"/>
    <mergeCell ref="AD11:AJ11"/>
    <mergeCell ref="B20:H20"/>
    <mergeCell ref="I20:O20"/>
    <mergeCell ref="P20:V20"/>
    <mergeCell ref="W20:AC20"/>
    <mergeCell ref="AD20:AJ20"/>
    <mergeCell ref="B19:H19"/>
    <mergeCell ref="I19:O19"/>
    <mergeCell ref="P19:V19"/>
    <mergeCell ref="W19:AC19"/>
    <mergeCell ref="AD19:AJ19"/>
    <mergeCell ref="B18:H18"/>
    <mergeCell ref="I18:O18"/>
    <mergeCell ref="P18:V18"/>
    <mergeCell ref="W18:AC18"/>
    <mergeCell ref="AD18:AJ18"/>
    <mergeCell ref="B17:H17"/>
    <mergeCell ref="I17:O17"/>
    <mergeCell ref="P17:V17"/>
    <mergeCell ref="W17:AC17"/>
    <mergeCell ref="AD17:AJ17"/>
    <mergeCell ref="B26:H26"/>
    <mergeCell ref="I26:O26"/>
    <mergeCell ref="P26:V26"/>
    <mergeCell ref="W26:AC26"/>
    <mergeCell ref="AD26:AJ26"/>
    <mergeCell ref="B25:H25"/>
    <mergeCell ref="I25:O25"/>
    <mergeCell ref="P25:V25"/>
    <mergeCell ref="W25:AC25"/>
    <mergeCell ref="AD25:AJ25"/>
    <mergeCell ref="B24:H24"/>
    <mergeCell ref="I24:O24"/>
    <mergeCell ref="P24:V24"/>
    <mergeCell ref="W24:AC24"/>
    <mergeCell ref="AD24:AJ24"/>
    <mergeCell ref="B23:H23"/>
    <mergeCell ref="I23:O23"/>
    <mergeCell ref="P23:V23"/>
    <mergeCell ref="W23:AC23"/>
    <mergeCell ref="AD23:AJ23"/>
    <mergeCell ref="B30:H30"/>
    <mergeCell ref="I30:O30"/>
    <mergeCell ref="P30:V30"/>
    <mergeCell ref="W30:AC30"/>
    <mergeCell ref="AD30:AJ30"/>
    <mergeCell ref="B29:H29"/>
    <mergeCell ref="I29:O29"/>
    <mergeCell ref="P29:V29"/>
    <mergeCell ref="W29:AC29"/>
    <mergeCell ref="AD29:AJ29"/>
    <mergeCell ref="B28:H28"/>
    <mergeCell ref="I28:O28"/>
    <mergeCell ref="P28:V28"/>
    <mergeCell ref="W28:AC28"/>
    <mergeCell ref="AD28:AJ28"/>
    <mergeCell ref="B27:H27"/>
    <mergeCell ref="I27:O27"/>
    <mergeCell ref="P27:V27"/>
    <mergeCell ref="W27:AC27"/>
    <mergeCell ref="AD27:AJ27"/>
    <mergeCell ref="B34:H34"/>
    <mergeCell ref="I34:O34"/>
    <mergeCell ref="P34:V34"/>
    <mergeCell ref="W34:AC34"/>
    <mergeCell ref="AD34:AJ34"/>
    <mergeCell ref="B35:H35"/>
    <mergeCell ref="I35:O35"/>
    <mergeCell ref="P35:V35"/>
    <mergeCell ref="W35:AC35"/>
    <mergeCell ref="B38:H38"/>
    <mergeCell ref="I38:O38"/>
    <mergeCell ref="P38:V38"/>
    <mergeCell ref="W38:AC38"/>
    <mergeCell ref="AD38:AJ38"/>
    <mergeCell ref="B39:H39"/>
    <mergeCell ref="I39:O39"/>
    <mergeCell ref="P39:V39"/>
    <mergeCell ref="W39:AC39"/>
    <mergeCell ref="AD39:AJ39"/>
    <mergeCell ref="AD35:AJ35"/>
    <mergeCell ref="B36:H36"/>
    <mergeCell ref="I36:O36"/>
    <mergeCell ref="P36:V36"/>
    <mergeCell ref="W36:AC36"/>
    <mergeCell ref="AD36:AJ36"/>
    <mergeCell ref="B37:H37"/>
    <mergeCell ref="I37:O37"/>
    <mergeCell ref="P37:V37"/>
    <mergeCell ref="W37:AC37"/>
    <mergeCell ref="AD37:AJ37"/>
    <mergeCell ref="D75:H75"/>
    <mergeCell ref="P75:W75"/>
    <mergeCell ref="X75:AB75"/>
    <mergeCell ref="B75:C77"/>
    <mergeCell ref="D76:H77"/>
    <mergeCell ref="X77:AB77"/>
    <mergeCell ref="AC77:AG77"/>
    <mergeCell ref="AH77:AO77"/>
    <mergeCell ref="AM79:AO79"/>
    <mergeCell ref="AC83:AG83"/>
    <mergeCell ref="P76:W76"/>
    <mergeCell ref="X76:AB76"/>
    <mergeCell ref="AH83:AM83"/>
    <mergeCell ref="AN83:AO83"/>
    <mergeCell ref="G88:K88"/>
    <mergeCell ref="AE92:AH93"/>
    <mergeCell ref="AI92:AM93"/>
    <mergeCell ref="H111:L111"/>
    <mergeCell ref="B112:G113"/>
    <mergeCell ref="L114:O114"/>
    <mergeCell ref="T114:W114"/>
    <mergeCell ref="J115:N115"/>
    <mergeCell ref="G119:K119"/>
    <mergeCell ref="P121:Q121"/>
    <mergeCell ref="AC76:AG76"/>
    <mergeCell ref="AH76:AO76"/>
    <mergeCell ref="I77:O77"/>
    <mergeCell ref="P77:W77"/>
    <mergeCell ref="AE104:AI105"/>
    <mergeCell ref="X135:AB136"/>
    <mergeCell ref="X147:AB148"/>
    <mergeCell ref="X168:AB169"/>
    <mergeCell ref="AA179:AE180"/>
    <mergeCell ref="N96:Q96"/>
    <mergeCell ref="K98:Q98"/>
    <mergeCell ref="K99:Q99"/>
    <mergeCell ref="O104:S105"/>
    <mergeCell ref="T104:T105"/>
    <mergeCell ref="U104:Y104"/>
    <mergeCell ref="Z104:Z105"/>
    <mergeCell ref="AA104:AD105"/>
    <mergeCell ref="U105:Y105"/>
    <mergeCell ref="AA129:AE129"/>
    <mergeCell ref="O147:R147"/>
    <mergeCell ref="S147:S148"/>
    <mergeCell ref="K141:O141"/>
    <mergeCell ref="G146:K146"/>
    <mergeCell ref="L146:Q146"/>
    <mergeCell ref="AA128:AE128"/>
    <mergeCell ref="S168:S169"/>
    <mergeCell ref="T168:W169"/>
    <mergeCell ref="S182:S183"/>
    <mergeCell ref="G164:J164"/>
    <mergeCell ref="N166:Q166"/>
    <mergeCell ref="O168:R168"/>
    <mergeCell ref="P216:V216"/>
    <mergeCell ref="W216:AC216"/>
    <mergeCell ref="AD216:AJ216"/>
    <mergeCell ref="P215:V215"/>
    <mergeCell ref="G181:K181"/>
    <mergeCell ref="H170:L170"/>
    <mergeCell ref="B171:G172"/>
    <mergeCell ref="L173:O173"/>
    <mergeCell ref="L201:P201"/>
    <mergeCell ref="R201:V201"/>
    <mergeCell ref="L199:V199"/>
    <mergeCell ref="W199:W200"/>
    <mergeCell ref="X199:AC200"/>
    <mergeCell ref="L200:P200"/>
    <mergeCell ref="F194:J194"/>
    <mergeCell ref="E196:H196"/>
    <mergeCell ref="X182:AB183"/>
    <mergeCell ref="W215:AC215"/>
    <mergeCell ref="AD215:AJ215"/>
    <mergeCell ref="B214:H216"/>
    <mergeCell ref="I214:O215"/>
    <mergeCell ref="T173:W173"/>
    <mergeCell ref="B182:H183"/>
    <mergeCell ref="B210:G210"/>
    <mergeCell ref="H210:M210"/>
    <mergeCell ref="N210:S210"/>
    <mergeCell ref="W227:AC227"/>
    <mergeCell ref="AD227:AJ227"/>
    <mergeCell ref="P228:V228"/>
    <mergeCell ref="W228:AC228"/>
    <mergeCell ref="AD228:AJ228"/>
    <mergeCell ref="B226:H226"/>
    <mergeCell ref="I226:O226"/>
    <mergeCell ref="B225:H225"/>
    <mergeCell ref="I225:O225"/>
    <mergeCell ref="P225:V225"/>
    <mergeCell ref="W225:AC225"/>
    <mergeCell ref="AD225:AJ225"/>
    <mergeCell ref="P226:V226"/>
    <mergeCell ref="W226:AC226"/>
    <mergeCell ref="AD226:AJ226"/>
    <mergeCell ref="B232:H232"/>
    <mergeCell ref="I232:O232"/>
    <mergeCell ref="B231:H231"/>
    <mergeCell ref="I231:O231"/>
    <mergeCell ref="P231:V231"/>
    <mergeCell ref="W231:AC231"/>
    <mergeCell ref="AD231:AJ231"/>
    <mergeCell ref="P232:V232"/>
    <mergeCell ref="W232:AC232"/>
    <mergeCell ref="AD232:AJ232"/>
    <mergeCell ref="B230:H230"/>
    <mergeCell ref="I230:O230"/>
    <mergeCell ref="B229:H229"/>
    <mergeCell ref="I229:O229"/>
    <mergeCell ref="P229:V229"/>
    <mergeCell ref="W229:AC229"/>
    <mergeCell ref="AD229:AJ229"/>
    <mergeCell ref="P230:V230"/>
    <mergeCell ref="W230:AC230"/>
    <mergeCell ref="AD230:AJ230"/>
    <mergeCell ref="B246:H246"/>
    <mergeCell ref="I246:O246"/>
    <mergeCell ref="B245:H245"/>
    <mergeCell ref="I245:O245"/>
    <mergeCell ref="P245:V245"/>
    <mergeCell ref="W245:AC245"/>
    <mergeCell ref="AD245:AJ245"/>
    <mergeCell ref="P246:V246"/>
    <mergeCell ref="W246:AC246"/>
    <mergeCell ref="AD246:AJ246"/>
    <mergeCell ref="B244:H244"/>
    <mergeCell ref="I244:O244"/>
    <mergeCell ref="B243:H243"/>
    <mergeCell ref="I243:O243"/>
    <mergeCell ref="P243:V243"/>
    <mergeCell ref="W243:AC243"/>
    <mergeCell ref="AD243:AJ243"/>
    <mergeCell ref="P244:V244"/>
    <mergeCell ref="W244:AC244"/>
    <mergeCell ref="AD244:AJ244"/>
    <mergeCell ref="B236:H236"/>
    <mergeCell ref="I236:O236"/>
    <mergeCell ref="P236:V236"/>
    <mergeCell ref="W236:AC236"/>
    <mergeCell ref="AD236:AJ236"/>
    <mergeCell ref="B237:H237"/>
    <mergeCell ref="I237:O237"/>
    <mergeCell ref="P237:V237"/>
    <mergeCell ref="W237:AC237"/>
    <mergeCell ref="AX6:BC6"/>
    <mergeCell ref="B9:H11"/>
    <mergeCell ref="I9:O10"/>
    <mergeCell ref="B33:H33"/>
    <mergeCell ref="I33:O33"/>
    <mergeCell ref="P33:V33"/>
    <mergeCell ref="W33:AC33"/>
    <mergeCell ref="AD33:AJ33"/>
    <mergeCell ref="AF5:AQ5"/>
    <mergeCell ref="B6:G6"/>
    <mergeCell ref="H6:M6"/>
    <mergeCell ref="N6:S6"/>
    <mergeCell ref="T6:Y6"/>
    <mergeCell ref="Z6:AE6"/>
    <mergeCell ref="AF6:AK6"/>
    <mergeCell ref="AL6:AQ6"/>
    <mergeCell ref="AR6:AW6"/>
    <mergeCell ref="B5:G5"/>
    <mergeCell ref="H5:M5"/>
    <mergeCell ref="N5:S5"/>
    <mergeCell ref="T5:Y5"/>
    <mergeCell ref="Z5:AE5"/>
    <mergeCell ref="B32:H32"/>
    <mergeCell ref="I32:O32"/>
    <mergeCell ref="P32:V32"/>
    <mergeCell ref="W32:AC32"/>
    <mergeCell ref="AD32:AJ32"/>
    <mergeCell ref="B31:H31"/>
    <mergeCell ref="I31:O31"/>
    <mergeCell ref="P31:V31"/>
    <mergeCell ref="W31:AC31"/>
    <mergeCell ref="AD31:AJ31"/>
    <mergeCell ref="B61:H63"/>
    <mergeCell ref="I61:O62"/>
    <mergeCell ref="P62:U62"/>
    <mergeCell ref="V62:AA62"/>
    <mergeCell ref="AB62:AG62"/>
    <mergeCell ref="AH62:AM62"/>
    <mergeCell ref="P63:U63"/>
    <mergeCell ref="V63:AA63"/>
    <mergeCell ref="AB63:AG63"/>
    <mergeCell ref="AH63:AM63"/>
    <mergeCell ref="B40:H40"/>
    <mergeCell ref="I40:O40"/>
    <mergeCell ref="P40:V40"/>
    <mergeCell ref="W40:AC40"/>
    <mergeCell ref="AD40:AJ40"/>
    <mergeCell ref="B41:H41"/>
    <mergeCell ref="I41:O41"/>
    <mergeCell ref="P41:V41"/>
    <mergeCell ref="W41:AC41"/>
    <mergeCell ref="AD41:AJ41"/>
    <mergeCell ref="I63:O63"/>
    <mergeCell ref="C48:D48"/>
    <mergeCell ref="C47:D47"/>
    <mergeCell ref="C46:D46"/>
    <mergeCell ref="B68:H70"/>
    <mergeCell ref="I68:O69"/>
    <mergeCell ref="P68:AS68"/>
    <mergeCell ref="P69:V69"/>
    <mergeCell ref="W69:AC69"/>
    <mergeCell ref="AD69:AJ69"/>
    <mergeCell ref="AK69:AS69"/>
    <mergeCell ref="I70:O70"/>
    <mergeCell ref="P70:V70"/>
    <mergeCell ref="W70:AC70"/>
    <mergeCell ref="AD70:AJ70"/>
    <mergeCell ref="AK70:AS70"/>
    <mergeCell ref="B64:H64"/>
    <mergeCell ref="I64:O64"/>
    <mergeCell ref="P64:U64"/>
    <mergeCell ref="V64:AA64"/>
    <mergeCell ref="AB64:AG64"/>
    <mergeCell ref="AH64:AM65"/>
    <mergeCell ref="AN64:AS65"/>
    <mergeCell ref="B65:H65"/>
    <mergeCell ref="I65:O65"/>
    <mergeCell ref="P65:U65"/>
    <mergeCell ref="V65:AA65"/>
    <mergeCell ref="AB65:AG65"/>
    <mergeCell ref="AN62:AS62"/>
    <mergeCell ref="AN63:AS63"/>
    <mergeCell ref="AP77:AS77"/>
    <mergeCell ref="B78:C78"/>
    <mergeCell ref="D78:H78"/>
    <mergeCell ref="I78:L78"/>
    <mergeCell ref="M78:O78"/>
    <mergeCell ref="P78:T78"/>
    <mergeCell ref="U78:W78"/>
    <mergeCell ref="X78:AB78"/>
    <mergeCell ref="AC78:AG78"/>
    <mergeCell ref="AH78:AL78"/>
    <mergeCell ref="AM78:AO78"/>
    <mergeCell ref="AP78:AS78"/>
    <mergeCell ref="B71:H71"/>
    <mergeCell ref="P71:V71"/>
    <mergeCell ref="W71:AC71"/>
    <mergeCell ref="AD71:AJ71"/>
    <mergeCell ref="AK71:AS71"/>
    <mergeCell ref="B72:H72"/>
    <mergeCell ref="P72:V72"/>
    <mergeCell ref="W72:AC72"/>
    <mergeCell ref="AD72:AJ72"/>
    <mergeCell ref="AK72:AS72"/>
    <mergeCell ref="AP76:AS76"/>
    <mergeCell ref="AP75:AS75"/>
    <mergeCell ref="I72:O72"/>
    <mergeCell ref="I71:O71"/>
    <mergeCell ref="AC75:AG75"/>
    <mergeCell ref="I75:O75"/>
    <mergeCell ref="AH75:AO75"/>
    <mergeCell ref="I76:O76"/>
    <mergeCell ref="AP79:AS79"/>
    <mergeCell ref="B80:C80"/>
    <mergeCell ref="D80:H80"/>
    <mergeCell ref="I80:O80"/>
    <mergeCell ref="P80:U80"/>
    <mergeCell ref="V80:W80"/>
    <mergeCell ref="X80:AB80"/>
    <mergeCell ref="AC80:AG80"/>
    <mergeCell ref="AH80:AM80"/>
    <mergeCell ref="AN80:AO80"/>
    <mergeCell ref="AP80:AS80"/>
    <mergeCell ref="B79:C79"/>
    <mergeCell ref="D79:H79"/>
    <mergeCell ref="I79:L79"/>
    <mergeCell ref="M79:O79"/>
    <mergeCell ref="P79:T79"/>
    <mergeCell ref="U79:W79"/>
    <mergeCell ref="X79:AB79"/>
    <mergeCell ref="AC79:AG79"/>
    <mergeCell ref="AH79:AL79"/>
    <mergeCell ref="AP81:AS81"/>
    <mergeCell ref="B82:C82"/>
    <mergeCell ref="D82:H82"/>
    <mergeCell ref="I82:O82"/>
    <mergeCell ref="P82:U82"/>
    <mergeCell ref="V82:W82"/>
    <mergeCell ref="X82:AB82"/>
    <mergeCell ref="AC82:AG82"/>
    <mergeCell ref="AH82:AM82"/>
    <mergeCell ref="AN82:AO82"/>
    <mergeCell ref="AP82:AS82"/>
    <mergeCell ref="B81:C81"/>
    <mergeCell ref="D81:H81"/>
    <mergeCell ref="I81:O81"/>
    <mergeCell ref="P81:U81"/>
    <mergeCell ref="V81:W81"/>
    <mergeCell ref="X81:AB81"/>
    <mergeCell ref="AC81:AG81"/>
    <mergeCell ref="AH81:AM81"/>
    <mergeCell ref="AN81:AO81"/>
    <mergeCell ref="AP83:AS83"/>
    <mergeCell ref="B84:C84"/>
    <mergeCell ref="D84:H84"/>
    <mergeCell ref="I84:L84"/>
    <mergeCell ref="M84:O84"/>
    <mergeCell ref="P84:W84"/>
    <mergeCell ref="X84:AB84"/>
    <mergeCell ref="AC84:AG84"/>
    <mergeCell ref="AH84:AL84"/>
    <mergeCell ref="AM84:AO84"/>
    <mergeCell ref="AP84:AS84"/>
    <mergeCell ref="B83:C83"/>
    <mergeCell ref="D83:H83"/>
    <mergeCell ref="I83:O83"/>
    <mergeCell ref="P83:U83"/>
    <mergeCell ref="V83:W83"/>
    <mergeCell ref="X83:AB83"/>
    <mergeCell ref="AR210:AW210"/>
    <mergeCell ref="AX210:BC210"/>
    <mergeCell ref="B211:G211"/>
    <mergeCell ref="H211:M211"/>
    <mergeCell ref="N211:S211"/>
    <mergeCell ref="T211:Y211"/>
    <mergeCell ref="Z211:AE211"/>
    <mergeCell ref="AF211:AK211"/>
    <mergeCell ref="AL211:AQ211"/>
    <mergeCell ref="AR211:AW211"/>
    <mergeCell ref="AX211:BC211"/>
    <mergeCell ref="B222:H222"/>
    <mergeCell ref="P222:V222"/>
    <mergeCell ref="W222:AC222"/>
    <mergeCell ref="AD222:AJ222"/>
    <mergeCell ref="AA122:AC122"/>
    <mergeCell ref="AF122:AI122"/>
    <mergeCell ref="H123:L123"/>
    <mergeCell ref="B124:G125"/>
    <mergeCell ref="N126:Q126"/>
    <mergeCell ref="V126:Y126"/>
    <mergeCell ref="O182:R182"/>
    <mergeCell ref="T182:W183"/>
    <mergeCell ref="W179:Z180"/>
    <mergeCell ref="H149:L149"/>
    <mergeCell ref="B150:G151"/>
    <mergeCell ref="B219:H219"/>
    <mergeCell ref="I219:O219"/>
    <mergeCell ref="P219:V219"/>
    <mergeCell ref="W219:AC219"/>
    <mergeCell ref="AD219:AJ219"/>
    <mergeCell ref="I216:O216"/>
    <mergeCell ref="T210:Y210"/>
    <mergeCell ref="Z210:AE210"/>
    <mergeCell ref="AF210:AQ210"/>
    <mergeCell ref="B217:H217"/>
    <mergeCell ref="I217:O217"/>
    <mergeCell ref="P217:V217"/>
    <mergeCell ref="W217:AC217"/>
    <mergeCell ref="AD217:AJ217"/>
    <mergeCell ref="H205:I205"/>
    <mergeCell ref="J205:M205"/>
    <mergeCell ref="R205:U205"/>
    <mergeCell ref="F193:J193"/>
    <mergeCell ref="L193:M193"/>
    <mergeCell ref="N193:R193"/>
    <mergeCell ref="H184:L184"/>
    <mergeCell ref="B185:G186"/>
    <mergeCell ref="L187:O187"/>
    <mergeCell ref="T187:W187"/>
    <mergeCell ref="B218:H218"/>
    <mergeCell ref="I218:O218"/>
    <mergeCell ref="P218:V218"/>
    <mergeCell ref="P224:V224"/>
    <mergeCell ref="W224:AC224"/>
    <mergeCell ref="AD224:AJ224"/>
    <mergeCell ref="B220:H220"/>
    <mergeCell ref="I220:O220"/>
    <mergeCell ref="P220:V220"/>
    <mergeCell ref="W220:AC220"/>
    <mergeCell ref="AD220:AJ220"/>
    <mergeCell ref="B221:H221"/>
    <mergeCell ref="I221:O221"/>
    <mergeCell ref="P221:V221"/>
    <mergeCell ref="W221:AC221"/>
    <mergeCell ref="AD221:AJ221"/>
    <mergeCell ref="B224:H224"/>
    <mergeCell ref="I224:O224"/>
    <mergeCell ref="B223:H223"/>
    <mergeCell ref="I223:O223"/>
    <mergeCell ref="I222:O222"/>
    <mergeCell ref="P223:V223"/>
    <mergeCell ref="W223:AC223"/>
    <mergeCell ref="AD223:AJ223"/>
    <mergeCell ref="W218:AC218"/>
    <mergeCell ref="AD218:AJ218"/>
    <mergeCell ref="AD237:AJ237"/>
    <mergeCell ref="W233:AC233"/>
    <mergeCell ref="AD233:AJ233"/>
    <mergeCell ref="B234:H234"/>
    <mergeCell ref="I234:O234"/>
    <mergeCell ref="P234:V234"/>
    <mergeCell ref="W234:AC234"/>
    <mergeCell ref="AD234:AJ234"/>
    <mergeCell ref="B235:H235"/>
    <mergeCell ref="I235:O235"/>
    <mergeCell ref="P235:V235"/>
    <mergeCell ref="W235:AC235"/>
    <mergeCell ref="AD235:AJ235"/>
    <mergeCell ref="B233:H233"/>
    <mergeCell ref="I233:O233"/>
    <mergeCell ref="P233:V233"/>
    <mergeCell ref="B240:H240"/>
    <mergeCell ref="P240:V240"/>
    <mergeCell ref="W240:AC240"/>
    <mergeCell ref="AD240:AJ240"/>
    <mergeCell ref="P241:V241"/>
    <mergeCell ref="W241:AC241"/>
    <mergeCell ref="AD241:AJ241"/>
    <mergeCell ref="P242:V242"/>
    <mergeCell ref="W242:AC242"/>
    <mergeCell ref="AD242:AJ242"/>
    <mergeCell ref="B238:H238"/>
    <mergeCell ref="I238:O238"/>
    <mergeCell ref="P238:V238"/>
    <mergeCell ref="W238:AC238"/>
    <mergeCell ref="AD238:AJ238"/>
    <mergeCell ref="B239:H239"/>
    <mergeCell ref="I239:O239"/>
    <mergeCell ref="P239:V239"/>
    <mergeCell ref="W239:AC239"/>
    <mergeCell ref="AD239:AJ239"/>
    <mergeCell ref="B242:H242"/>
    <mergeCell ref="I242:O242"/>
    <mergeCell ref="B241:H241"/>
    <mergeCell ref="I241:O241"/>
    <mergeCell ref="I240:O240"/>
    <mergeCell ref="AH250:AM250"/>
    <mergeCell ref="AN250:AS250"/>
    <mergeCell ref="P251:U251"/>
    <mergeCell ref="V251:AA251"/>
    <mergeCell ref="AB251:AG251"/>
    <mergeCell ref="AH251:AM251"/>
    <mergeCell ref="AN251:AS251"/>
    <mergeCell ref="B252:H252"/>
    <mergeCell ref="I252:O252"/>
    <mergeCell ref="P252:U252"/>
    <mergeCell ref="V252:AA252"/>
    <mergeCell ref="AB252:AG252"/>
    <mergeCell ref="AH252:AM253"/>
    <mergeCell ref="AN252:AS253"/>
    <mergeCell ref="B253:H253"/>
    <mergeCell ref="I253:O253"/>
    <mergeCell ref="P253:U253"/>
    <mergeCell ref="V253:AA253"/>
    <mergeCell ref="AB253:AG253"/>
    <mergeCell ref="I251:O251"/>
    <mergeCell ref="B249:H251"/>
    <mergeCell ref="I249:O250"/>
    <mergeCell ref="P250:U250"/>
    <mergeCell ref="V250:AA250"/>
    <mergeCell ref="AB250:AG250"/>
    <mergeCell ref="B259:H259"/>
    <mergeCell ref="I259:O259"/>
    <mergeCell ref="P259:V259"/>
    <mergeCell ref="W259:AC259"/>
    <mergeCell ref="AD259:AJ259"/>
    <mergeCell ref="AK259:AS259"/>
    <mergeCell ref="B260:H260"/>
    <mergeCell ref="I260:O260"/>
    <mergeCell ref="P260:V260"/>
    <mergeCell ref="W260:AC260"/>
    <mergeCell ref="AD260:AJ260"/>
    <mergeCell ref="AK260:AS260"/>
    <mergeCell ref="B256:H258"/>
    <mergeCell ref="I256:O257"/>
    <mergeCell ref="P256:AS256"/>
    <mergeCell ref="P257:V257"/>
    <mergeCell ref="W257:AC257"/>
    <mergeCell ref="AD257:AJ257"/>
    <mergeCell ref="AK257:AS257"/>
    <mergeCell ref="I258:O258"/>
    <mergeCell ref="P258:V258"/>
    <mergeCell ref="W258:AC258"/>
    <mergeCell ref="AD258:AJ258"/>
    <mergeCell ref="AK258:AS258"/>
    <mergeCell ref="B263:C265"/>
    <mergeCell ref="D263:H263"/>
    <mergeCell ref="I263:O263"/>
    <mergeCell ref="P263:W263"/>
    <mergeCell ref="X263:AB263"/>
    <mergeCell ref="AC263:AG263"/>
    <mergeCell ref="AH263:AO263"/>
    <mergeCell ref="AP263:AS263"/>
    <mergeCell ref="D264:H265"/>
    <mergeCell ref="I264:O264"/>
    <mergeCell ref="P264:W264"/>
    <mergeCell ref="X264:AB264"/>
    <mergeCell ref="AC264:AG264"/>
    <mergeCell ref="AH264:AO264"/>
    <mergeCell ref="AP264:AS264"/>
    <mergeCell ref="I265:O265"/>
    <mergeCell ref="P265:W265"/>
    <mergeCell ref="X265:AB265"/>
    <mergeCell ref="AC265:AG265"/>
    <mergeCell ref="AH265:AO265"/>
    <mergeCell ref="AP265:AS265"/>
    <mergeCell ref="AM266:AO266"/>
    <mergeCell ref="AP266:AS266"/>
    <mergeCell ref="B267:C267"/>
    <mergeCell ref="D267:H267"/>
    <mergeCell ref="I267:L267"/>
    <mergeCell ref="M267:O267"/>
    <mergeCell ref="P267:T267"/>
    <mergeCell ref="U267:W267"/>
    <mergeCell ref="X267:AB267"/>
    <mergeCell ref="AC267:AG267"/>
    <mergeCell ref="AH267:AL267"/>
    <mergeCell ref="AM267:AO267"/>
    <mergeCell ref="AP267:AS267"/>
    <mergeCell ref="B266:C266"/>
    <mergeCell ref="D266:H266"/>
    <mergeCell ref="I266:L266"/>
    <mergeCell ref="M266:O266"/>
    <mergeCell ref="P266:T266"/>
    <mergeCell ref="U266:W266"/>
    <mergeCell ref="X266:AB266"/>
    <mergeCell ref="AC266:AG266"/>
    <mergeCell ref="AH266:AL266"/>
    <mergeCell ref="AP268:AS268"/>
    <mergeCell ref="B269:C269"/>
    <mergeCell ref="D269:H269"/>
    <mergeCell ref="I269:O269"/>
    <mergeCell ref="P269:U269"/>
    <mergeCell ref="V269:W269"/>
    <mergeCell ref="X269:AB269"/>
    <mergeCell ref="AC269:AG269"/>
    <mergeCell ref="AH269:AM269"/>
    <mergeCell ref="AN269:AO269"/>
    <mergeCell ref="AP269:AS269"/>
    <mergeCell ref="B268:C268"/>
    <mergeCell ref="D268:H268"/>
    <mergeCell ref="I268:O268"/>
    <mergeCell ref="P268:U268"/>
    <mergeCell ref="V268:W268"/>
    <mergeCell ref="X268:AB268"/>
    <mergeCell ref="AC268:AG268"/>
    <mergeCell ref="AH268:AM268"/>
    <mergeCell ref="AN268:AO268"/>
    <mergeCell ref="AP270:AS270"/>
    <mergeCell ref="B271:C271"/>
    <mergeCell ref="D271:H271"/>
    <mergeCell ref="I271:O271"/>
    <mergeCell ref="P271:U271"/>
    <mergeCell ref="V271:W271"/>
    <mergeCell ref="X271:AB271"/>
    <mergeCell ref="AC271:AG271"/>
    <mergeCell ref="AH271:AM271"/>
    <mergeCell ref="AN271:AO271"/>
    <mergeCell ref="AP271:AS271"/>
    <mergeCell ref="B270:C270"/>
    <mergeCell ref="D270:H270"/>
    <mergeCell ref="I270:O270"/>
    <mergeCell ref="P270:U270"/>
    <mergeCell ref="V270:W270"/>
    <mergeCell ref="X270:AB270"/>
    <mergeCell ref="AC270:AG270"/>
    <mergeCell ref="AH270:AM270"/>
    <mergeCell ref="AN270:AO270"/>
    <mergeCell ref="AP272:AS272"/>
    <mergeCell ref="B272:C272"/>
    <mergeCell ref="D272:H272"/>
    <mergeCell ref="I272:L272"/>
    <mergeCell ref="M272:O272"/>
    <mergeCell ref="P272:W272"/>
    <mergeCell ref="X272:AB272"/>
    <mergeCell ref="AC272:AG272"/>
    <mergeCell ref="AH272:AL272"/>
    <mergeCell ref="AM272:AO272"/>
    <mergeCell ref="AR281:AW281"/>
    <mergeCell ref="AX281:BC281"/>
    <mergeCell ref="B282:G282"/>
    <mergeCell ref="H282:M282"/>
    <mergeCell ref="N282:S282"/>
    <mergeCell ref="T282:Y282"/>
    <mergeCell ref="Z282:AE282"/>
    <mergeCell ref="AF282:AK282"/>
    <mergeCell ref="AL282:AQ282"/>
    <mergeCell ref="AR282:AW282"/>
    <mergeCell ref="AX282:BC282"/>
    <mergeCell ref="H276:I276"/>
    <mergeCell ref="J276:M276"/>
    <mergeCell ref="R276:U276"/>
    <mergeCell ref="B281:G281"/>
    <mergeCell ref="H281:M281"/>
    <mergeCell ref="N281:S281"/>
    <mergeCell ref="T281:Y281"/>
    <mergeCell ref="Z281:AE281"/>
    <mergeCell ref="AF281:AQ281"/>
    <mergeCell ref="B288:H288"/>
    <mergeCell ref="I288:O288"/>
    <mergeCell ref="P288:V288"/>
    <mergeCell ref="W288:AC288"/>
    <mergeCell ref="AD288:AJ288"/>
    <mergeCell ref="B289:H289"/>
    <mergeCell ref="I289:O289"/>
    <mergeCell ref="P289:V289"/>
    <mergeCell ref="W289:AC289"/>
    <mergeCell ref="AD289:AJ289"/>
    <mergeCell ref="B285:H287"/>
    <mergeCell ref="I285:O286"/>
    <mergeCell ref="P286:V286"/>
    <mergeCell ref="W286:AC286"/>
    <mergeCell ref="AD286:AJ286"/>
    <mergeCell ref="I287:O287"/>
    <mergeCell ref="P287:V287"/>
    <mergeCell ref="W287:AC287"/>
    <mergeCell ref="AD287:AJ287"/>
    <mergeCell ref="B292:H292"/>
    <mergeCell ref="I292:O292"/>
    <mergeCell ref="P292:V292"/>
    <mergeCell ref="W292:AC292"/>
    <mergeCell ref="AD292:AJ292"/>
    <mergeCell ref="B293:H293"/>
    <mergeCell ref="I293:O293"/>
    <mergeCell ref="P293:V293"/>
    <mergeCell ref="W293:AC293"/>
    <mergeCell ref="AD293:AJ293"/>
    <mergeCell ref="B290:H290"/>
    <mergeCell ref="I290:O290"/>
    <mergeCell ref="P290:V290"/>
    <mergeCell ref="W290:AC290"/>
    <mergeCell ref="AD290:AJ290"/>
    <mergeCell ref="B291:H291"/>
    <mergeCell ref="I291:O291"/>
    <mergeCell ref="P291:V291"/>
    <mergeCell ref="W291:AC291"/>
    <mergeCell ref="AD291:AJ291"/>
    <mergeCell ref="B296:H296"/>
    <mergeCell ref="I296:O296"/>
    <mergeCell ref="P296:V296"/>
    <mergeCell ref="W296:AC296"/>
    <mergeCell ref="AD296:AJ296"/>
    <mergeCell ref="B297:H297"/>
    <mergeCell ref="I297:O297"/>
    <mergeCell ref="P297:V297"/>
    <mergeCell ref="W297:AC297"/>
    <mergeCell ref="AD297:AJ297"/>
    <mergeCell ref="B294:H294"/>
    <mergeCell ref="I294:O294"/>
    <mergeCell ref="P294:V294"/>
    <mergeCell ref="W294:AC294"/>
    <mergeCell ref="AD294:AJ294"/>
    <mergeCell ref="B295:H295"/>
    <mergeCell ref="I295:O295"/>
    <mergeCell ref="P295:V295"/>
    <mergeCell ref="W295:AC295"/>
    <mergeCell ref="AD295:AJ295"/>
    <mergeCell ref="B300:H300"/>
    <mergeCell ref="I300:O300"/>
    <mergeCell ref="P300:V300"/>
    <mergeCell ref="W300:AC300"/>
    <mergeCell ref="AD300:AJ300"/>
    <mergeCell ref="B301:H301"/>
    <mergeCell ref="I301:O301"/>
    <mergeCell ref="P301:V301"/>
    <mergeCell ref="W301:AC301"/>
    <mergeCell ref="AD301:AJ301"/>
    <mergeCell ref="B298:H298"/>
    <mergeCell ref="I298:O298"/>
    <mergeCell ref="P298:V298"/>
    <mergeCell ref="W298:AC298"/>
    <mergeCell ref="AD298:AJ298"/>
    <mergeCell ref="B299:H299"/>
    <mergeCell ref="I299:O299"/>
    <mergeCell ref="P299:V299"/>
    <mergeCell ref="W299:AC299"/>
    <mergeCell ref="AD299:AJ299"/>
    <mergeCell ref="B304:H304"/>
    <mergeCell ref="I304:O304"/>
    <mergeCell ref="P304:V304"/>
    <mergeCell ref="W304:AC304"/>
    <mergeCell ref="AD304:AJ304"/>
    <mergeCell ref="B305:H305"/>
    <mergeCell ref="I305:O305"/>
    <mergeCell ref="P305:V305"/>
    <mergeCell ref="W305:AC305"/>
    <mergeCell ref="AD305:AJ305"/>
    <mergeCell ref="B302:H302"/>
    <mergeCell ref="I302:O302"/>
    <mergeCell ref="P302:V302"/>
    <mergeCell ref="W302:AC302"/>
    <mergeCell ref="AD302:AJ302"/>
    <mergeCell ref="B303:H303"/>
    <mergeCell ref="I303:O303"/>
    <mergeCell ref="P303:V303"/>
    <mergeCell ref="W303:AC303"/>
    <mergeCell ref="AD303:AJ303"/>
    <mergeCell ref="B308:H308"/>
    <mergeCell ref="I308:O308"/>
    <mergeCell ref="P308:V308"/>
    <mergeCell ref="W308:AC308"/>
    <mergeCell ref="AD308:AJ308"/>
    <mergeCell ref="B309:H309"/>
    <mergeCell ref="I309:O309"/>
    <mergeCell ref="P309:V309"/>
    <mergeCell ref="W309:AC309"/>
    <mergeCell ref="AD309:AJ309"/>
    <mergeCell ref="B306:H306"/>
    <mergeCell ref="I306:O306"/>
    <mergeCell ref="P306:V306"/>
    <mergeCell ref="W306:AC306"/>
    <mergeCell ref="AD306:AJ306"/>
    <mergeCell ref="B307:H307"/>
    <mergeCell ref="I307:O307"/>
    <mergeCell ref="P307:V307"/>
    <mergeCell ref="W307:AC307"/>
    <mergeCell ref="AD307:AJ307"/>
    <mergeCell ref="B312:H312"/>
    <mergeCell ref="I312:O312"/>
    <mergeCell ref="P312:V312"/>
    <mergeCell ref="W312:AC312"/>
    <mergeCell ref="AD312:AJ312"/>
    <mergeCell ref="B313:H313"/>
    <mergeCell ref="I313:O313"/>
    <mergeCell ref="P313:V313"/>
    <mergeCell ref="W313:AC313"/>
    <mergeCell ref="AD313:AJ313"/>
    <mergeCell ref="B310:H310"/>
    <mergeCell ref="I310:O310"/>
    <mergeCell ref="P310:V310"/>
    <mergeCell ref="W310:AC310"/>
    <mergeCell ref="AD310:AJ310"/>
    <mergeCell ref="B311:H311"/>
    <mergeCell ref="I311:O311"/>
    <mergeCell ref="P311:V311"/>
    <mergeCell ref="W311:AC311"/>
    <mergeCell ref="AD311:AJ311"/>
    <mergeCell ref="B316:H316"/>
    <mergeCell ref="I316:O316"/>
    <mergeCell ref="P316:V316"/>
    <mergeCell ref="W316:AC316"/>
    <mergeCell ref="AD316:AJ316"/>
    <mergeCell ref="B317:H317"/>
    <mergeCell ref="I317:O317"/>
    <mergeCell ref="P317:V317"/>
    <mergeCell ref="W317:AC317"/>
    <mergeCell ref="AD317:AJ317"/>
    <mergeCell ref="B314:H314"/>
    <mergeCell ref="I314:O314"/>
    <mergeCell ref="P314:V314"/>
    <mergeCell ref="W314:AC314"/>
    <mergeCell ref="AD314:AJ314"/>
    <mergeCell ref="B315:H315"/>
    <mergeCell ref="I315:O315"/>
    <mergeCell ref="P315:V315"/>
    <mergeCell ref="W315:AC315"/>
    <mergeCell ref="AD315:AJ315"/>
    <mergeCell ref="B323:H323"/>
    <mergeCell ref="I323:O323"/>
    <mergeCell ref="P323:U323"/>
    <mergeCell ref="V323:AA323"/>
    <mergeCell ref="AB323:AG323"/>
    <mergeCell ref="AH323:AM324"/>
    <mergeCell ref="AN323:AS324"/>
    <mergeCell ref="B324:H324"/>
    <mergeCell ref="I324:O324"/>
    <mergeCell ref="P324:U324"/>
    <mergeCell ref="V324:AA324"/>
    <mergeCell ref="AB324:AG324"/>
    <mergeCell ref="B320:H322"/>
    <mergeCell ref="I320:O321"/>
    <mergeCell ref="P321:U321"/>
    <mergeCell ref="V321:AA321"/>
    <mergeCell ref="AB321:AG321"/>
    <mergeCell ref="AH321:AM321"/>
    <mergeCell ref="AN321:AS321"/>
    <mergeCell ref="I322:O322"/>
    <mergeCell ref="P322:U322"/>
    <mergeCell ref="V322:AA322"/>
    <mergeCell ref="AB322:AG322"/>
    <mergeCell ref="AH322:AM322"/>
    <mergeCell ref="AN322:AS322"/>
    <mergeCell ref="B330:H330"/>
    <mergeCell ref="I330:O330"/>
    <mergeCell ref="P330:V330"/>
    <mergeCell ref="W330:AC330"/>
    <mergeCell ref="AD330:AJ330"/>
    <mergeCell ref="AK330:AS330"/>
    <mergeCell ref="B331:H331"/>
    <mergeCell ref="I331:O331"/>
    <mergeCell ref="P331:V331"/>
    <mergeCell ref="W331:AC331"/>
    <mergeCell ref="AD331:AJ331"/>
    <mergeCell ref="AK331:AS331"/>
    <mergeCell ref="B327:H329"/>
    <mergeCell ref="I327:O328"/>
    <mergeCell ref="P327:AS327"/>
    <mergeCell ref="P328:V328"/>
    <mergeCell ref="W328:AC328"/>
    <mergeCell ref="AD328:AJ328"/>
    <mergeCell ref="AK328:AS328"/>
    <mergeCell ref="I329:O329"/>
    <mergeCell ref="P329:V329"/>
    <mergeCell ref="W329:AC329"/>
    <mergeCell ref="AD329:AJ329"/>
    <mergeCell ref="AK329:AS329"/>
    <mergeCell ref="B334:C336"/>
    <mergeCell ref="D334:H334"/>
    <mergeCell ref="I334:O334"/>
    <mergeCell ref="P334:W334"/>
    <mergeCell ref="X334:AB334"/>
    <mergeCell ref="AC334:AG334"/>
    <mergeCell ref="AH334:AO334"/>
    <mergeCell ref="AP334:AS334"/>
    <mergeCell ref="D335:H336"/>
    <mergeCell ref="I335:O335"/>
    <mergeCell ref="P335:W335"/>
    <mergeCell ref="X335:AB335"/>
    <mergeCell ref="AC335:AG335"/>
    <mergeCell ref="AH335:AO335"/>
    <mergeCell ref="AP335:AS335"/>
    <mergeCell ref="I336:O336"/>
    <mergeCell ref="P336:W336"/>
    <mergeCell ref="X336:AB336"/>
    <mergeCell ref="AC336:AG336"/>
    <mergeCell ref="AH336:AO336"/>
    <mergeCell ref="AP336:AS336"/>
    <mergeCell ref="AM337:AO337"/>
    <mergeCell ref="AP337:AS337"/>
    <mergeCell ref="B338:C338"/>
    <mergeCell ref="D338:H338"/>
    <mergeCell ref="I338:L338"/>
    <mergeCell ref="M338:O338"/>
    <mergeCell ref="P338:T338"/>
    <mergeCell ref="U338:W338"/>
    <mergeCell ref="X338:AB338"/>
    <mergeCell ref="AC338:AG338"/>
    <mergeCell ref="AH338:AL338"/>
    <mergeCell ref="AM338:AO338"/>
    <mergeCell ref="AP338:AS338"/>
    <mergeCell ref="B337:C337"/>
    <mergeCell ref="D337:H337"/>
    <mergeCell ref="I337:L337"/>
    <mergeCell ref="M337:O337"/>
    <mergeCell ref="P337:T337"/>
    <mergeCell ref="U337:W337"/>
    <mergeCell ref="X337:AB337"/>
    <mergeCell ref="AC337:AG337"/>
    <mergeCell ref="AH337:AL337"/>
    <mergeCell ref="AP339:AS339"/>
    <mergeCell ref="B340:C340"/>
    <mergeCell ref="D340:H340"/>
    <mergeCell ref="I340:O340"/>
    <mergeCell ref="P340:U340"/>
    <mergeCell ref="V340:W340"/>
    <mergeCell ref="X340:AB340"/>
    <mergeCell ref="AC340:AG340"/>
    <mergeCell ref="AH340:AM340"/>
    <mergeCell ref="AN340:AO340"/>
    <mergeCell ref="AP340:AS340"/>
    <mergeCell ref="B339:C339"/>
    <mergeCell ref="D339:H339"/>
    <mergeCell ref="I339:O339"/>
    <mergeCell ref="P339:U339"/>
    <mergeCell ref="V339:W339"/>
    <mergeCell ref="X339:AB339"/>
    <mergeCell ref="AC339:AG339"/>
    <mergeCell ref="AH339:AM339"/>
    <mergeCell ref="AN339:AO339"/>
    <mergeCell ref="AP341:AS341"/>
    <mergeCell ref="B342:C342"/>
    <mergeCell ref="D342:H342"/>
    <mergeCell ref="I342:O342"/>
    <mergeCell ref="P342:U342"/>
    <mergeCell ref="V342:W342"/>
    <mergeCell ref="X342:AB342"/>
    <mergeCell ref="AC342:AG342"/>
    <mergeCell ref="AH342:AM342"/>
    <mergeCell ref="AN342:AO342"/>
    <mergeCell ref="AP342:AS342"/>
    <mergeCell ref="B341:C341"/>
    <mergeCell ref="D341:H341"/>
    <mergeCell ref="I341:O341"/>
    <mergeCell ref="P341:U341"/>
    <mergeCell ref="V341:W341"/>
    <mergeCell ref="X341:AB341"/>
    <mergeCell ref="AC341:AG341"/>
    <mergeCell ref="AH341:AM341"/>
    <mergeCell ref="AN341:AO341"/>
    <mergeCell ref="AP343:AS343"/>
    <mergeCell ref="B343:C343"/>
    <mergeCell ref="D343:H343"/>
    <mergeCell ref="I343:L343"/>
    <mergeCell ref="M343:O343"/>
    <mergeCell ref="P343:W343"/>
    <mergeCell ref="X343:AB343"/>
    <mergeCell ref="AC343:AG343"/>
    <mergeCell ref="AH343:AL343"/>
    <mergeCell ref="AM343:AO343"/>
    <mergeCell ref="AR352:AW352"/>
    <mergeCell ref="AX352:BC352"/>
    <mergeCell ref="B353:G353"/>
    <mergeCell ref="H353:M353"/>
    <mergeCell ref="N353:S353"/>
    <mergeCell ref="T353:Y353"/>
    <mergeCell ref="Z353:AE353"/>
    <mergeCell ref="AF353:AK353"/>
    <mergeCell ref="AL353:AQ353"/>
    <mergeCell ref="AR353:AW353"/>
    <mergeCell ref="AX353:BC353"/>
    <mergeCell ref="H347:I347"/>
    <mergeCell ref="J347:M347"/>
    <mergeCell ref="R347:U347"/>
    <mergeCell ref="B352:G352"/>
    <mergeCell ref="H352:M352"/>
    <mergeCell ref="N352:S352"/>
    <mergeCell ref="T352:Y352"/>
    <mergeCell ref="Z352:AE352"/>
    <mergeCell ref="AF352:AQ352"/>
    <mergeCell ref="B359:H359"/>
    <mergeCell ref="I359:O359"/>
    <mergeCell ref="P359:V359"/>
    <mergeCell ref="W359:AC359"/>
    <mergeCell ref="AD359:AJ359"/>
    <mergeCell ref="B360:H360"/>
    <mergeCell ref="I360:O360"/>
    <mergeCell ref="P360:V360"/>
    <mergeCell ref="W360:AC360"/>
    <mergeCell ref="AD360:AJ360"/>
    <mergeCell ref="B356:H358"/>
    <mergeCell ref="I356:O357"/>
    <mergeCell ref="P357:V357"/>
    <mergeCell ref="W357:AC357"/>
    <mergeCell ref="AD357:AJ357"/>
    <mergeCell ref="I358:O358"/>
    <mergeCell ref="P358:V358"/>
    <mergeCell ref="W358:AC358"/>
    <mergeCell ref="AD358:AJ358"/>
    <mergeCell ref="B363:H363"/>
    <mergeCell ref="I363:O363"/>
    <mergeCell ref="P363:V363"/>
    <mergeCell ref="W363:AC363"/>
    <mergeCell ref="AD363:AJ363"/>
    <mergeCell ref="B364:H364"/>
    <mergeCell ref="I364:O364"/>
    <mergeCell ref="P364:V364"/>
    <mergeCell ref="W364:AC364"/>
    <mergeCell ref="AD364:AJ364"/>
    <mergeCell ref="B361:H361"/>
    <mergeCell ref="I361:O361"/>
    <mergeCell ref="P361:V361"/>
    <mergeCell ref="W361:AC361"/>
    <mergeCell ref="AD361:AJ361"/>
    <mergeCell ref="B362:H362"/>
    <mergeCell ref="I362:O362"/>
    <mergeCell ref="P362:V362"/>
    <mergeCell ref="W362:AC362"/>
    <mergeCell ref="AD362:AJ362"/>
    <mergeCell ref="B367:H367"/>
    <mergeCell ref="I367:O367"/>
    <mergeCell ref="P367:V367"/>
    <mergeCell ref="W367:AC367"/>
    <mergeCell ref="AD367:AJ367"/>
    <mergeCell ref="B368:H368"/>
    <mergeCell ref="I368:O368"/>
    <mergeCell ref="P368:V368"/>
    <mergeCell ref="W368:AC368"/>
    <mergeCell ref="AD368:AJ368"/>
    <mergeCell ref="B365:H365"/>
    <mergeCell ref="I365:O365"/>
    <mergeCell ref="P365:V365"/>
    <mergeCell ref="W365:AC365"/>
    <mergeCell ref="AD365:AJ365"/>
    <mergeCell ref="B366:H366"/>
    <mergeCell ref="I366:O366"/>
    <mergeCell ref="P366:V366"/>
    <mergeCell ref="W366:AC366"/>
    <mergeCell ref="AD366:AJ366"/>
    <mergeCell ref="B371:H371"/>
    <mergeCell ref="I371:O371"/>
    <mergeCell ref="P371:V371"/>
    <mergeCell ref="W371:AC371"/>
    <mergeCell ref="AD371:AJ371"/>
    <mergeCell ref="B372:H372"/>
    <mergeCell ref="I372:O372"/>
    <mergeCell ref="P372:V372"/>
    <mergeCell ref="W372:AC372"/>
    <mergeCell ref="AD372:AJ372"/>
    <mergeCell ref="B369:H369"/>
    <mergeCell ref="I369:O369"/>
    <mergeCell ref="P369:V369"/>
    <mergeCell ref="W369:AC369"/>
    <mergeCell ref="AD369:AJ369"/>
    <mergeCell ref="B370:H370"/>
    <mergeCell ref="I370:O370"/>
    <mergeCell ref="P370:V370"/>
    <mergeCell ref="W370:AC370"/>
    <mergeCell ref="AD370:AJ370"/>
    <mergeCell ref="B375:H375"/>
    <mergeCell ref="I375:O375"/>
    <mergeCell ref="P375:V375"/>
    <mergeCell ref="W375:AC375"/>
    <mergeCell ref="AD375:AJ375"/>
    <mergeCell ref="B376:H376"/>
    <mergeCell ref="I376:O376"/>
    <mergeCell ref="P376:V376"/>
    <mergeCell ref="W376:AC376"/>
    <mergeCell ref="AD376:AJ376"/>
    <mergeCell ref="B373:H373"/>
    <mergeCell ref="I373:O373"/>
    <mergeCell ref="P373:V373"/>
    <mergeCell ref="W373:AC373"/>
    <mergeCell ref="AD373:AJ373"/>
    <mergeCell ref="B374:H374"/>
    <mergeCell ref="I374:O374"/>
    <mergeCell ref="P374:V374"/>
    <mergeCell ref="W374:AC374"/>
    <mergeCell ref="AD374:AJ374"/>
    <mergeCell ref="B379:H379"/>
    <mergeCell ref="I379:O379"/>
    <mergeCell ref="P379:V379"/>
    <mergeCell ref="W379:AC379"/>
    <mergeCell ref="AD379:AJ379"/>
    <mergeCell ref="B380:H380"/>
    <mergeCell ref="I380:O380"/>
    <mergeCell ref="P380:V380"/>
    <mergeCell ref="W380:AC380"/>
    <mergeCell ref="AD380:AJ380"/>
    <mergeCell ref="B377:H377"/>
    <mergeCell ref="I377:O377"/>
    <mergeCell ref="P377:V377"/>
    <mergeCell ref="W377:AC377"/>
    <mergeCell ref="AD377:AJ377"/>
    <mergeCell ref="B378:H378"/>
    <mergeCell ref="I378:O378"/>
    <mergeCell ref="P378:V378"/>
    <mergeCell ref="W378:AC378"/>
    <mergeCell ref="AD378:AJ378"/>
    <mergeCell ref="B383:H383"/>
    <mergeCell ref="I383:O383"/>
    <mergeCell ref="P383:V383"/>
    <mergeCell ref="W383:AC383"/>
    <mergeCell ref="AD383:AJ383"/>
    <mergeCell ref="B384:H384"/>
    <mergeCell ref="I384:O384"/>
    <mergeCell ref="P384:V384"/>
    <mergeCell ref="W384:AC384"/>
    <mergeCell ref="AD384:AJ384"/>
    <mergeCell ref="B381:H381"/>
    <mergeCell ref="I381:O381"/>
    <mergeCell ref="P381:V381"/>
    <mergeCell ref="W381:AC381"/>
    <mergeCell ref="AD381:AJ381"/>
    <mergeCell ref="B382:H382"/>
    <mergeCell ref="I382:O382"/>
    <mergeCell ref="P382:V382"/>
    <mergeCell ref="W382:AC382"/>
    <mergeCell ref="AD382:AJ382"/>
    <mergeCell ref="B387:H387"/>
    <mergeCell ref="I387:O387"/>
    <mergeCell ref="P387:V387"/>
    <mergeCell ref="W387:AC387"/>
    <mergeCell ref="AD387:AJ387"/>
    <mergeCell ref="B388:H388"/>
    <mergeCell ref="I388:O388"/>
    <mergeCell ref="P388:V388"/>
    <mergeCell ref="W388:AC388"/>
    <mergeCell ref="AD388:AJ388"/>
    <mergeCell ref="B385:H385"/>
    <mergeCell ref="I385:O385"/>
    <mergeCell ref="P385:V385"/>
    <mergeCell ref="W385:AC385"/>
    <mergeCell ref="AD385:AJ385"/>
    <mergeCell ref="B386:H386"/>
    <mergeCell ref="I386:O386"/>
    <mergeCell ref="P386:V386"/>
    <mergeCell ref="W386:AC386"/>
    <mergeCell ref="AD386:AJ386"/>
    <mergeCell ref="B394:H394"/>
    <mergeCell ref="I394:O394"/>
    <mergeCell ref="P394:U394"/>
    <mergeCell ref="V394:AA394"/>
    <mergeCell ref="AB394:AG394"/>
    <mergeCell ref="AH394:AM395"/>
    <mergeCell ref="AN394:AS395"/>
    <mergeCell ref="B395:H395"/>
    <mergeCell ref="I395:O395"/>
    <mergeCell ref="P395:U395"/>
    <mergeCell ref="V395:AA395"/>
    <mergeCell ref="AB395:AG395"/>
    <mergeCell ref="B391:H393"/>
    <mergeCell ref="I391:O392"/>
    <mergeCell ref="P392:U392"/>
    <mergeCell ref="V392:AA392"/>
    <mergeCell ref="AB392:AG392"/>
    <mergeCell ref="AH392:AM392"/>
    <mergeCell ref="AN392:AS392"/>
    <mergeCell ref="I393:O393"/>
    <mergeCell ref="P393:U393"/>
    <mergeCell ref="V393:AA393"/>
    <mergeCell ref="AB393:AG393"/>
    <mergeCell ref="AH393:AM393"/>
    <mergeCell ref="AN393:AS393"/>
    <mergeCell ref="I401:O401"/>
    <mergeCell ref="P401:V401"/>
    <mergeCell ref="W401:AC401"/>
    <mergeCell ref="AD401:AJ401"/>
    <mergeCell ref="AK401:AS401"/>
    <mergeCell ref="B402:H402"/>
    <mergeCell ref="I402:O402"/>
    <mergeCell ref="P402:V402"/>
    <mergeCell ref="W402:AC402"/>
    <mergeCell ref="AD402:AJ402"/>
    <mergeCell ref="AK402:AS402"/>
    <mergeCell ref="B398:H400"/>
    <mergeCell ref="I398:O399"/>
    <mergeCell ref="P398:AS398"/>
    <mergeCell ref="P399:V399"/>
    <mergeCell ref="W399:AC399"/>
    <mergeCell ref="AD399:AJ399"/>
    <mergeCell ref="AK399:AS399"/>
    <mergeCell ref="I400:O400"/>
    <mergeCell ref="P400:V400"/>
    <mergeCell ref="W400:AC400"/>
    <mergeCell ref="AD400:AJ400"/>
    <mergeCell ref="AK400:AS400"/>
    <mergeCell ref="B405:C407"/>
    <mergeCell ref="D405:H405"/>
    <mergeCell ref="I405:O405"/>
    <mergeCell ref="P405:W405"/>
    <mergeCell ref="X405:AB405"/>
    <mergeCell ref="AC405:AG405"/>
    <mergeCell ref="AH405:AO405"/>
    <mergeCell ref="AP405:AS405"/>
    <mergeCell ref="D406:H407"/>
    <mergeCell ref="I406:O406"/>
    <mergeCell ref="P406:W406"/>
    <mergeCell ref="X406:AB406"/>
    <mergeCell ref="AC406:AG406"/>
    <mergeCell ref="AH406:AO406"/>
    <mergeCell ref="AP406:AS406"/>
    <mergeCell ref="I407:O407"/>
    <mergeCell ref="P407:W407"/>
    <mergeCell ref="X407:AB407"/>
    <mergeCell ref="AC407:AG407"/>
    <mergeCell ref="AH407:AO407"/>
    <mergeCell ref="AP407:AS407"/>
    <mergeCell ref="B409:C409"/>
    <mergeCell ref="D409:H409"/>
    <mergeCell ref="I409:L409"/>
    <mergeCell ref="M409:O409"/>
    <mergeCell ref="P409:T409"/>
    <mergeCell ref="U409:W409"/>
    <mergeCell ref="X409:AB409"/>
    <mergeCell ref="AC409:AG409"/>
    <mergeCell ref="AH409:AL409"/>
    <mergeCell ref="AM409:AO409"/>
    <mergeCell ref="AP409:AS409"/>
    <mergeCell ref="B408:C408"/>
    <mergeCell ref="D408:H408"/>
    <mergeCell ref="I408:L408"/>
    <mergeCell ref="M408:O408"/>
    <mergeCell ref="P408:T408"/>
    <mergeCell ref="U408:W408"/>
    <mergeCell ref="X408:AB408"/>
    <mergeCell ref="AC408:AG408"/>
    <mergeCell ref="AH408:AL408"/>
    <mergeCell ref="B411:C411"/>
    <mergeCell ref="D411:H411"/>
    <mergeCell ref="I411:O411"/>
    <mergeCell ref="P411:U411"/>
    <mergeCell ref="V411:W411"/>
    <mergeCell ref="X411:AB411"/>
    <mergeCell ref="AC411:AG411"/>
    <mergeCell ref="AH411:AM411"/>
    <mergeCell ref="AN411:AO411"/>
    <mergeCell ref="AP411:AS411"/>
    <mergeCell ref="B410:C410"/>
    <mergeCell ref="D410:H410"/>
    <mergeCell ref="I410:O410"/>
    <mergeCell ref="P410:U410"/>
    <mergeCell ref="V410:W410"/>
    <mergeCell ref="X410:AB410"/>
    <mergeCell ref="AC410:AG410"/>
    <mergeCell ref="AH410:AM410"/>
    <mergeCell ref="AN410:AO410"/>
    <mergeCell ref="B414:C414"/>
    <mergeCell ref="D414:H414"/>
    <mergeCell ref="I414:L414"/>
    <mergeCell ref="M414:O414"/>
    <mergeCell ref="P414:W414"/>
    <mergeCell ref="X414:AB414"/>
    <mergeCell ref="AC414:AG414"/>
    <mergeCell ref="AH414:AL414"/>
    <mergeCell ref="AM414:AO414"/>
    <mergeCell ref="AP412:AS412"/>
    <mergeCell ref="B413:C413"/>
    <mergeCell ref="D413:H413"/>
    <mergeCell ref="I413:O413"/>
    <mergeCell ref="P413:U413"/>
    <mergeCell ref="V413:W413"/>
    <mergeCell ref="X413:AB413"/>
    <mergeCell ref="AC413:AG413"/>
    <mergeCell ref="AH413:AM413"/>
    <mergeCell ref="AN413:AO413"/>
    <mergeCell ref="AP413:AS413"/>
    <mergeCell ref="B412:C412"/>
    <mergeCell ref="D412:H412"/>
    <mergeCell ref="I412:O412"/>
    <mergeCell ref="P412:U412"/>
    <mergeCell ref="V412:W412"/>
    <mergeCell ref="X412:AB412"/>
    <mergeCell ref="AC412:AG412"/>
    <mergeCell ref="AH412:AM412"/>
    <mergeCell ref="AN412:AO412"/>
    <mergeCell ref="P9:AC9"/>
    <mergeCell ref="AD9:AJ9"/>
    <mergeCell ref="P214:AC214"/>
    <mergeCell ref="AD214:AJ214"/>
    <mergeCell ref="P285:AC285"/>
    <mergeCell ref="AD285:AJ285"/>
    <mergeCell ref="P356:AC356"/>
    <mergeCell ref="AD356:AJ356"/>
    <mergeCell ref="P61:AG61"/>
    <mergeCell ref="AH61:AS61"/>
    <mergeCell ref="P249:AG249"/>
    <mergeCell ref="AH249:AS249"/>
    <mergeCell ref="P320:AG320"/>
    <mergeCell ref="AH320:AS320"/>
    <mergeCell ref="P391:AG391"/>
    <mergeCell ref="AH391:AS391"/>
    <mergeCell ref="H418:I418"/>
    <mergeCell ref="J418:M418"/>
    <mergeCell ref="R418:U418"/>
    <mergeCell ref="AP414:AS414"/>
    <mergeCell ref="AP410:AS410"/>
    <mergeCell ref="AM408:AO408"/>
    <mergeCell ref="AP408:AS408"/>
    <mergeCell ref="B401:H401"/>
    <mergeCell ref="AG128:AK128"/>
    <mergeCell ref="AG129:AK129"/>
    <mergeCell ref="O127:AK127"/>
    <mergeCell ref="AL127:AL128"/>
    <mergeCell ref="AM127:AQ128"/>
    <mergeCell ref="X145:AA145"/>
    <mergeCell ref="B153:G154"/>
    <mergeCell ref="AF128:AF129"/>
    <mergeCell ref="H841:I841"/>
    <mergeCell ref="J841:M841"/>
    <mergeCell ref="R841:U841"/>
    <mergeCell ref="AC837:AG837"/>
    <mergeCell ref="AH837:AL837"/>
    <mergeCell ref="AM837:AO837"/>
    <mergeCell ref="AP837:AS837"/>
    <mergeCell ref="AC836:AG836"/>
    <mergeCell ref="AH836:AM836"/>
    <mergeCell ref="AN836:AO836"/>
    <mergeCell ref="AP836:AS836"/>
    <mergeCell ref="B837:C837"/>
    <mergeCell ref="D837:H837"/>
    <mergeCell ref="I837:L837"/>
    <mergeCell ref="M837:O837"/>
    <mergeCell ref="P837:W837"/>
    <mergeCell ref="X837:AB837"/>
    <mergeCell ref="AC835:AG835"/>
    <mergeCell ref="AH835:AM835"/>
    <mergeCell ref="AN835:AO835"/>
    <mergeCell ref="AP835:AS835"/>
    <mergeCell ref="B836:C836"/>
    <mergeCell ref="D836:H836"/>
    <mergeCell ref="I836:O836"/>
    <mergeCell ref="P836:U836"/>
    <mergeCell ref="V836:W836"/>
    <mergeCell ref="X836:AB836"/>
    <mergeCell ref="AC834:AG834"/>
    <mergeCell ref="AH834:AM834"/>
    <mergeCell ref="AN834:AO834"/>
    <mergeCell ref="AP834:AS834"/>
    <mergeCell ref="B835:C835"/>
    <mergeCell ref="D835:H835"/>
    <mergeCell ref="I835:O835"/>
    <mergeCell ref="P835:U835"/>
    <mergeCell ref="V835:W835"/>
    <mergeCell ref="X835:AB835"/>
    <mergeCell ref="AC833:AG833"/>
    <mergeCell ref="AH833:AM833"/>
    <mergeCell ref="AN833:AO833"/>
    <mergeCell ref="AP833:AS833"/>
    <mergeCell ref="B834:C834"/>
    <mergeCell ref="D834:H834"/>
    <mergeCell ref="I834:O834"/>
    <mergeCell ref="P834:U834"/>
    <mergeCell ref="V834:W834"/>
    <mergeCell ref="X834:AB834"/>
    <mergeCell ref="AC832:AG832"/>
    <mergeCell ref="AH832:AL832"/>
    <mergeCell ref="AM832:AO832"/>
    <mergeCell ref="AP832:AS832"/>
    <mergeCell ref="B833:C833"/>
    <mergeCell ref="D833:H833"/>
    <mergeCell ref="I833:O833"/>
    <mergeCell ref="P833:U833"/>
    <mergeCell ref="V833:W833"/>
    <mergeCell ref="X833:AB833"/>
    <mergeCell ref="AH831:AL831"/>
    <mergeCell ref="AM831:AO831"/>
    <mergeCell ref="AP831:AS831"/>
    <mergeCell ref="B832:C832"/>
    <mergeCell ref="D832:H832"/>
    <mergeCell ref="I832:L832"/>
    <mergeCell ref="M832:O832"/>
    <mergeCell ref="P832:T832"/>
    <mergeCell ref="U832:W832"/>
    <mergeCell ref="X832:AB832"/>
    <mergeCell ref="AH830:AO830"/>
    <mergeCell ref="AP830:AS830"/>
    <mergeCell ref="B831:C831"/>
    <mergeCell ref="D831:H831"/>
    <mergeCell ref="I831:L831"/>
    <mergeCell ref="M831:O831"/>
    <mergeCell ref="P831:T831"/>
    <mergeCell ref="U831:W831"/>
    <mergeCell ref="X831:AB831"/>
    <mergeCell ref="AC831:AG831"/>
    <mergeCell ref="AH828:AO828"/>
    <mergeCell ref="AP828:AS828"/>
    <mergeCell ref="D829:H830"/>
    <mergeCell ref="I829:O829"/>
    <mergeCell ref="P829:W829"/>
    <mergeCell ref="X829:AB829"/>
    <mergeCell ref="AC829:AG829"/>
    <mergeCell ref="AH829:AO829"/>
    <mergeCell ref="AP829:AS829"/>
    <mergeCell ref="I830:O830"/>
    <mergeCell ref="B828:C830"/>
    <mergeCell ref="D828:H828"/>
    <mergeCell ref="I828:O828"/>
    <mergeCell ref="P828:W828"/>
    <mergeCell ref="X828:AB828"/>
    <mergeCell ref="AC828:AG828"/>
    <mergeCell ref="P830:W830"/>
    <mergeCell ref="X830:AB830"/>
    <mergeCell ref="AC830:AG830"/>
    <mergeCell ref="B825:H825"/>
    <mergeCell ref="I825:O825"/>
    <mergeCell ref="P825:V825"/>
    <mergeCell ref="W825:AC825"/>
    <mergeCell ref="AD825:AJ825"/>
    <mergeCell ref="AK825:AS825"/>
    <mergeCell ref="AD823:AJ823"/>
    <mergeCell ref="AK823:AS823"/>
    <mergeCell ref="B824:H824"/>
    <mergeCell ref="I824:O824"/>
    <mergeCell ref="P824:V824"/>
    <mergeCell ref="W824:AC824"/>
    <mergeCell ref="AD824:AJ824"/>
    <mergeCell ref="AK824:AS824"/>
    <mergeCell ref="B821:H823"/>
    <mergeCell ref="I821:O822"/>
    <mergeCell ref="P821:AS821"/>
    <mergeCell ref="P822:V822"/>
    <mergeCell ref="W822:AC822"/>
    <mergeCell ref="AD822:AJ822"/>
    <mergeCell ref="AK822:AS822"/>
    <mergeCell ref="I823:O823"/>
    <mergeCell ref="P823:V823"/>
    <mergeCell ref="W823:AC823"/>
    <mergeCell ref="AN817:AS818"/>
    <mergeCell ref="B818:H818"/>
    <mergeCell ref="I818:O818"/>
    <mergeCell ref="P818:U818"/>
    <mergeCell ref="V818:AA818"/>
    <mergeCell ref="AB818:AG818"/>
    <mergeCell ref="B817:H817"/>
    <mergeCell ref="I817:O817"/>
    <mergeCell ref="P817:U817"/>
    <mergeCell ref="V817:AA817"/>
    <mergeCell ref="AB817:AG817"/>
    <mergeCell ref="AH817:AM818"/>
    <mergeCell ref="V815:AA815"/>
    <mergeCell ref="AB815:AG815"/>
    <mergeCell ref="AH815:AM815"/>
    <mergeCell ref="AN815:AS815"/>
    <mergeCell ref="I816:O816"/>
    <mergeCell ref="P816:U816"/>
    <mergeCell ref="V816:AA816"/>
    <mergeCell ref="AB816:AG816"/>
    <mergeCell ref="AH816:AM816"/>
    <mergeCell ref="AN816:AS816"/>
    <mergeCell ref="B811:H811"/>
    <mergeCell ref="I811:O811"/>
    <mergeCell ref="P811:V811"/>
    <mergeCell ref="W811:AC811"/>
    <mergeCell ref="AD811:AJ811"/>
    <mergeCell ref="B814:H816"/>
    <mergeCell ref="I814:O815"/>
    <mergeCell ref="P814:AG814"/>
    <mergeCell ref="AH814:AS814"/>
    <mergeCell ref="P815:U815"/>
    <mergeCell ref="B809:H809"/>
    <mergeCell ref="I809:O809"/>
    <mergeCell ref="P809:V809"/>
    <mergeCell ref="W809:AC809"/>
    <mergeCell ref="AD809:AJ809"/>
    <mergeCell ref="B810:H810"/>
    <mergeCell ref="I810:O810"/>
    <mergeCell ref="P810:V810"/>
    <mergeCell ref="W810:AC810"/>
    <mergeCell ref="AD810:AJ810"/>
    <mergeCell ref="B807:H807"/>
    <mergeCell ref="I807:O807"/>
    <mergeCell ref="P807:V807"/>
    <mergeCell ref="W807:AC807"/>
    <mergeCell ref="AD807:AJ807"/>
    <mergeCell ref="B808:H808"/>
    <mergeCell ref="I808:O808"/>
    <mergeCell ref="P808:V808"/>
    <mergeCell ref="W808:AC808"/>
    <mergeCell ref="AD808:AJ808"/>
    <mergeCell ref="B805:H805"/>
    <mergeCell ref="I805:O805"/>
    <mergeCell ref="P805:V805"/>
    <mergeCell ref="W805:AC805"/>
    <mergeCell ref="AD805:AJ805"/>
    <mergeCell ref="B806:H806"/>
    <mergeCell ref="I806:O806"/>
    <mergeCell ref="P806:V806"/>
    <mergeCell ref="W806:AC806"/>
    <mergeCell ref="AD806:AJ806"/>
    <mergeCell ref="B803:H803"/>
    <mergeCell ref="I803:O803"/>
    <mergeCell ref="P803:V803"/>
    <mergeCell ref="W803:AC803"/>
    <mergeCell ref="AD803:AJ803"/>
    <mergeCell ref="B804:H804"/>
    <mergeCell ref="I804:O804"/>
    <mergeCell ref="P804:V804"/>
    <mergeCell ref="W804:AC804"/>
    <mergeCell ref="AD804:AJ804"/>
    <mergeCell ref="B801:H801"/>
    <mergeCell ref="I801:O801"/>
    <mergeCell ref="P801:V801"/>
    <mergeCell ref="W801:AC801"/>
    <mergeCell ref="AD801:AJ801"/>
    <mergeCell ref="B802:H802"/>
    <mergeCell ref="I802:O802"/>
    <mergeCell ref="P802:V802"/>
    <mergeCell ref="W802:AC802"/>
    <mergeCell ref="AD802:AJ802"/>
    <mergeCell ref="B799:H799"/>
    <mergeCell ref="I799:O799"/>
    <mergeCell ref="P799:V799"/>
    <mergeCell ref="W799:AC799"/>
    <mergeCell ref="AD799:AJ799"/>
    <mergeCell ref="B800:H800"/>
    <mergeCell ref="I800:O800"/>
    <mergeCell ref="P800:V800"/>
    <mergeCell ref="W800:AC800"/>
    <mergeCell ref="AD800:AJ800"/>
    <mergeCell ref="B797:H797"/>
    <mergeCell ref="I797:O797"/>
    <mergeCell ref="P797:V797"/>
    <mergeCell ref="W797:AC797"/>
    <mergeCell ref="AD797:AJ797"/>
    <mergeCell ref="B798:H798"/>
    <mergeCell ref="I798:O798"/>
    <mergeCell ref="P798:V798"/>
    <mergeCell ref="W798:AC798"/>
    <mergeCell ref="AD798:AJ798"/>
    <mergeCell ref="B795:H795"/>
    <mergeCell ref="I795:O795"/>
    <mergeCell ref="P795:V795"/>
    <mergeCell ref="W795:AC795"/>
    <mergeCell ref="AD795:AJ795"/>
    <mergeCell ref="B796:H796"/>
    <mergeCell ref="I796:O796"/>
    <mergeCell ref="P796:V796"/>
    <mergeCell ref="W796:AC796"/>
    <mergeCell ref="AD796:AJ796"/>
    <mergeCell ref="B793:H793"/>
    <mergeCell ref="I793:O793"/>
    <mergeCell ref="P793:V793"/>
    <mergeCell ref="W793:AC793"/>
    <mergeCell ref="AD793:AJ793"/>
    <mergeCell ref="B794:H794"/>
    <mergeCell ref="I794:O794"/>
    <mergeCell ref="P794:V794"/>
    <mergeCell ref="W794:AC794"/>
    <mergeCell ref="AD794:AJ794"/>
    <mergeCell ref="B791:H791"/>
    <mergeCell ref="I791:O791"/>
    <mergeCell ref="P791:V791"/>
    <mergeCell ref="W791:AC791"/>
    <mergeCell ref="AD791:AJ791"/>
    <mergeCell ref="B792:H792"/>
    <mergeCell ref="I792:O792"/>
    <mergeCell ref="P792:V792"/>
    <mergeCell ref="W792:AC792"/>
    <mergeCell ref="AD792:AJ792"/>
    <mergeCell ref="B789:H789"/>
    <mergeCell ref="I789:O789"/>
    <mergeCell ref="P789:V789"/>
    <mergeCell ref="W789:AC789"/>
    <mergeCell ref="AD789:AJ789"/>
    <mergeCell ref="B790:H790"/>
    <mergeCell ref="I790:O790"/>
    <mergeCell ref="P790:V790"/>
    <mergeCell ref="W790:AC790"/>
    <mergeCell ref="AD790:AJ790"/>
    <mergeCell ref="B787:H787"/>
    <mergeCell ref="I787:O787"/>
    <mergeCell ref="P787:V787"/>
    <mergeCell ref="W787:AC787"/>
    <mergeCell ref="AD787:AJ787"/>
    <mergeCell ref="B788:H788"/>
    <mergeCell ref="I788:O788"/>
    <mergeCell ref="P788:V788"/>
    <mergeCell ref="W788:AC788"/>
    <mergeCell ref="AD788:AJ788"/>
    <mergeCell ref="B785:H785"/>
    <mergeCell ref="I785:O785"/>
    <mergeCell ref="P785:V785"/>
    <mergeCell ref="W785:AC785"/>
    <mergeCell ref="AD785:AJ785"/>
    <mergeCell ref="B786:H786"/>
    <mergeCell ref="I786:O786"/>
    <mergeCell ref="P786:V786"/>
    <mergeCell ref="W786:AC786"/>
    <mergeCell ref="AD786:AJ786"/>
    <mergeCell ref="B783:H783"/>
    <mergeCell ref="I783:O783"/>
    <mergeCell ref="P783:V783"/>
    <mergeCell ref="W783:AC783"/>
    <mergeCell ref="AD783:AJ783"/>
    <mergeCell ref="B784:H784"/>
    <mergeCell ref="I784:O784"/>
    <mergeCell ref="P784:V784"/>
    <mergeCell ref="W784:AC784"/>
    <mergeCell ref="AD784:AJ784"/>
    <mergeCell ref="I781:O781"/>
    <mergeCell ref="P781:V781"/>
    <mergeCell ref="W781:AC781"/>
    <mergeCell ref="AD781:AJ781"/>
    <mergeCell ref="B782:H782"/>
    <mergeCell ref="I782:O782"/>
    <mergeCell ref="P782:V782"/>
    <mergeCell ref="W782:AC782"/>
    <mergeCell ref="AD782:AJ782"/>
    <mergeCell ref="AL776:AQ776"/>
    <mergeCell ref="AR776:AW776"/>
    <mergeCell ref="AX776:BC776"/>
    <mergeCell ref="B779:H781"/>
    <mergeCell ref="I779:O780"/>
    <mergeCell ref="P779:AC779"/>
    <mergeCell ref="AD779:AJ779"/>
    <mergeCell ref="P780:V780"/>
    <mergeCell ref="W780:AC780"/>
    <mergeCell ref="AD780:AJ780"/>
    <mergeCell ref="Z775:AE775"/>
    <mergeCell ref="AF775:AQ775"/>
    <mergeCell ref="AR775:AW775"/>
    <mergeCell ref="AX775:BC775"/>
    <mergeCell ref="B776:G776"/>
    <mergeCell ref="H776:M776"/>
    <mergeCell ref="N776:S776"/>
    <mergeCell ref="T776:Y776"/>
    <mergeCell ref="Z776:AE776"/>
    <mergeCell ref="AF776:AK776"/>
    <mergeCell ref="H770:I770"/>
    <mergeCell ref="J770:M770"/>
    <mergeCell ref="R770:U770"/>
    <mergeCell ref="B775:G775"/>
    <mergeCell ref="H775:M775"/>
    <mergeCell ref="N775:S775"/>
    <mergeCell ref="T775:Y775"/>
    <mergeCell ref="AC766:AG766"/>
    <mergeCell ref="AH766:AL766"/>
    <mergeCell ref="AM766:AO766"/>
    <mergeCell ref="AP766:AS766"/>
    <mergeCell ref="AC765:AG765"/>
    <mergeCell ref="AH765:AM765"/>
    <mergeCell ref="AN765:AO765"/>
    <mergeCell ref="AP765:AS765"/>
    <mergeCell ref="B766:C766"/>
    <mergeCell ref="D766:H766"/>
    <mergeCell ref="I766:L766"/>
    <mergeCell ref="M766:O766"/>
    <mergeCell ref="P766:W766"/>
    <mergeCell ref="X766:AB766"/>
    <mergeCell ref="AC764:AG764"/>
    <mergeCell ref="AH764:AM764"/>
    <mergeCell ref="AN764:AO764"/>
    <mergeCell ref="AP764:AS764"/>
    <mergeCell ref="B765:C765"/>
    <mergeCell ref="D765:H765"/>
    <mergeCell ref="I765:O765"/>
    <mergeCell ref="P765:U765"/>
    <mergeCell ref="V765:W765"/>
    <mergeCell ref="X765:AB765"/>
    <mergeCell ref="AC763:AG763"/>
    <mergeCell ref="AH763:AM763"/>
    <mergeCell ref="AN763:AO763"/>
    <mergeCell ref="AP763:AS763"/>
    <mergeCell ref="B764:C764"/>
    <mergeCell ref="D764:H764"/>
    <mergeCell ref="I764:O764"/>
    <mergeCell ref="P764:U764"/>
    <mergeCell ref="V764:W764"/>
    <mergeCell ref="X764:AB764"/>
    <mergeCell ref="AC762:AG762"/>
    <mergeCell ref="AH762:AM762"/>
    <mergeCell ref="AN762:AO762"/>
    <mergeCell ref="AP762:AS762"/>
    <mergeCell ref="B763:C763"/>
    <mergeCell ref="D763:H763"/>
    <mergeCell ref="I763:O763"/>
    <mergeCell ref="P763:U763"/>
    <mergeCell ref="V763:W763"/>
    <mergeCell ref="X763:AB763"/>
    <mergeCell ref="AC761:AG761"/>
    <mergeCell ref="AH761:AL761"/>
    <mergeCell ref="AM761:AO761"/>
    <mergeCell ref="AP761:AS761"/>
    <mergeCell ref="B762:C762"/>
    <mergeCell ref="D762:H762"/>
    <mergeCell ref="I762:O762"/>
    <mergeCell ref="P762:U762"/>
    <mergeCell ref="V762:W762"/>
    <mergeCell ref="X762:AB762"/>
    <mergeCell ref="AH760:AL760"/>
    <mergeCell ref="AM760:AO760"/>
    <mergeCell ref="AP760:AS760"/>
    <mergeCell ref="B761:C761"/>
    <mergeCell ref="D761:H761"/>
    <mergeCell ref="I761:L761"/>
    <mergeCell ref="M761:O761"/>
    <mergeCell ref="P761:T761"/>
    <mergeCell ref="U761:W761"/>
    <mergeCell ref="X761:AB761"/>
    <mergeCell ref="AH759:AO759"/>
    <mergeCell ref="AP759:AS759"/>
    <mergeCell ref="B760:C760"/>
    <mergeCell ref="D760:H760"/>
    <mergeCell ref="I760:L760"/>
    <mergeCell ref="M760:O760"/>
    <mergeCell ref="P760:T760"/>
    <mergeCell ref="U760:W760"/>
    <mergeCell ref="X760:AB760"/>
    <mergeCell ref="AC760:AG760"/>
    <mergeCell ref="AH757:AO757"/>
    <mergeCell ref="AP757:AS757"/>
    <mergeCell ref="D758:H759"/>
    <mergeCell ref="I758:O758"/>
    <mergeCell ref="P758:W758"/>
    <mergeCell ref="X758:AB758"/>
    <mergeCell ref="AC758:AG758"/>
    <mergeCell ref="AH758:AO758"/>
    <mergeCell ref="AP758:AS758"/>
    <mergeCell ref="I759:O759"/>
    <mergeCell ref="B757:C759"/>
    <mergeCell ref="D757:H757"/>
    <mergeCell ref="I757:O757"/>
    <mergeCell ref="P757:W757"/>
    <mergeCell ref="X757:AB757"/>
    <mergeCell ref="AC757:AG757"/>
    <mergeCell ref="P759:W759"/>
    <mergeCell ref="X759:AB759"/>
    <mergeCell ref="AC759:AG759"/>
    <mergeCell ref="B754:H754"/>
    <mergeCell ref="I754:O754"/>
    <mergeCell ref="P754:V754"/>
    <mergeCell ref="W754:AC754"/>
    <mergeCell ref="AD754:AJ754"/>
    <mergeCell ref="AK754:AS754"/>
    <mergeCell ref="AD752:AJ752"/>
    <mergeCell ref="AK752:AS752"/>
    <mergeCell ref="B753:H753"/>
    <mergeCell ref="I753:O753"/>
    <mergeCell ref="P753:V753"/>
    <mergeCell ref="W753:AC753"/>
    <mergeCell ref="AD753:AJ753"/>
    <mergeCell ref="AK753:AS753"/>
    <mergeCell ref="B750:H752"/>
    <mergeCell ref="I750:O751"/>
    <mergeCell ref="P750:AS750"/>
    <mergeCell ref="P751:V751"/>
    <mergeCell ref="W751:AC751"/>
    <mergeCell ref="AD751:AJ751"/>
    <mergeCell ref="AK751:AS751"/>
    <mergeCell ref="I752:O752"/>
    <mergeCell ref="P752:V752"/>
    <mergeCell ref="W752:AC752"/>
    <mergeCell ref="AN746:AS747"/>
    <mergeCell ref="B747:H747"/>
    <mergeCell ref="I747:O747"/>
    <mergeCell ref="P747:U747"/>
    <mergeCell ref="V747:AA747"/>
    <mergeCell ref="AB747:AG747"/>
    <mergeCell ref="B746:H746"/>
    <mergeCell ref="I746:O746"/>
    <mergeCell ref="P746:U746"/>
    <mergeCell ref="V746:AA746"/>
    <mergeCell ref="AB746:AG746"/>
    <mergeCell ref="AH746:AM747"/>
    <mergeCell ref="V744:AA744"/>
    <mergeCell ref="AB744:AG744"/>
    <mergeCell ref="AH744:AM744"/>
    <mergeCell ref="AN744:AS744"/>
    <mergeCell ref="I745:O745"/>
    <mergeCell ref="P745:U745"/>
    <mergeCell ref="V745:AA745"/>
    <mergeCell ref="AB745:AG745"/>
    <mergeCell ref="AH745:AM745"/>
    <mergeCell ref="AN745:AS745"/>
    <mergeCell ref="B740:H740"/>
    <mergeCell ref="I740:O740"/>
    <mergeCell ref="P740:V740"/>
    <mergeCell ref="W740:AC740"/>
    <mergeCell ref="AD740:AJ740"/>
    <mergeCell ref="B743:H745"/>
    <mergeCell ref="I743:O744"/>
    <mergeCell ref="P743:AG743"/>
    <mergeCell ref="AH743:AS743"/>
    <mergeCell ref="P744:U744"/>
    <mergeCell ref="B738:H738"/>
    <mergeCell ref="I738:O738"/>
    <mergeCell ref="P738:V738"/>
    <mergeCell ref="W738:AC738"/>
    <mergeCell ref="AD738:AJ738"/>
    <mergeCell ref="B739:H739"/>
    <mergeCell ref="I739:O739"/>
    <mergeCell ref="P739:V739"/>
    <mergeCell ref="W739:AC739"/>
    <mergeCell ref="AD739:AJ739"/>
    <mergeCell ref="B736:H736"/>
    <mergeCell ref="I736:O736"/>
    <mergeCell ref="P736:V736"/>
    <mergeCell ref="W736:AC736"/>
    <mergeCell ref="AD736:AJ736"/>
    <mergeCell ref="B737:H737"/>
    <mergeCell ref="I737:O737"/>
    <mergeCell ref="P737:V737"/>
    <mergeCell ref="W737:AC737"/>
    <mergeCell ref="AD737:AJ737"/>
    <mergeCell ref="B734:H734"/>
    <mergeCell ref="I734:O734"/>
    <mergeCell ref="P734:V734"/>
    <mergeCell ref="W734:AC734"/>
    <mergeCell ref="AD734:AJ734"/>
    <mergeCell ref="B735:H735"/>
    <mergeCell ref="I735:O735"/>
    <mergeCell ref="P735:V735"/>
    <mergeCell ref="W735:AC735"/>
    <mergeCell ref="AD735:AJ735"/>
    <mergeCell ref="B732:H732"/>
    <mergeCell ref="I732:O732"/>
    <mergeCell ref="P732:V732"/>
    <mergeCell ref="W732:AC732"/>
    <mergeCell ref="AD732:AJ732"/>
    <mergeCell ref="B733:H733"/>
    <mergeCell ref="I733:O733"/>
    <mergeCell ref="P733:V733"/>
    <mergeCell ref="W733:AC733"/>
    <mergeCell ref="AD733:AJ733"/>
    <mergeCell ref="B730:H730"/>
    <mergeCell ref="I730:O730"/>
    <mergeCell ref="P730:V730"/>
    <mergeCell ref="W730:AC730"/>
    <mergeCell ref="AD730:AJ730"/>
    <mergeCell ref="B731:H731"/>
    <mergeCell ref="I731:O731"/>
    <mergeCell ref="P731:V731"/>
    <mergeCell ref="W731:AC731"/>
    <mergeCell ref="AD731:AJ731"/>
    <mergeCell ref="B728:H728"/>
    <mergeCell ref="I728:O728"/>
    <mergeCell ref="P728:V728"/>
    <mergeCell ref="W728:AC728"/>
    <mergeCell ref="AD728:AJ728"/>
    <mergeCell ref="B729:H729"/>
    <mergeCell ref="I729:O729"/>
    <mergeCell ref="P729:V729"/>
    <mergeCell ref="W729:AC729"/>
    <mergeCell ref="AD729:AJ729"/>
    <mergeCell ref="B726:H726"/>
    <mergeCell ref="I726:O726"/>
    <mergeCell ref="P726:V726"/>
    <mergeCell ref="W726:AC726"/>
    <mergeCell ref="AD726:AJ726"/>
    <mergeCell ref="B727:H727"/>
    <mergeCell ref="I727:O727"/>
    <mergeCell ref="P727:V727"/>
    <mergeCell ref="W727:AC727"/>
    <mergeCell ref="AD727:AJ727"/>
    <mergeCell ref="B724:H724"/>
    <mergeCell ref="I724:O724"/>
    <mergeCell ref="P724:V724"/>
    <mergeCell ref="W724:AC724"/>
    <mergeCell ref="AD724:AJ724"/>
    <mergeCell ref="B725:H725"/>
    <mergeCell ref="I725:O725"/>
    <mergeCell ref="P725:V725"/>
    <mergeCell ref="W725:AC725"/>
    <mergeCell ref="AD725:AJ725"/>
    <mergeCell ref="B722:H722"/>
    <mergeCell ref="I722:O722"/>
    <mergeCell ref="P722:V722"/>
    <mergeCell ref="W722:AC722"/>
    <mergeCell ref="AD722:AJ722"/>
    <mergeCell ref="B723:H723"/>
    <mergeCell ref="I723:O723"/>
    <mergeCell ref="P723:V723"/>
    <mergeCell ref="W723:AC723"/>
    <mergeCell ref="AD723:AJ723"/>
    <mergeCell ref="B720:H720"/>
    <mergeCell ref="I720:O720"/>
    <mergeCell ref="P720:V720"/>
    <mergeCell ref="W720:AC720"/>
    <mergeCell ref="AD720:AJ720"/>
    <mergeCell ref="B721:H721"/>
    <mergeCell ref="I721:O721"/>
    <mergeCell ref="P721:V721"/>
    <mergeCell ref="W721:AC721"/>
    <mergeCell ref="AD721:AJ721"/>
    <mergeCell ref="B718:H718"/>
    <mergeCell ref="I718:O718"/>
    <mergeCell ref="P718:V718"/>
    <mergeCell ref="W718:AC718"/>
    <mergeCell ref="AD718:AJ718"/>
    <mergeCell ref="B719:H719"/>
    <mergeCell ref="I719:O719"/>
    <mergeCell ref="P719:V719"/>
    <mergeCell ref="W719:AC719"/>
    <mergeCell ref="AD719:AJ719"/>
    <mergeCell ref="B716:H716"/>
    <mergeCell ref="I716:O716"/>
    <mergeCell ref="P716:V716"/>
    <mergeCell ref="W716:AC716"/>
    <mergeCell ref="AD716:AJ716"/>
    <mergeCell ref="B717:H717"/>
    <mergeCell ref="I717:O717"/>
    <mergeCell ref="P717:V717"/>
    <mergeCell ref="W717:AC717"/>
    <mergeCell ref="AD717:AJ717"/>
    <mergeCell ref="B714:H714"/>
    <mergeCell ref="I714:O714"/>
    <mergeCell ref="P714:V714"/>
    <mergeCell ref="W714:AC714"/>
    <mergeCell ref="AD714:AJ714"/>
    <mergeCell ref="B715:H715"/>
    <mergeCell ref="I715:O715"/>
    <mergeCell ref="P715:V715"/>
    <mergeCell ref="W715:AC715"/>
    <mergeCell ref="AD715:AJ715"/>
    <mergeCell ref="B712:H712"/>
    <mergeCell ref="I712:O712"/>
    <mergeCell ref="P712:V712"/>
    <mergeCell ref="W712:AC712"/>
    <mergeCell ref="AD712:AJ712"/>
    <mergeCell ref="B713:H713"/>
    <mergeCell ref="I713:O713"/>
    <mergeCell ref="P713:V713"/>
    <mergeCell ref="W713:AC713"/>
    <mergeCell ref="AD713:AJ713"/>
    <mergeCell ref="I710:O710"/>
    <mergeCell ref="P710:V710"/>
    <mergeCell ref="W710:AC710"/>
    <mergeCell ref="AD710:AJ710"/>
    <mergeCell ref="B711:H711"/>
    <mergeCell ref="I711:O711"/>
    <mergeCell ref="P711:V711"/>
    <mergeCell ref="W711:AC711"/>
    <mergeCell ref="AD711:AJ711"/>
    <mergeCell ref="AL705:AQ705"/>
    <mergeCell ref="AR705:AW705"/>
    <mergeCell ref="AX705:BC705"/>
    <mergeCell ref="B708:H710"/>
    <mergeCell ref="I708:O709"/>
    <mergeCell ref="P708:AC708"/>
    <mergeCell ref="AD708:AJ708"/>
    <mergeCell ref="P709:V709"/>
    <mergeCell ref="W709:AC709"/>
    <mergeCell ref="AD709:AJ709"/>
    <mergeCell ref="Z704:AE704"/>
    <mergeCell ref="AF704:AQ704"/>
    <mergeCell ref="AR704:AW704"/>
    <mergeCell ref="AX704:BC704"/>
    <mergeCell ref="B705:G705"/>
    <mergeCell ref="H705:M705"/>
    <mergeCell ref="N705:S705"/>
    <mergeCell ref="T705:Y705"/>
    <mergeCell ref="Z705:AE705"/>
    <mergeCell ref="AF705:AK705"/>
    <mergeCell ref="H699:I699"/>
    <mergeCell ref="J699:M699"/>
    <mergeCell ref="R699:U699"/>
    <mergeCell ref="B704:G704"/>
    <mergeCell ref="H704:M704"/>
    <mergeCell ref="N704:S704"/>
    <mergeCell ref="T704:Y704"/>
    <mergeCell ref="AC695:AG695"/>
    <mergeCell ref="AH695:AL695"/>
    <mergeCell ref="AM695:AO695"/>
    <mergeCell ref="AP695:AS695"/>
    <mergeCell ref="AC694:AG694"/>
    <mergeCell ref="AH694:AM694"/>
    <mergeCell ref="AN694:AO694"/>
    <mergeCell ref="AP694:AS694"/>
    <mergeCell ref="B695:C695"/>
    <mergeCell ref="D695:H695"/>
    <mergeCell ref="I695:L695"/>
    <mergeCell ref="M695:O695"/>
    <mergeCell ref="P695:W695"/>
    <mergeCell ref="X695:AB695"/>
    <mergeCell ref="AC693:AG693"/>
    <mergeCell ref="AH693:AM693"/>
    <mergeCell ref="AN693:AO693"/>
    <mergeCell ref="AP693:AS693"/>
    <mergeCell ref="B694:C694"/>
    <mergeCell ref="D694:H694"/>
    <mergeCell ref="I694:O694"/>
    <mergeCell ref="P694:U694"/>
    <mergeCell ref="V694:W694"/>
    <mergeCell ref="X694:AB694"/>
    <mergeCell ref="AC692:AG692"/>
    <mergeCell ref="AH692:AM692"/>
    <mergeCell ref="AN692:AO692"/>
    <mergeCell ref="AP692:AS692"/>
    <mergeCell ref="B693:C693"/>
    <mergeCell ref="D693:H693"/>
    <mergeCell ref="I693:O693"/>
    <mergeCell ref="P693:U693"/>
    <mergeCell ref="V693:W693"/>
    <mergeCell ref="X693:AB693"/>
    <mergeCell ref="AC691:AG691"/>
    <mergeCell ref="AH691:AM691"/>
    <mergeCell ref="AN691:AO691"/>
    <mergeCell ref="AP691:AS691"/>
    <mergeCell ref="B692:C692"/>
    <mergeCell ref="D692:H692"/>
    <mergeCell ref="I692:O692"/>
    <mergeCell ref="P692:U692"/>
    <mergeCell ref="V692:W692"/>
    <mergeCell ref="X692:AB692"/>
    <mergeCell ref="AC690:AG690"/>
    <mergeCell ref="AH690:AL690"/>
    <mergeCell ref="AM690:AO690"/>
    <mergeCell ref="AP690:AS690"/>
    <mergeCell ref="B691:C691"/>
    <mergeCell ref="D691:H691"/>
    <mergeCell ref="I691:O691"/>
    <mergeCell ref="P691:U691"/>
    <mergeCell ref="V691:W691"/>
    <mergeCell ref="X691:AB691"/>
    <mergeCell ref="AH689:AL689"/>
    <mergeCell ref="AM689:AO689"/>
    <mergeCell ref="AP689:AS689"/>
    <mergeCell ref="B690:C690"/>
    <mergeCell ref="D690:H690"/>
    <mergeCell ref="I690:L690"/>
    <mergeCell ref="M690:O690"/>
    <mergeCell ref="P690:T690"/>
    <mergeCell ref="U690:W690"/>
    <mergeCell ref="X690:AB690"/>
    <mergeCell ref="AH688:AO688"/>
    <mergeCell ref="AP688:AS688"/>
    <mergeCell ref="B689:C689"/>
    <mergeCell ref="D689:H689"/>
    <mergeCell ref="I689:L689"/>
    <mergeCell ref="M689:O689"/>
    <mergeCell ref="P689:T689"/>
    <mergeCell ref="U689:W689"/>
    <mergeCell ref="X689:AB689"/>
    <mergeCell ref="AC689:AG689"/>
    <mergeCell ref="AH686:AO686"/>
    <mergeCell ref="AP686:AS686"/>
    <mergeCell ref="D687:H688"/>
    <mergeCell ref="I687:O687"/>
    <mergeCell ref="P687:W687"/>
    <mergeCell ref="X687:AB687"/>
    <mergeCell ref="AC687:AG687"/>
    <mergeCell ref="AH687:AO687"/>
    <mergeCell ref="AP687:AS687"/>
    <mergeCell ref="I688:O688"/>
    <mergeCell ref="B686:C688"/>
    <mergeCell ref="D686:H686"/>
    <mergeCell ref="I686:O686"/>
    <mergeCell ref="P686:W686"/>
    <mergeCell ref="X686:AB686"/>
    <mergeCell ref="AC686:AG686"/>
    <mergeCell ref="P688:W688"/>
    <mergeCell ref="X688:AB688"/>
    <mergeCell ref="AC688:AG688"/>
    <mergeCell ref="B683:H683"/>
    <mergeCell ref="I683:O683"/>
    <mergeCell ref="P683:V683"/>
    <mergeCell ref="W683:AC683"/>
    <mergeCell ref="AD683:AJ683"/>
    <mergeCell ref="AK683:AS683"/>
    <mergeCell ref="AD681:AJ681"/>
    <mergeCell ref="AK681:AS681"/>
    <mergeCell ref="B682:H682"/>
    <mergeCell ref="I682:O682"/>
    <mergeCell ref="P682:V682"/>
    <mergeCell ref="W682:AC682"/>
    <mergeCell ref="AD682:AJ682"/>
    <mergeCell ref="AK682:AS682"/>
    <mergeCell ref="B679:H681"/>
    <mergeCell ref="I679:O680"/>
    <mergeCell ref="P679:AS679"/>
    <mergeCell ref="P680:V680"/>
    <mergeCell ref="W680:AC680"/>
    <mergeCell ref="AD680:AJ680"/>
    <mergeCell ref="AK680:AS680"/>
    <mergeCell ref="I681:O681"/>
    <mergeCell ref="P681:V681"/>
    <mergeCell ref="W681:AC681"/>
    <mergeCell ref="AN675:AS676"/>
    <mergeCell ref="B676:H676"/>
    <mergeCell ref="I676:O676"/>
    <mergeCell ref="P676:U676"/>
    <mergeCell ref="V676:AA676"/>
    <mergeCell ref="AB676:AG676"/>
    <mergeCell ref="B675:H675"/>
    <mergeCell ref="I675:O675"/>
    <mergeCell ref="P675:U675"/>
    <mergeCell ref="V675:AA675"/>
    <mergeCell ref="AB675:AG675"/>
    <mergeCell ref="AH675:AM676"/>
    <mergeCell ref="V673:AA673"/>
    <mergeCell ref="AB673:AG673"/>
    <mergeCell ref="AH673:AM673"/>
    <mergeCell ref="AN673:AS673"/>
    <mergeCell ref="I674:O674"/>
    <mergeCell ref="P674:U674"/>
    <mergeCell ref="V674:AA674"/>
    <mergeCell ref="AB674:AG674"/>
    <mergeCell ref="AH674:AM674"/>
    <mergeCell ref="AN674:AS674"/>
    <mergeCell ref="B669:H669"/>
    <mergeCell ref="I669:O669"/>
    <mergeCell ref="P669:V669"/>
    <mergeCell ref="W669:AC669"/>
    <mergeCell ref="AD669:AJ669"/>
    <mergeCell ref="B672:H674"/>
    <mergeCell ref="I672:O673"/>
    <mergeCell ref="P672:AG672"/>
    <mergeCell ref="AH672:AS672"/>
    <mergeCell ref="P673:U673"/>
    <mergeCell ref="B667:H667"/>
    <mergeCell ref="I667:O667"/>
    <mergeCell ref="P667:V667"/>
    <mergeCell ref="W667:AC667"/>
    <mergeCell ref="AD667:AJ667"/>
    <mergeCell ref="B668:H668"/>
    <mergeCell ref="I668:O668"/>
    <mergeCell ref="P668:V668"/>
    <mergeCell ref="W668:AC668"/>
    <mergeCell ref="AD668:AJ668"/>
    <mergeCell ref="B665:H665"/>
    <mergeCell ref="I665:O665"/>
    <mergeCell ref="P665:V665"/>
    <mergeCell ref="W665:AC665"/>
    <mergeCell ref="AD665:AJ665"/>
    <mergeCell ref="B666:H666"/>
    <mergeCell ref="I666:O666"/>
    <mergeCell ref="P666:V666"/>
    <mergeCell ref="W666:AC666"/>
    <mergeCell ref="AD666:AJ666"/>
    <mergeCell ref="B663:H663"/>
    <mergeCell ref="I663:O663"/>
    <mergeCell ref="P663:V663"/>
    <mergeCell ref="W663:AC663"/>
    <mergeCell ref="AD663:AJ663"/>
    <mergeCell ref="B664:H664"/>
    <mergeCell ref="I664:O664"/>
    <mergeCell ref="P664:V664"/>
    <mergeCell ref="W664:AC664"/>
    <mergeCell ref="AD664:AJ664"/>
    <mergeCell ref="B661:H661"/>
    <mergeCell ref="I661:O661"/>
    <mergeCell ref="P661:V661"/>
    <mergeCell ref="W661:AC661"/>
    <mergeCell ref="AD661:AJ661"/>
    <mergeCell ref="B662:H662"/>
    <mergeCell ref="I662:O662"/>
    <mergeCell ref="P662:V662"/>
    <mergeCell ref="W662:AC662"/>
    <mergeCell ref="AD662:AJ662"/>
    <mergeCell ref="B659:H659"/>
    <mergeCell ref="I659:O659"/>
    <mergeCell ref="P659:V659"/>
    <mergeCell ref="W659:AC659"/>
    <mergeCell ref="AD659:AJ659"/>
    <mergeCell ref="B660:H660"/>
    <mergeCell ref="I660:O660"/>
    <mergeCell ref="P660:V660"/>
    <mergeCell ref="W660:AC660"/>
    <mergeCell ref="AD660:AJ660"/>
    <mergeCell ref="B657:H657"/>
    <mergeCell ref="I657:O657"/>
    <mergeCell ref="P657:V657"/>
    <mergeCell ref="W657:AC657"/>
    <mergeCell ref="AD657:AJ657"/>
    <mergeCell ref="B658:H658"/>
    <mergeCell ref="I658:O658"/>
    <mergeCell ref="P658:V658"/>
    <mergeCell ref="W658:AC658"/>
    <mergeCell ref="AD658:AJ658"/>
    <mergeCell ref="B655:H655"/>
    <mergeCell ref="I655:O655"/>
    <mergeCell ref="P655:V655"/>
    <mergeCell ref="W655:AC655"/>
    <mergeCell ref="AD655:AJ655"/>
    <mergeCell ref="B656:H656"/>
    <mergeCell ref="I656:O656"/>
    <mergeCell ref="P656:V656"/>
    <mergeCell ref="W656:AC656"/>
    <mergeCell ref="AD656:AJ656"/>
    <mergeCell ref="B653:H653"/>
    <mergeCell ref="I653:O653"/>
    <mergeCell ref="P653:V653"/>
    <mergeCell ref="W653:AC653"/>
    <mergeCell ref="AD653:AJ653"/>
    <mergeCell ref="B654:H654"/>
    <mergeCell ref="I654:O654"/>
    <mergeCell ref="P654:V654"/>
    <mergeCell ref="W654:AC654"/>
    <mergeCell ref="AD654:AJ654"/>
    <mergeCell ref="B651:H651"/>
    <mergeCell ref="I651:O651"/>
    <mergeCell ref="P651:V651"/>
    <mergeCell ref="W651:AC651"/>
    <mergeCell ref="AD651:AJ651"/>
    <mergeCell ref="B652:H652"/>
    <mergeCell ref="I652:O652"/>
    <mergeCell ref="P652:V652"/>
    <mergeCell ref="W652:AC652"/>
    <mergeCell ref="AD652:AJ652"/>
    <mergeCell ref="B649:H649"/>
    <mergeCell ref="I649:O649"/>
    <mergeCell ref="P649:V649"/>
    <mergeCell ref="W649:AC649"/>
    <mergeCell ref="AD649:AJ649"/>
    <mergeCell ref="B650:H650"/>
    <mergeCell ref="I650:O650"/>
    <mergeCell ref="P650:V650"/>
    <mergeCell ref="W650:AC650"/>
    <mergeCell ref="AD650:AJ650"/>
    <mergeCell ref="B647:H647"/>
    <mergeCell ref="I647:O647"/>
    <mergeCell ref="P647:V647"/>
    <mergeCell ref="W647:AC647"/>
    <mergeCell ref="AD647:AJ647"/>
    <mergeCell ref="B648:H648"/>
    <mergeCell ref="I648:O648"/>
    <mergeCell ref="P648:V648"/>
    <mergeCell ref="W648:AC648"/>
    <mergeCell ref="AD648:AJ648"/>
    <mergeCell ref="B645:H645"/>
    <mergeCell ref="I645:O645"/>
    <mergeCell ref="P645:V645"/>
    <mergeCell ref="W645:AC645"/>
    <mergeCell ref="AD645:AJ645"/>
    <mergeCell ref="B646:H646"/>
    <mergeCell ref="I646:O646"/>
    <mergeCell ref="P646:V646"/>
    <mergeCell ref="W646:AC646"/>
    <mergeCell ref="AD646:AJ646"/>
    <mergeCell ref="B643:H643"/>
    <mergeCell ref="I643:O643"/>
    <mergeCell ref="P643:V643"/>
    <mergeCell ref="W643:AC643"/>
    <mergeCell ref="AD643:AJ643"/>
    <mergeCell ref="B644:H644"/>
    <mergeCell ref="I644:O644"/>
    <mergeCell ref="P644:V644"/>
    <mergeCell ref="W644:AC644"/>
    <mergeCell ref="AD644:AJ644"/>
    <mergeCell ref="B641:H641"/>
    <mergeCell ref="I641:O641"/>
    <mergeCell ref="P641:V641"/>
    <mergeCell ref="W641:AC641"/>
    <mergeCell ref="AD641:AJ641"/>
    <mergeCell ref="B642:H642"/>
    <mergeCell ref="I642:O642"/>
    <mergeCell ref="P642:V642"/>
    <mergeCell ref="W642:AC642"/>
    <mergeCell ref="AD642:AJ642"/>
    <mergeCell ref="I639:O639"/>
    <mergeCell ref="P639:V639"/>
    <mergeCell ref="W639:AC639"/>
    <mergeCell ref="AD639:AJ639"/>
    <mergeCell ref="B640:H640"/>
    <mergeCell ref="I640:O640"/>
    <mergeCell ref="P640:V640"/>
    <mergeCell ref="W640:AC640"/>
    <mergeCell ref="AD640:AJ640"/>
    <mergeCell ref="AL634:AQ634"/>
    <mergeCell ref="AR634:AW634"/>
    <mergeCell ref="AX634:BC634"/>
    <mergeCell ref="B637:H639"/>
    <mergeCell ref="I637:O638"/>
    <mergeCell ref="P637:AC637"/>
    <mergeCell ref="AD637:AJ637"/>
    <mergeCell ref="P638:V638"/>
    <mergeCell ref="W638:AC638"/>
    <mergeCell ref="AD638:AJ638"/>
    <mergeCell ref="Z633:AE633"/>
    <mergeCell ref="AF633:AQ633"/>
    <mergeCell ref="AR633:AW633"/>
    <mergeCell ref="AX633:BC633"/>
    <mergeCell ref="B634:G634"/>
    <mergeCell ref="H634:M634"/>
    <mergeCell ref="N634:S634"/>
    <mergeCell ref="T634:Y634"/>
    <mergeCell ref="Z634:AE634"/>
    <mergeCell ref="AF634:AK634"/>
    <mergeCell ref="B605:H606"/>
    <mergeCell ref="H628:I628"/>
    <mergeCell ref="J628:M628"/>
    <mergeCell ref="R628:U628"/>
    <mergeCell ref="B633:G633"/>
    <mergeCell ref="H633:M633"/>
    <mergeCell ref="N633:S633"/>
    <mergeCell ref="T633:Y633"/>
    <mergeCell ref="L622:V622"/>
    <mergeCell ref="W622:W623"/>
    <mergeCell ref="X622:AC623"/>
    <mergeCell ref="L623:P623"/>
    <mergeCell ref="Q623:Q624"/>
    <mergeCell ref="R623:V623"/>
    <mergeCell ref="L624:P624"/>
    <mergeCell ref="R624:V624"/>
    <mergeCell ref="F616:J616"/>
    <mergeCell ref="L616:M616"/>
    <mergeCell ref="N616:R616"/>
    <mergeCell ref="F617:J617"/>
    <mergeCell ref="E619:H619"/>
    <mergeCell ref="I619:J619"/>
    <mergeCell ref="N589:Q589"/>
    <mergeCell ref="O591:R591"/>
    <mergeCell ref="S591:S592"/>
    <mergeCell ref="T591:W592"/>
    <mergeCell ref="G590:K590"/>
    <mergeCell ref="G584:J584"/>
    <mergeCell ref="G587:J587"/>
    <mergeCell ref="H572:L572"/>
    <mergeCell ref="B573:G574"/>
    <mergeCell ref="L575:O575"/>
    <mergeCell ref="T575:W575"/>
    <mergeCell ref="B576:G577"/>
    <mergeCell ref="U576:Y577"/>
    <mergeCell ref="B591:H592"/>
    <mergeCell ref="B570:H571"/>
    <mergeCell ref="B611:G612"/>
    <mergeCell ref="U611:Y612"/>
    <mergeCell ref="H607:L607"/>
    <mergeCell ref="B608:G609"/>
    <mergeCell ref="L610:O610"/>
    <mergeCell ref="T610:W610"/>
    <mergeCell ref="G604:K604"/>
    <mergeCell ref="W602:Z603"/>
    <mergeCell ref="O605:R605"/>
    <mergeCell ref="S605:S606"/>
    <mergeCell ref="T605:W606"/>
    <mergeCell ref="H593:L593"/>
    <mergeCell ref="B594:G595"/>
    <mergeCell ref="L596:O596"/>
    <mergeCell ref="T596:W596"/>
    <mergeCell ref="B597:G598"/>
    <mergeCell ref="U597:Y598"/>
    <mergeCell ref="N549:Q549"/>
    <mergeCell ref="V549:Y549"/>
    <mergeCell ref="G555:K555"/>
    <mergeCell ref="V545:X545"/>
    <mergeCell ref="AA545:AC545"/>
    <mergeCell ref="AF545:AI545"/>
    <mergeCell ref="H546:L546"/>
    <mergeCell ref="B547:G548"/>
    <mergeCell ref="J538:N538"/>
    <mergeCell ref="G542:K542"/>
    <mergeCell ref="P544:Q544"/>
    <mergeCell ref="L545:N545"/>
    <mergeCell ref="Q545:S545"/>
    <mergeCell ref="O570:R570"/>
    <mergeCell ref="S570:S571"/>
    <mergeCell ref="T570:W571"/>
    <mergeCell ref="L563:O563"/>
    <mergeCell ref="T563:W563"/>
    <mergeCell ref="K564:O564"/>
    <mergeCell ref="G569:K569"/>
    <mergeCell ref="L569:Q569"/>
    <mergeCell ref="O558:R558"/>
    <mergeCell ref="S558:S559"/>
    <mergeCell ref="T558:W559"/>
    <mergeCell ref="H560:L560"/>
    <mergeCell ref="B561:G562"/>
    <mergeCell ref="X568:AA568"/>
    <mergeCell ref="X558:AB559"/>
    <mergeCell ref="X570:AB571"/>
    <mergeCell ref="H534:L534"/>
    <mergeCell ref="B535:G536"/>
    <mergeCell ref="L537:O537"/>
    <mergeCell ref="T537:W537"/>
    <mergeCell ref="O527:S528"/>
    <mergeCell ref="T527:T528"/>
    <mergeCell ref="U527:Y527"/>
    <mergeCell ref="Z527:Z528"/>
    <mergeCell ref="AA527:AD528"/>
    <mergeCell ref="U528:Y528"/>
    <mergeCell ref="AE515:AH516"/>
    <mergeCell ref="N519:Q519"/>
    <mergeCell ref="K521:Q521"/>
    <mergeCell ref="K522:Q522"/>
    <mergeCell ref="AC507:AG507"/>
    <mergeCell ref="AH507:AL507"/>
    <mergeCell ref="AM507:AO507"/>
    <mergeCell ref="AI515:AM516"/>
    <mergeCell ref="AE527:AI528"/>
    <mergeCell ref="AP507:AS507"/>
    <mergeCell ref="G511:K511"/>
    <mergeCell ref="AC506:AG506"/>
    <mergeCell ref="AH506:AM506"/>
    <mergeCell ref="AN506:AO506"/>
    <mergeCell ref="AP506:AS506"/>
    <mergeCell ref="B507:C507"/>
    <mergeCell ref="D507:H507"/>
    <mergeCell ref="I507:L507"/>
    <mergeCell ref="M507:O507"/>
    <mergeCell ref="P507:W507"/>
    <mergeCell ref="X507:AB507"/>
    <mergeCell ref="AC505:AG505"/>
    <mergeCell ref="AH505:AM505"/>
    <mergeCell ref="AN505:AO505"/>
    <mergeCell ref="AP505:AS505"/>
    <mergeCell ref="B506:C506"/>
    <mergeCell ref="D506:H506"/>
    <mergeCell ref="I506:O506"/>
    <mergeCell ref="P506:U506"/>
    <mergeCell ref="V506:W506"/>
    <mergeCell ref="X506:AB506"/>
    <mergeCell ref="AC504:AG504"/>
    <mergeCell ref="AH504:AM504"/>
    <mergeCell ref="AN504:AO504"/>
    <mergeCell ref="AP504:AS504"/>
    <mergeCell ref="B505:C505"/>
    <mergeCell ref="D505:H505"/>
    <mergeCell ref="I505:O505"/>
    <mergeCell ref="P505:U505"/>
    <mergeCell ref="V505:W505"/>
    <mergeCell ref="X505:AB505"/>
    <mergeCell ref="AC503:AG503"/>
    <mergeCell ref="AH503:AM503"/>
    <mergeCell ref="AN503:AO503"/>
    <mergeCell ref="AP503:AS503"/>
    <mergeCell ref="B504:C504"/>
    <mergeCell ref="D504:H504"/>
    <mergeCell ref="I504:O504"/>
    <mergeCell ref="P504:U504"/>
    <mergeCell ref="V504:W504"/>
    <mergeCell ref="X504:AB504"/>
    <mergeCell ref="AC502:AG502"/>
    <mergeCell ref="AH502:AL502"/>
    <mergeCell ref="AM502:AO502"/>
    <mergeCell ref="AP502:AS502"/>
    <mergeCell ref="B503:C503"/>
    <mergeCell ref="D503:H503"/>
    <mergeCell ref="I503:O503"/>
    <mergeCell ref="P503:U503"/>
    <mergeCell ref="V503:W503"/>
    <mergeCell ref="X503:AB503"/>
    <mergeCell ref="AH501:AL501"/>
    <mergeCell ref="AM501:AO501"/>
    <mergeCell ref="AP501:AS501"/>
    <mergeCell ref="B502:C502"/>
    <mergeCell ref="D502:H502"/>
    <mergeCell ref="I502:L502"/>
    <mergeCell ref="M502:O502"/>
    <mergeCell ref="P502:T502"/>
    <mergeCell ref="U502:W502"/>
    <mergeCell ref="X502:AB502"/>
    <mergeCell ref="AH500:AO500"/>
    <mergeCell ref="AP500:AS500"/>
    <mergeCell ref="B501:C501"/>
    <mergeCell ref="D501:H501"/>
    <mergeCell ref="I501:L501"/>
    <mergeCell ref="M501:O501"/>
    <mergeCell ref="P501:T501"/>
    <mergeCell ref="U501:W501"/>
    <mergeCell ref="X501:AB501"/>
    <mergeCell ref="AC501:AG501"/>
    <mergeCell ref="AH498:AO498"/>
    <mergeCell ref="AP498:AS498"/>
    <mergeCell ref="D499:H500"/>
    <mergeCell ref="I499:O499"/>
    <mergeCell ref="P499:W499"/>
    <mergeCell ref="X499:AB499"/>
    <mergeCell ref="AC499:AG499"/>
    <mergeCell ref="AH499:AO499"/>
    <mergeCell ref="AP499:AS499"/>
    <mergeCell ref="I500:O500"/>
    <mergeCell ref="B498:C500"/>
    <mergeCell ref="D498:H498"/>
    <mergeCell ref="I498:O498"/>
    <mergeCell ref="P498:W498"/>
    <mergeCell ref="X498:AB498"/>
    <mergeCell ref="AC498:AG498"/>
    <mergeCell ref="P500:W500"/>
    <mergeCell ref="X500:AB500"/>
    <mergeCell ref="AC500:AG500"/>
    <mergeCell ref="B495:H495"/>
    <mergeCell ref="I495:O495"/>
    <mergeCell ref="P495:V495"/>
    <mergeCell ref="W495:AC495"/>
    <mergeCell ref="AD495:AJ495"/>
    <mergeCell ref="AK495:AS495"/>
    <mergeCell ref="AD493:AJ493"/>
    <mergeCell ref="AK493:AS493"/>
    <mergeCell ref="B494:H494"/>
    <mergeCell ref="I494:O494"/>
    <mergeCell ref="P494:V494"/>
    <mergeCell ref="W494:AC494"/>
    <mergeCell ref="AD494:AJ494"/>
    <mergeCell ref="AK494:AS494"/>
    <mergeCell ref="B491:H493"/>
    <mergeCell ref="I491:O492"/>
    <mergeCell ref="P491:AS491"/>
    <mergeCell ref="P492:V492"/>
    <mergeCell ref="W492:AC492"/>
    <mergeCell ref="AD492:AJ492"/>
    <mergeCell ref="AK492:AS492"/>
    <mergeCell ref="I493:O493"/>
    <mergeCell ref="P493:V493"/>
    <mergeCell ref="W493:AC493"/>
    <mergeCell ref="AN487:AS488"/>
    <mergeCell ref="B488:H488"/>
    <mergeCell ref="I488:O488"/>
    <mergeCell ref="P488:U488"/>
    <mergeCell ref="V488:AA488"/>
    <mergeCell ref="AB488:AG488"/>
    <mergeCell ref="B487:H487"/>
    <mergeCell ref="I487:O487"/>
    <mergeCell ref="P487:U487"/>
    <mergeCell ref="V487:AA487"/>
    <mergeCell ref="AB487:AG487"/>
    <mergeCell ref="AH487:AM488"/>
    <mergeCell ref="V485:AA485"/>
    <mergeCell ref="AB485:AG485"/>
    <mergeCell ref="AH485:AM485"/>
    <mergeCell ref="AN485:AS485"/>
    <mergeCell ref="I486:O486"/>
    <mergeCell ref="P486:U486"/>
    <mergeCell ref="V486:AA486"/>
    <mergeCell ref="AB486:AG486"/>
    <mergeCell ref="AH486:AM486"/>
    <mergeCell ref="AN486:AS486"/>
    <mergeCell ref="B464:H464"/>
    <mergeCell ref="I464:O464"/>
    <mergeCell ref="P464:V464"/>
    <mergeCell ref="W464:AC464"/>
    <mergeCell ref="AD464:AJ464"/>
    <mergeCell ref="B484:H486"/>
    <mergeCell ref="I484:O485"/>
    <mergeCell ref="P484:AG484"/>
    <mergeCell ref="AH484:AS484"/>
    <mergeCell ref="P485:U485"/>
    <mergeCell ref="B462:H462"/>
    <mergeCell ref="I462:O462"/>
    <mergeCell ref="P462:V462"/>
    <mergeCell ref="W462:AC462"/>
    <mergeCell ref="AD462:AJ462"/>
    <mergeCell ref="B463:H463"/>
    <mergeCell ref="I463:O463"/>
    <mergeCell ref="P463:V463"/>
    <mergeCell ref="W463:AC463"/>
    <mergeCell ref="AD463:AJ463"/>
    <mergeCell ref="B460:H460"/>
    <mergeCell ref="I460:O460"/>
    <mergeCell ref="P460:V460"/>
    <mergeCell ref="W460:AC460"/>
    <mergeCell ref="AD460:AJ460"/>
    <mergeCell ref="B461:H461"/>
    <mergeCell ref="I461:O461"/>
    <mergeCell ref="P461:V461"/>
    <mergeCell ref="W461:AC461"/>
    <mergeCell ref="AD461:AJ461"/>
    <mergeCell ref="B458:H458"/>
    <mergeCell ref="I458:O458"/>
    <mergeCell ref="P458:V458"/>
    <mergeCell ref="W458:AC458"/>
    <mergeCell ref="AD458:AJ458"/>
    <mergeCell ref="B459:H459"/>
    <mergeCell ref="I459:O459"/>
    <mergeCell ref="P459:V459"/>
    <mergeCell ref="W459:AC459"/>
    <mergeCell ref="AD459:AJ459"/>
    <mergeCell ref="B456:H456"/>
    <mergeCell ref="I456:O456"/>
    <mergeCell ref="P456:V456"/>
    <mergeCell ref="W456:AC456"/>
    <mergeCell ref="AD456:AJ456"/>
    <mergeCell ref="B457:H457"/>
    <mergeCell ref="I457:O457"/>
    <mergeCell ref="P457:V457"/>
    <mergeCell ref="W457:AC457"/>
    <mergeCell ref="AD457:AJ457"/>
    <mergeCell ref="B454:H454"/>
    <mergeCell ref="I454:O454"/>
    <mergeCell ref="P454:V454"/>
    <mergeCell ref="W454:AC454"/>
    <mergeCell ref="AD454:AJ454"/>
    <mergeCell ref="B455:H455"/>
    <mergeCell ref="I455:O455"/>
    <mergeCell ref="P455:V455"/>
    <mergeCell ref="W455:AC455"/>
    <mergeCell ref="AD455:AJ455"/>
    <mergeCell ref="B452:H452"/>
    <mergeCell ref="I452:O452"/>
    <mergeCell ref="P452:V452"/>
    <mergeCell ref="W452:AC452"/>
    <mergeCell ref="AD452:AJ452"/>
    <mergeCell ref="B453:H453"/>
    <mergeCell ref="I453:O453"/>
    <mergeCell ref="P453:V453"/>
    <mergeCell ref="W453:AC453"/>
    <mergeCell ref="AD453:AJ453"/>
    <mergeCell ref="B450:H450"/>
    <mergeCell ref="I450:O450"/>
    <mergeCell ref="P450:V450"/>
    <mergeCell ref="W450:AC450"/>
    <mergeCell ref="AD450:AJ450"/>
    <mergeCell ref="B451:H451"/>
    <mergeCell ref="I451:O451"/>
    <mergeCell ref="P451:V451"/>
    <mergeCell ref="W451:AC451"/>
    <mergeCell ref="AD451:AJ451"/>
    <mergeCell ref="B448:H448"/>
    <mergeCell ref="I448:O448"/>
    <mergeCell ref="P448:V448"/>
    <mergeCell ref="W448:AC448"/>
    <mergeCell ref="AD448:AJ448"/>
    <mergeCell ref="B449:H449"/>
    <mergeCell ref="I449:O449"/>
    <mergeCell ref="P449:V449"/>
    <mergeCell ref="W449:AC449"/>
    <mergeCell ref="AD449:AJ449"/>
    <mergeCell ref="B446:H446"/>
    <mergeCell ref="I446:O446"/>
    <mergeCell ref="P446:V446"/>
    <mergeCell ref="W446:AC446"/>
    <mergeCell ref="AD446:AJ446"/>
    <mergeCell ref="B447:H447"/>
    <mergeCell ref="I447:O447"/>
    <mergeCell ref="P447:V447"/>
    <mergeCell ref="W447:AC447"/>
    <mergeCell ref="AD447:AJ447"/>
    <mergeCell ref="B444:H444"/>
    <mergeCell ref="I444:O444"/>
    <mergeCell ref="P444:V444"/>
    <mergeCell ref="W444:AC444"/>
    <mergeCell ref="AD444:AJ444"/>
    <mergeCell ref="B445:H445"/>
    <mergeCell ref="I445:O445"/>
    <mergeCell ref="P445:V445"/>
    <mergeCell ref="W445:AC445"/>
    <mergeCell ref="AD445:AJ445"/>
    <mergeCell ref="B442:H442"/>
    <mergeCell ref="I442:O442"/>
    <mergeCell ref="P442:V442"/>
    <mergeCell ref="W442:AC442"/>
    <mergeCell ref="AD442:AJ442"/>
    <mergeCell ref="B443:H443"/>
    <mergeCell ref="I443:O443"/>
    <mergeCell ref="P443:V443"/>
    <mergeCell ref="W443:AC443"/>
    <mergeCell ref="AD443:AJ443"/>
    <mergeCell ref="B440:H440"/>
    <mergeCell ref="I440:O440"/>
    <mergeCell ref="P440:V440"/>
    <mergeCell ref="W440:AC440"/>
    <mergeCell ref="AD440:AJ440"/>
    <mergeCell ref="B441:H441"/>
    <mergeCell ref="I441:O441"/>
    <mergeCell ref="P441:V441"/>
    <mergeCell ref="W441:AC441"/>
    <mergeCell ref="AD441:AJ441"/>
    <mergeCell ref="B438:H438"/>
    <mergeCell ref="I438:O438"/>
    <mergeCell ref="P438:V438"/>
    <mergeCell ref="W438:AC438"/>
    <mergeCell ref="AD438:AJ438"/>
    <mergeCell ref="B439:H439"/>
    <mergeCell ref="I439:O439"/>
    <mergeCell ref="P439:V439"/>
    <mergeCell ref="W439:AC439"/>
    <mergeCell ref="AD439:AJ439"/>
    <mergeCell ref="B428:G428"/>
    <mergeCell ref="H428:M428"/>
    <mergeCell ref="N428:S428"/>
    <mergeCell ref="T428:Y428"/>
    <mergeCell ref="Z428:AE428"/>
    <mergeCell ref="AF428:AQ428"/>
    <mergeCell ref="B436:H436"/>
    <mergeCell ref="I436:O436"/>
    <mergeCell ref="P436:V436"/>
    <mergeCell ref="W436:AC436"/>
    <mergeCell ref="AD436:AJ436"/>
    <mergeCell ref="B437:H437"/>
    <mergeCell ref="I437:O437"/>
    <mergeCell ref="P437:V437"/>
    <mergeCell ref="W437:AC437"/>
    <mergeCell ref="AD437:AJ437"/>
    <mergeCell ref="W434:AC434"/>
    <mergeCell ref="AD434:AJ434"/>
    <mergeCell ref="B435:H435"/>
    <mergeCell ref="I435:O435"/>
    <mergeCell ref="P435:V435"/>
    <mergeCell ref="W435:AC435"/>
    <mergeCell ref="AD435:AJ435"/>
    <mergeCell ref="V122:X122"/>
    <mergeCell ref="U153:Y154"/>
    <mergeCell ref="B120:H121"/>
    <mergeCell ref="B127:G128"/>
    <mergeCell ref="B147:H148"/>
    <mergeCell ref="B168:H169"/>
    <mergeCell ref="B174:G175"/>
    <mergeCell ref="U174:Y175"/>
    <mergeCell ref="Q122:S122"/>
    <mergeCell ref="L122:N122"/>
    <mergeCell ref="K126:L126"/>
    <mergeCell ref="T128:T129"/>
    <mergeCell ref="AX429:BC429"/>
    <mergeCell ref="B432:H434"/>
    <mergeCell ref="I432:O433"/>
    <mergeCell ref="P432:AC432"/>
    <mergeCell ref="AD432:AJ432"/>
    <mergeCell ref="P433:V433"/>
    <mergeCell ref="W433:AC433"/>
    <mergeCell ref="AD433:AJ433"/>
    <mergeCell ref="I434:O434"/>
    <mergeCell ref="P434:V434"/>
    <mergeCell ref="AR428:AW428"/>
    <mergeCell ref="AX428:BC428"/>
    <mergeCell ref="B429:G429"/>
    <mergeCell ref="H429:M429"/>
    <mergeCell ref="N429:S429"/>
    <mergeCell ref="T429:Y429"/>
    <mergeCell ref="Z429:AE429"/>
    <mergeCell ref="AF429:AK429"/>
    <mergeCell ref="AL429:AQ429"/>
    <mergeCell ref="AR429:AW429"/>
    <mergeCell ref="Z128:Z129"/>
    <mergeCell ref="O128:S128"/>
    <mergeCell ref="O129:S129"/>
    <mergeCell ref="U128:Y128"/>
    <mergeCell ref="U129:Y129"/>
    <mergeCell ref="O135:R135"/>
    <mergeCell ref="S135:S136"/>
    <mergeCell ref="T135:W136"/>
    <mergeCell ref="H137:L137"/>
    <mergeCell ref="B138:G139"/>
    <mergeCell ref="L140:O140"/>
    <mergeCell ref="T140:W140"/>
    <mergeCell ref="L152:O152"/>
    <mergeCell ref="T152:W152"/>
    <mergeCell ref="G167:K167"/>
    <mergeCell ref="L167:Q167"/>
    <mergeCell ref="G132:K132"/>
    <mergeCell ref="G161:J161"/>
    <mergeCell ref="T147:W148"/>
  </mergeCells>
  <phoneticPr fontId="5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P262"/>
  <sheetViews>
    <sheetView showGridLines="0" zoomScale="85" zoomScaleNormal="85" workbookViewId="0"/>
  </sheetViews>
  <sheetFormatPr defaultColWidth="9.77734375" defaultRowHeight="16.5" customHeight="1"/>
  <cols>
    <col min="1" max="1" width="2.77734375" style="65" customWidth="1"/>
    <col min="2" max="16384" width="9.77734375" style="65"/>
  </cols>
  <sheetData>
    <row r="1" spans="1:18" ht="16.5" customHeight="1">
      <c r="B1" s="311" t="s">
        <v>1072</v>
      </c>
      <c r="L1" s="311" t="s">
        <v>388</v>
      </c>
    </row>
    <row r="2" spans="1:18" ht="16.5" customHeight="1">
      <c r="B2" s="349" t="s">
        <v>853</v>
      </c>
      <c r="C2" s="348" t="s">
        <v>854</v>
      </c>
      <c r="D2" s="348" t="s">
        <v>855</v>
      </c>
      <c r="E2" s="348" t="s">
        <v>847</v>
      </c>
      <c r="F2" s="348" t="s">
        <v>848</v>
      </c>
      <c r="G2" s="348" t="s">
        <v>849</v>
      </c>
      <c r="H2" s="348" t="s">
        <v>850</v>
      </c>
      <c r="I2" s="348" t="s">
        <v>851</v>
      </c>
      <c r="J2" s="348" t="s">
        <v>852</v>
      </c>
      <c r="L2" s="98" t="s">
        <v>389</v>
      </c>
      <c r="M2" s="99" t="s">
        <v>390</v>
      </c>
      <c r="N2" s="98" t="s">
        <v>369</v>
      </c>
      <c r="O2" s="98" t="e">
        <f>AVERAGE(기본정보!F12:F13)</f>
        <v>#DIV/0!</v>
      </c>
      <c r="Q2" s="266" t="s">
        <v>531</v>
      </c>
      <c r="R2" s="266" t="s">
        <v>527</v>
      </c>
    </row>
    <row r="3" spans="1:18" ht="16.5" customHeight="1">
      <c r="B3" s="348" t="s">
        <v>854</v>
      </c>
      <c r="C3" s="350">
        <f t="shared" ref="C3:C10" si="0">E3*1000</f>
        <v>1</v>
      </c>
      <c r="D3" s="350">
        <f>E3*10</f>
        <v>0.01</v>
      </c>
      <c r="E3" s="350">
        <f t="shared" ref="E3:E5" si="1">F3*1000</f>
        <v>1E-3</v>
      </c>
      <c r="F3" s="350">
        <v>9.9999999999999995E-7</v>
      </c>
      <c r="G3" s="350">
        <f t="shared" ref="G3:G10" si="2">I3*1000</f>
        <v>1</v>
      </c>
      <c r="H3" s="350">
        <f>I3*10</f>
        <v>0.01</v>
      </c>
      <c r="I3" s="350">
        <f t="shared" ref="I3:I5" si="3">J3*1000</f>
        <v>1E-3</v>
      </c>
      <c r="J3" s="350">
        <v>9.9999999999999995E-7</v>
      </c>
      <c r="L3" s="98" t="s">
        <v>370</v>
      </c>
      <c r="M3" s="99" t="s">
        <v>139</v>
      </c>
      <c r="N3" s="98" t="s">
        <v>140</v>
      </c>
      <c r="O3" s="98" t="e">
        <f>AVERAGE(기본정보!B12:B13)</f>
        <v>#DIV/0!</v>
      </c>
      <c r="Q3" s="268"/>
      <c r="R3" s="266" t="s">
        <v>213</v>
      </c>
    </row>
    <row r="4" spans="1:18" ht="16.5" customHeight="1">
      <c r="B4" s="348" t="s">
        <v>563</v>
      </c>
      <c r="C4" s="350">
        <f t="shared" si="0"/>
        <v>100</v>
      </c>
      <c r="D4" s="350">
        <f t="shared" ref="D4:D10" si="4">E4*10</f>
        <v>1</v>
      </c>
      <c r="E4" s="350">
        <f t="shared" si="1"/>
        <v>0.1</v>
      </c>
      <c r="F4" s="350">
        <v>1E-4</v>
      </c>
      <c r="G4" s="350">
        <f t="shared" si="2"/>
        <v>100</v>
      </c>
      <c r="H4" s="350">
        <f t="shared" ref="H4:H10" si="5">I4*10</f>
        <v>1</v>
      </c>
      <c r="I4" s="350">
        <f t="shared" si="3"/>
        <v>0.1</v>
      </c>
      <c r="J4" s="350">
        <v>1E-4</v>
      </c>
      <c r="L4" s="98" t="s">
        <v>371</v>
      </c>
      <c r="M4" s="99" t="s">
        <v>372</v>
      </c>
      <c r="N4" s="98" t="s">
        <v>392</v>
      </c>
      <c r="O4" s="98" t="e">
        <f>AVERAGE(기본정보!D12:D13)</f>
        <v>#DIV/0!</v>
      </c>
      <c r="Q4" s="88">
        <v>9.9999999999999995E-8</v>
      </c>
      <c r="R4" s="88">
        <v>7</v>
      </c>
    </row>
    <row r="5" spans="1:18" ht="16.5" customHeight="1">
      <c r="B5" s="348" t="s">
        <v>847</v>
      </c>
      <c r="C5" s="350">
        <f t="shared" si="0"/>
        <v>1000</v>
      </c>
      <c r="D5" s="350">
        <f t="shared" si="4"/>
        <v>10</v>
      </c>
      <c r="E5" s="350">
        <f t="shared" si="1"/>
        <v>1</v>
      </c>
      <c r="F5" s="350">
        <v>1E-3</v>
      </c>
      <c r="G5" s="350">
        <f t="shared" si="2"/>
        <v>1000</v>
      </c>
      <c r="H5" s="350">
        <f t="shared" si="5"/>
        <v>10</v>
      </c>
      <c r="I5" s="350">
        <f t="shared" si="3"/>
        <v>1</v>
      </c>
      <c r="J5" s="350">
        <v>1E-3</v>
      </c>
      <c r="L5" s="100" t="s">
        <v>141</v>
      </c>
      <c r="M5" s="101" t="s">
        <v>373</v>
      </c>
      <c r="N5" s="100" t="s">
        <v>142</v>
      </c>
      <c r="O5" s="100" t="e">
        <f>(0.348445*O2-O4*(0.00252*O3-0.020582))/(O3+273.15)</f>
        <v>#DIV/0!</v>
      </c>
      <c r="Q5" s="88">
        <v>9.9999999999999995E-7</v>
      </c>
      <c r="R5" s="88">
        <v>6</v>
      </c>
    </row>
    <row r="6" spans="1:18" ht="16.5" customHeight="1">
      <c r="B6" s="348" t="s">
        <v>848</v>
      </c>
      <c r="C6" s="350">
        <f t="shared" si="0"/>
        <v>1000000</v>
      </c>
      <c r="D6" s="350">
        <f t="shared" si="4"/>
        <v>10000</v>
      </c>
      <c r="E6" s="350">
        <f>F6*1000</f>
        <v>1000</v>
      </c>
      <c r="F6" s="350">
        <v>1</v>
      </c>
      <c r="G6" s="350">
        <f t="shared" si="2"/>
        <v>1000000</v>
      </c>
      <c r="H6" s="350">
        <f t="shared" si="5"/>
        <v>10000</v>
      </c>
      <c r="I6" s="350">
        <f>J6*1000</f>
        <v>1000</v>
      </c>
      <c r="J6" s="350">
        <v>1</v>
      </c>
      <c r="Q6" s="88">
        <v>1.0000000000000001E-5</v>
      </c>
      <c r="R6" s="88">
        <v>5</v>
      </c>
    </row>
    <row r="7" spans="1:18" ht="16.5" customHeight="1" thickBot="1">
      <c r="B7" s="348" t="s">
        <v>849</v>
      </c>
      <c r="C7" s="350">
        <f t="shared" si="0"/>
        <v>1</v>
      </c>
      <c r="D7" s="350">
        <f t="shared" si="4"/>
        <v>0.01</v>
      </c>
      <c r="E7" s="350">
        <f t="shared" ref="E7:E9" si="6">F7*1000</f>
        <v>1E-3</v>
      </c>
      <c r="F7" s="350">
        <v>9.9999999999999995E-7</v>
      </c>
      <c r="G7" s="350">
        <f t="shared" si="2"/>
        <v>1</v>
      </c>
      <c r="H7" s="350">
        <f t="shared" si="5"/>
        <v>0.01</v>
      </c>
      <c r="I7" s="350">
        <f t="shared" ref="I7:I9" si="7">J7*1000</f>
        <v>1E-3</v>
      </c>
      <c r="J7" s="350">
        <v>9.9999999999999995E-7</v>
      </c>
      <c r="L7" s="309" t="s">
        <v>539</v>
      </c>
      <c r="Q7" s="88">
        <v>1E-4</v>
      </c>
      <c r="R7" s="88">
        <v>4</v>
      </c>
    </row>
    <row r="8" spans="1:18" ht="16.5" customHeight="1" thickBot="1">
      <c r="B8" s="348" t="s">
        <v>850</v>
      </c>
      <c r="C8" s="350">
        <f t="shared" si="0"/>
        <v>100</v>
      </c>
      <c r="D8" s="350">
        <f t="shared" si="4"/>
        <v>1</v>
      </c>
      <c r="E8" s="350">
        <f t="shared" si="6"/>
        <v>0.1</v>
      </c>
      <c r="F8" s="350">
        <v>1E-4</v>
      </c>
      <c r="G8" s="350">
        <f t="shared" si="2"/>
        <v>100</v>
      </c>
      <c r="H8" s="350">
        <f t="shared" si="5"/>
        <v>1</v>
      </c>
      <c r="I8" s="350">
        <f t="shared" si="7"/>
        <v>0.1</v>
      </c>
      <c r="J8" s="350">
        <v>1E-4</v>
      </c>
      <c r="L8" s="310">
        <v>10</v>
      </c>
      <c r="Q8" s="88">
        <v>1E-3</v>
      </c>
      <c r="R8" s="88">
        <v>3</v>
      </c>
    </row>
    <row r="9" spans="1:18" ht="16.5" customHeight="1">
      <c r="B9" s="348" t="s">
        <v>851</v>
      </c>
      <c r="C9" s="350">
        <f t="shared" si="0"/>
        <v>1000</v>
      </c>
      <c r="D9" s="350">
        <f t="shared" si="4"/>
        <v>10</v>
      </c>
      <c r="E9" s="350">
        <f t="shared" si="6"/>
        <v>1</v>
      </c>
      <c r="F9" s="350">
        <v>1E-3</v>
      </c>
      <c r="G9" s="350">
        <f t="shared" si="2"/>
        <v>1000</v>
      </c>
      <c r="H9" s="350">
        <f t="shared" si="5"/>
        <v>10</v>
      </c>
      <c r="I9" s="350">
        <f t="shared" si="7"/>
        <v>1</v>
      </c>
      <c r="J9" s="350">
        <v>1E-3</v>
      </c>
      <c r="Q9" s="88">
        <v>0.01</v>
      </c>
      <c r="R9" s="88">
        <v>2</v>
      </c>
    </row>
    <row r="10" spans="1:18" ht="16.5" customHeight="1">
      <c r="B10" s="348" t="s">
        <v>852</v>
      </c>
      <c r="C10" s="350">
        <f t="shared" si="0"/>
        <v>1000000</v>
      </c>
      <c r="D10" s="350">
        <f t="shared" si="4"/>
        <v>10000</v>
      </c>
      <c r="E10" s="350">
        <f>F10*1000</f>
        <v>1000</v>
      </c>
      <c r="F10" s="350">
        <v>1</v>
      </c>
      <c r="G10" s="350">
        <f t="shared" si="2"/>
        <v>1000000</v>
      </c>
      <c r="H10" s="350">
        <f t="shared" si="5"/>
        <v>10000</v>
      </c>
      <c r="I10" s="350">
        <f>J10*1000</f>
        <v>1000</v>
      </c>
      <c r="J10" s="350">
        <v>1</v>
      </c>
      <c r="Q10" s="88">
        <v>0.1</v>
      </c>
      <c r="R10" s="88">
        <v>1</v>
      </c>
    </row>
    <row r="12" spans="1:18" ht="16.5" customHeight="1">
      <c r="A12" s="308" t="s">
        <v>387</v>
      </c>
    </row>
    <row r="13" spans="1:18" ht="15" customHeight="1">
      <c r="B13" s="311" t="s">
        <v>540</v>
      </c>
    </row>
    <row r="14" spans="1:18" ht="15" customHeight="1">
      <c r="B14" s="745" t="s">
        <v>541</v>
      </c>
      <c r="C14" s="746"/>
      <c r="D14" s="312" t="s">
        <v>3</v>
      </c>
      <c r="E14" s="312" t="s">
        <v>542</v>
      </c>
      <c r="F14" s="312" t="s">
        <v>543</v>
      </c>
      <c r="G14" s="312" t="s">
        <v>544</v>
      </c>
      <c r="H14" s="312" t="s">
        <v>143</v>
      </c>
      <c r="I14" s="312" t="s">
        <v>391</v>
      </c>
      <c r="J14" s="740" t="s">
        <v>1055</v>
      </c>
      <c r="K14" s="740"/>
    </row>
    <row r="15" spans="1:18" ht="15" customHeight="1">
      <c r="B15" s="743" t="e">
        <f>Calcu!L$328</f>
        <v>#N/A</v>
      </c>
      <c r="C15" s="744"/>
      <c r="D15" s="249" t="e">
        <f ca="1">OFFSET(Pressure_1_R1!B$36,MATCH($B15,Pressure_1_R1!$C$37:$C$66,0),0)</f>
        <v>#N/A</v>
      </c>
      <c r="E15" s="249" t="e">
        <f ca="1">OFFSET(Pressure_1_R1!D$36,MATCH($B15,Pressure_1_R1!$C$37:$C$66,0),0)</f>
        <v>#N/A</v>
      </c>
      <c r="F15" s="249" t="e">
        <f ca="1">OFFSET(Pressure_1_R1!L$36,MATCH($B15,Pressure_1_R1!$C$37:$C$66,0),0)</f>
        <v>#N/A</v>
      </c>
      <c r="G15" s="249" t="e">
        <f ca="1">OFFSET(Pressure_1_R1!Y$36,MATCH($B15,Pressure_1_R1!$C$37:$C$66,0),0)</f>
        <v>#N/A</v>
      </c>
      <c r="H15" s="249" t="e">
        <f ca="1">OFFSET(Pressure_1_R1!Z$36,MATCH($B15,Pressure_1_R1!$C$37:$C$66,0),0)</f>
        <v>#N/A</v>
      </c>
      <c r="I15" s="249" t="e">
        <f ca="1">OFFSET(Pressure_1_R1!AA$36,MATCH($B15,Pressure_1_R1!$C$37:$C$66,0),0)</f>
        <v>#N/A</v>
      </c>
      <c r="J15" s="249">
        <f ca="1">IF(TYPE(D15)=16,0,OFFSET(Pressure_1_R1!T$36,MATCH($B15,Pressure_1_R1!$C$37:$C$66,0),0))</f>
        <v>0</v>
      </c>
      <c r="K15" s="249" t="e">
        <f ca="1">OFFSET(Pressure_1_R1!V$36,MATCH($B15,Pressure_1_R1!$C$37:$C$66,0),0)</f>
        <v>#N/A</v>
      </c>
    </row>
    <row r="16" spans="1:18" ht="15" customHeight="1">
      <c r="B16" s="745" t="s">
        <v>541</v>
      </c>
      <c r="C16" s="746"/>
      <c r="D16" s="312" t="s">
        <v>3</v>
      </c>
      <c r="E16" s="312" t="s">
        <v>415</v>
      </c>
      <c r="F16" s="312" t="s">
        <v>416</v>
      </c>
      <c r="G16" s="312" t="s">
        <v>367</v>
      </c>
      <c r="J16" s="740" t="s">
        <v>1055</v>
      </c>
      <c r="K16" s="740"/>
    </row>
    <row r="17" spans="2:68" ht="15" customHeight="1">
      <c r="B17" s="743" t="e">
        <f>Calcu!M$328</f>
        <v>#N/A</v>
      </c>
      <c r="C17" s="744"/>
      <c r="D17" s="249" t="e">
        <f ca="1">OFFSET(Pressure_1_R1!B$36,MATCH($B17,Pressure_1_R1!$C$37:$C$66,0),0)</f>
        <v>#N/A</v>
      </c>
      <c r="E17" s="249" t="e">
        <f ca="1">OFFSET(Pressure_1_R1!AA$36,MATCH($B17,Pressure_1_R1!$C$37:$C$66,0),0)</f>
        <v>#N/A</v>
      </c>
      <c r="F17" s="249" t="e">
        <f ca="1">OFFSET(Pressure_1_R1!AB$36,MATCH($B17,Pressure_1_R1!$C$37:$C$66,0),0)</f>
        <v>#N/A</v>
      </c>
      <c r="G17" s="249" t="e">
        <f ca="1">OFFSET(Pressure_1_R1!Z$36,MATCH($B17,Pressure_1_R1!$C$37:$C$66,0),0)</f>
        <v>#N/A</v>
      </c>
      <c r="J17" s="249">
        <f ca="1">IF(TYPE(D17)=16,0,OFFSET(Pressure_1_R1!T$36,MATCH($B17,Pressure_1_R1!$C$37:$C$66,0),0))</f>
        <v>0</v>
      </c>
      <c r="K17" s="249" t="e">
        <f ca="1">OFFSET(Pressure_1_R1!V$36,MATCH($B17,Pressure_1_R1!$C$37:$C$66,0),0)</f>
        <v>#N/A</v>
      </c>
    </row>
    <row r="18" spans="2:68" ht="15" customHeight="1">
      <c r="B18" s="743" t="e">
        <f>Calcu!N$328</f>
        <v>#N/A</v>
      </c>
      <c r="C18" s="744"/>
      <c r="D18" s="249" t="e">
        <f ca="1">OFFSET(Pressure_1_R1!B$36,MATCH($B18,Pressure_1_R1!$C$37:$C$66,0),0)</f>
        <v>#N/A</v>
      </c>
      <c r="E18" s="249" t="e">
        <f ca="1">OFFSET(Pressure_1_R1!AA$36,MATCH($B18,Pressure_1_R1!$C$37:$C$66,0),0)</f>
        <v>#N/A</v>
      </c>
      <c r="F18" s="249" t="e">
        <f ca="1">OFFSET(Pressure_1_R1!AB$36,MATCH($B18,Pressure_1_R1!$C$37:$C$66,0),0)</f>
        <v>#N/A</v>
      </c>
      <c r="G18" s="249" t="e">
        <f ca="1">OFFSET(Pressure_1_R1!Z$36,MATCH($B18,Pressure_1_R1!$C$37:$C$66,0),0)</f>
        <v>#N/A</v>
      </c>
      <c r="J18" s="249">
        <f ca="1">IF(TYPE(D18)=16,0,OFFSET(Pressure_1_R1!T$36,MATCH($B18,Pressure_1_R1!$C$37:$C$66,0),0))</f>
        <v>0</v>
      </c>
      <c r="K18" s="249" t="e">
        <f ca="1">OFFSET(Pressure_1_R1!V$36,MATCH($B18,Pressure_1_R1!$C$37:$C$66,0),0)</f>
        <v>#N/A</v>
      </c>
      <c r="L18" s="246"/>
    </row>
    <row r="19" spans="2:68" ht="15" customHeight="1">
      <c r="H19" s="246"/>
      <c r="I19" s="246"/>
      <c r="J19" s="246"/>
    </row>
    <row r="20" spans="2:68" ht="15" customHeight="1" thickBot="1">
      <c r="B20" s="311" t="s">
        <v>519</v>
      </c>
      <c r="C20" s="66"/>
      <c r="D20" s="66"/>
      <c r="E20" s="66"/>
      <c r="F20" s="66"/>
      <c r="G20" s="66"/>
      <c r="H20" s="66"/>
      <c r="I20" s="66"/>
      <c r="J20" s="66"/>
      <c r="K20" s="311" t="s">
        <v>1068</v>
      </c>
      <c r="R20" s="66"/>
      <c r="S20" s="66"/>
      <c r="T20" s="66"/>
      <c r="X20" s="141" t="s">
        <v>534</v>
      </c>
      <c r="AC20" s="67"/>
      <c r="AD20" s="66"/>
      <c r="AE20" s="67"/>
      <c r="AF20" s="313" t="s">
        <v>556</v>
      </c>
      <c r="AG20" s="67"/>
      <c r="AH20" s="67"/>
      <c r="AI20" s="67"/>
      <c r="AJ20" s="67"/>
      <c r="AK20" s="67"/>
      <c r="AL20" s="67"/>
      <c r="AM20" s="67"/>
      <c r="AN20" s="66" t="s">
        <v>394</v>
      </c>
      <c r="AO20" s="67"/>
      <c r="AP20" s="67"/>
      <c r="AQ20" s="67"/>
      <c r="AR20" s="67"/>
      <c r="AS20" s="67"/>
      <c r="AT20" s="66" t="s">
        <v>395</v>
      </c>
      <c r="AU20" s="66" t="s">
        <v>396</v>
      </c>
      <c r="AW20" s="67"/>
      <c r="AX20" s="67"/>
      <c r="AY20" s="66" t="s">
        <v>397</v>
      </c>
      <c r="AZ20" s="67"/>
      <c r="BA20" s="311" t="s">
        <v>393</v>
      </c>
    </row>
    <row r="21" spans="2:68" ht="15" customHeight="1">
      <c r="B21" s="429" t="s">
        <v>991</v>
      </c>
      <c r="C21" s="430" t="s">
        <v>992</v>
      </c>
      <c r="D21" s="424" t="s">
        <v>1069</v>
      </c>
      <c r="E21" s="424" t="s">
        <v>1070</v>
      </c>
      <c r="F21" s="424" t="s">
        <v>993</v>
      </c>
      <c r="G21" s="424" t="s">
        <v>1047</v>
      </c>
      <c r="H21" s="429" t="s">
        <v>1048</v>
      </c>
      <c r="I21" s="430" t="s">
        <v>1049</v>
      </c>
      <c r="J21" s="66"/>
      <c r="K21" s="424" t="s">
        <v>1057</v>
      </c>
      <c r="L21" s="736" t="s">
        <v>1058</v>
      </c>
      <c r="M21" s="737"/>
      <c r="N21" s="736" t="s">
        <v>1059</v>
      </c>
      <c r="O21" s="737"/>
      <c r="P21" s="736" t="s">
        <v>1060</v>
      </c>
      <c r="Q21" s="737"/>
      <c r="R21" s="739" t="s">
        <v>1056</v>
      </c>
      <c r="S21" s="739"/>
      <c r="T21" s="424" t="s">
        <v>993</v>
      </c>
      <c r="U21" s="429" t="s">
        <v>1062</v>
      </c>
      <c r="V21" s="430" t="s">
        <v>1049</v>
      </c>
      <c r="X21" s="736" t="s">
        <v>1059</v>
      </c>
      <c r="Y21" s="737"/>
      <c r="Z21" s="736" t="s">
        <v>1060</v>
      </c>
      <c r="AA21" s="738"/>
      <c r="AB21" s="424" t="s">
        <v>270</v>
      </c>
      <c r="AC21" s="424" t="s">
        <v>272</v>
      </c>
      <c r="AD21" s="424" t="s">
        <v>414</v>
      </c>
      <c r="AE21" s="67"/>
      <c r="AF21" s="424" t="s">
        <v>398</v>
      </c>
      <c r="AG21" s="424" t="s">
        <v>399</v>
      </c>
      <c r="AH21" s="424" t="s">
        <v>400</v>
      </c>
      <c r="AI21" s="424" t="s">
        <v>401</v>
      </c>
      <c r="AJ21" s="424" t="s">
        <v>402</v>
      </c>
      <c r="AK21" s="424" t="s">
        <v>403</v>
      </c>
      <c r="AL21" s="424" t="s">
        <v>404</v>
      </c>
      <c r="AM21" s="424" t="s">
        <v>405</v>
      </c>
      <c r="AN21" s="424" t="s">
        <v>406</v>
      </c>
      <c r="AO21" s="424" t="s">
        <v>407</v>
      </c>
      <c r="AP21" s="424" t="s">
        <v>384</v>
      </c>
      <c r="AQ21" s="453" t="s">
        <v>408</v>
      </c>
      <c r="AR21" s="424" t="s">
        <v>409</v>
      </c>
      <c r="AS21" s="424" t="s">
        <v>410</v>
      </c>
      <c r="AT21" s="424" t="s">
        <v>395</v>
      </c>
      <c r="AU21" s="424" t="s">
        <v>1071</v>
      </c>
      <c r="AV21" s="424" t="s">
        <v>411</v>
      </c>
      <c r="AW21" s="424" t="s">
        <v>412</v>
      </c>
      <c r="AX21" s="424" t="s">
        <v>413</v>
      </c>
      <c r="AY21" s="424" t="s">
        <v>414</v>
      </c>
      <c r="AZ21" s="67"/>
      <c r="BA21" s="77" t="s">
        <v>533</v>
      </c>
      <c r="BB21" s="78" t="s">
        <v>533</v>
      </c>
      <c r="BC21" s="78" t="s">
        <v>533</v>
      </c>
      <c r="BD21" s="78" t="s">
        <v>533</v>
      </c>
      <c r="BE21" s="78" t="s">
        <v>533</v>
      </c>
      <c r="BF21" s="78" t="s">
        <v>533</v>
      </c>
      <c r="BG21" s="78" t="s">
        <v>533</v>
      </c>
      <c r="BH21" s="78" t="s">
        <v>533</v>
      </c>
      <c r="BI21" s="78" t="s">
        <v>533</v>
      </c>
      <c r="BJ21" s="78" t="s">
        <v>533</v>
      </c>
      <c r="BK21" s="78" t="s">
        <v>533</v>
      </c>
      <c r="BL21" s="78" t="s">
        <v>533</v>
      </c>
      <c r="BM21" s="78" t="s">
        <v>533</v>
      </c>
      <c r="BN21" s="78" t="s">
        <v>533</v>
      </c>
      <c r="BO21" s="78" t="s">
        <v>533</v>
      </c>
      <c r="BP21" s="79" t="s">
        <v>533</v>
      </c>
    </row>
    <row r="22" spans="2:68" ht="15" customHeight="1">
      <c r="B22" s="443">
        <f>Pressure_1_R1!B4</f>
        <v>0</v>
      </c>
      <c r="C22" s="444">
        <f>Pressure_1_R1!D4</f>
        <v>0</v>
      </c>
      <c r="D22" s="450" t="str">
        <f t="shared" ref="D22:D51" si="8">IFERROR(B22*INDEX(C$3:J$10,MATCH(C22,B$3:B$10,0),4),"")</f>
        <v/>
      </c>
      <c r="E22" s="452" t="str">
        <f>IF(MAX(D22:D51)&lt;=L$8,"기체","액체")</f>
        <v>기체</v>
      </c>
      <c r="F22" s="392" t="e">
        <f t="shared" ref="F22:F51" si="9">INDEX(C$3:J$10,MATCH(C22,B$3:B$10,0),MATCH(I22,C$2:J$2,0))</f>
        <v>#N/A</v>
      </c>
      <c r="G22" s="392" t="e">
        <f t="shared" ref="G22:G51" si="10">B22*F22</f>
        <v>#N/A</v>
      </c>
      <c r="H22" s="442" t="e">
        <f t="shared" ref="H22:H51" si="11">IF(TYPE(AD22)=16,AY22,AD22)*F22</f>
        <v>#N/A</v>
      </c>
      <c r="I22" s="437">
        <f>Pressure_1_R1!D4</f>
        <v>0</v>
      </c>
      <c r="J22" s="66"/>
      <c r="K22" s="431">
        <f>Calcu!I$328</f>
        <v>0</v>
      </c>
      <c r="L22" s="438" t="e">
        <f ca="1">V58</f>
        <v>#N/A</v>
      </c>
      <c r="M22" s="439" t="e">
        <f ca="1">V59</f>
        <v>#VALUE!</v>
      </c>
      <c r="N22" s="440">
        <f ca="1">J17</f>
        <v>0</v>
      </c>
      <c r="O22" s="441" t="e">
        <f ca="1">K17</f>
        <v>#N/A</v>
      </c>
      <c r="P22" s="440">
        <f ca="1">J18</f>
        <v>0</v>
      </c>
      <c r="Q22" s="441" t="e">
        <f ca="1">K18</f>
        <v>#N/A</v>
      </c>
      <c r="R22" s="435">
        <f ca="1">IF(OR(K22="20409-0",IF(K22="20413-0",SIGN(B22)&gt;0,SIGN(B22)&gt;=0)),IF(TYPE(L22)=16,N22,ROUND(L22,M22)),P22)</f>
        <v>0</v>
      </c>
      <c r="S22" s="432" t="e">
        <f ca="1">IF(OR(K22="20409-0",IF(K22="20413-0",SIGN(B22)&gt;0,SIGN(B22)&gt;=0)),IF(TYPE(L22)=16,O22,"% of Reading"),Q22)</f>
        <v>#N/A</v>
      </c>
      <c r="T22" s="392" t="e">
        <f t="shared" ref="T22:T51" ca="1" si="12">IF(OR(S22="% of Reading",S22="% of F.S"),1,INDEX(C$3:J$10,MATCH(S22,B$3:B$10,0),MATCH(V22,C$2:J$2,0)))</f>
        <v>#N/A</v>
      </c>
      <c r="U22" s="445" t="e">
        <f ca="1">IF(S22="% of Reading",H22*R22%,IF(S22="% of F.S",MAX(G22:G51)*R22%,R22*T22))</f>
        <v>#N/A</v>
      </c>
      <c r="V22" s="439">
        <f>I22</f>
        <v>0</v>
      </c>
      <c r="X22" s="440" t="e">
        <f ca="1">E17</f>
        <v>#N/A</v>
      </c>
      <c r="Y22" s="441" t="e">
        <f ca="1">F17</f>
        <v>#N/A</v>
      </c>
      <c r="Z22" s="440" t="e">
        <f ca="1">E18</f>
        <v>#N/A</v>
      </c>
      <c r="AA22" s="446" t="e">
        <f ca="1">F18</f>
        <v>#N/A</v>
      </c>
      <c r="AB22" s="447">
        <f t="shared" ref="AB22:AB51" si="13">IF(B22=0,0,IF(B22&lt;0,IF(K22="20409-0",X22,Z22),X22))</f>
        <v>0</v>
      </c>
      <c r="AC22" s="448">
        <f t="shared" ref="AC22:AC51" si="14">IF(B22=0,0,IF(B22&lt;0,IF(K22="20409-0",Y22,AA22),Y22))</f>
        <v>0</v>
      </c>
      <c r="AD22" s="458">
        <f t="shared" ref="AD22:AD51" si="15">IF(K22="20409-0",(AB22*ABS(B22)+AC22)*SIGN(B22),AB22*B22+AC22)</f>
        <v>0</v>
      </c>
      <c r="AE22" s="67"/>
      <c r="AF22" s="392">
        <f t="shared" ref="AF22:AF51" si="16">SUM(BA22:BP22)</f>
        <v>0</v>
      </c>
      <c r="AG22" s="425">
        <v>9.7989820000000005</v>
      </c>
      <c r="AH22" s="448" t="e">
        <f>O$5</f>
        <v>#DIV/0!</v>
      </c>
      <c r="AI22" s="425">
        <v>8000</v>
      </c>
      <c r="AJ22" s="425">
        <v>1</v>
      </c>
      <c r="AK22" s="425">
        <f>IF(MAX(B22:B51)&lt;=L$8,0,0.031)</f>
        <v>0</v>
      </c>
      <c r="AL22" s="392" t="e">
        <f ca="1">SQRT(4*PI()*AN22)</f>
        <v>#N/A</v>
      </c>
      <c r="AM22" s="459" t="e">
        <f ca="1">AF22*AG22*(1-AH22/AI22)*AJ22+AK22*AL22</f>
        <v>#DIV/0!</v>
      </c>
      <c r="AN22" s="427" t="e">
        <f ca="1">G15</f>
        <v>#N/A</v>
      </c>
      <c r="AO22" s="448" t="e">
        <f ca="1">H15</f>
        <v>#N/A</v>
      </c>
      <c r="AP22" s="454" t="e">
        <f t="shared" ref="AP22:AP51" ca="1" si="17">AM22/AN22/10^6</f>
        <v>#DIV/0!</v>
      </c>
      <c r="AQ22" s="425">
        <v>9.0000000000000002E-6</v>
      </c>
      <c r="AR22" s="455" t="e">
        <f ca="1">O$3-I15</f>
        <v>#DIV/0!</v>
      </c>
      <c r="AS22" s="460" t="e">
        <f ca="1">AN22*(1+AO22*AP22)*(1+(AQ22*AR22))</f>
        <v>#N/A</v>
      </c>
      <c r="AT22" s="461" t="e">
        <f t="shared" ref="AT22:AT51" ca="1" si="18">AM22/AS22/10^6</f>
        <v>#DIV/0!</v>
      </c>
      <c r="AU22" s="448" t="e">
        <f>O$3</f>
        <v>#DIV/0!</v>
      </c>
      <c r="AV22" s="455" t="e">
        <f ca="1">IF(E22="기체",(3.3694*10^-3*AT22)/(273.15+AU22),912.7+0.752*AT22-1.645*10^-3*AT22^2+1.456*10^-6*AT22^3)</f>
        <v>#DIV/0!</v>
      </c>
      <c r="AW22" s="425">
        <v>0.03</v>
      </c>
      <c r="AX22" s="451">
        <f t="shared" ref="AX22:AX51" si="19">IF(B22=0,0,(AV22-AH22)*AG22*AW22)</f>
        <v>0</v>
      </c>
      <c r="AY22" s="457" t="e">
        <f t="shared" ref="AY22:AY51" ca="1" si="20">AT22+AX22/10^6</f>
        <v>#DIV/0!</v>
      </c>
      <c r="AZ22" s="67"/>
      <c r="BA22" s="68">
        <f>Pressure_1_R1!A70</f>
        <v>0</v>
      </c>
      <c r="BB22" s="87">
        <f>Pressure_1_R1!B70</f>
        <v>0</v>
      </c>
      <c r="BC22" s="87">
        <f>Pressure_1_R1!C70</f>
        <v>0</v>
      </c>
      <c r="BD22" s="87">
        <f>Pressure_1_R1!D70</f>
        <v>0</v>
      </c>
      <c r="BE22" s="87">
        <f>Pressure_1_R1!E70</f>
        <v>0</v>
      </c>
      <c r="BF22" s="87">
        <f>Pressure_1_R1!F70</f>
        <v>0</v>
      </c>
      <c r="BG22" s="87">
        <f>Pressure_1_R1!G70</f>
        <v>0</v>
      </c>
      <c r="BH22" s="87">
        <f>Pressure_1_R1!H70</f>
        <v>0</v>
      </c>
      <c r="BI22" s="87">
        <f>Pressure_1_R1!I70</f>
        <v>0</v>
      </c>
      <c r="BJ22" s="87">
        <f>Pressure_1_R1!J70</f>
        <v>0</v>
      </c>
      <c r="BK22" s="87">
        <f>Pressure_1_R1!K70</f>
        <v>0</v>
      </c>
      <c r="BL22" s="87">
        <f>Pressure_1_R1!L70</f>
        <v>0</v>
      </c>
      <c r="BM22" s="87">
        <f>Pressure_1_R1!M70</f>
        <v>0</v>
      </c>
      <c r="BN22" s="87">
        <f>Pressure_1_R1!N70</f>
        <v>0</v>
      </c>
      <c r="BO22" s="87">
        <f>Pressure_1_R1!O70</f>
        <v>0</v>
      </c>
      <c r="BP22" s="69">
        <f>Pressure_1_R1!P70</f>
        <v>0</v>
      </c>
    </row>
    <row r="23" spans="2:68" ht="15" customHeight="1">
      <c r="B23" s="443">
        <f>Pressure_1_R1!B5</f>
        <v>0</v>
      </c>
      <c r="C23" s="444">
        <f>Pressure_1_R1!D5</f>
        <v>0</v>
      </c>
      <c r="D23" s="450" t="str">
        <f t="shared" si="8"/>
        <v/>
      </c>
      <c r="E23" s="434" t="str">
        <f>E22</f>
        <v>기체</v>
      </c>
      <c r="F23" s="392" t="e">
        <f t="shared" si="9"/>
        <v>#N/A</v>
      </c>
      <c r="G23" s="392" t="e">
        <f t="shared" si="10"/>
        <v>#N/A</v>
      </c>
      <c r="H23" s="442" t="e">
        <f t="shared" si="11"/>
        <v>#N/A</v>
      </c>
      <c r="I23" s="434">
        <f>I22</f>
        <v>0</v>
      </c>
      <c r="J23" s="426"/>
      <c r="K23" s="428">
        <f>K22</f>
        <v>0</v>
      </c>
      <c r="L23" s="433" t="e">
        <f ca="1">L22</f>
        <v>#N/A</v>
      </c>
      <c r="M23" s="434" t="e">
        <f ca="1">M22</f>
        <v>#VALUE!</v>
      </c>
      <c r="N23" s="433">
        <f t="shared" ref="N23" ca="1" si="21">N22</f>
        <v>0</v>
      </c>
      <c r="O23" s="434" t="e">
        <f t="shared" ref="O23" ca="1" si="22">O22</f>
        <v>#N/A</v>
      </c>
      <c r="P23" s="433">
        <f t="shared" ref="P23" ca="1" si="23">P22</f>
        <v>0</v>
      </c>
      <c r="Q23" s="434" t="e">
        <f t="shared" ref="Q23" ca="1" si="24">Q22</f>
        <v>#N/A</v>
      </c>
      <c r="R23" s="435">
        <f t="shared" ref="R23:R51" ca="1" si="25">IF(OR(K23="20409-0",IF(K23="20413-0",SIGN(B23)&gt;0,SIGN(B23)&gt;=0)),IF(TYPE(L23)=16,N23,ROUND(L23,M23)),P23)</f>
        <v>0</v>
      </c>
      <c r="S23" s="432" t="e">
        <f t="shared" ref="S23:S51" ca="1" si="26">IF(OR(K23="20409-0",IF(K23="20413-0",SIGN(B23)&gt;0,SIGN(B23)&gt;=0)),IF(TYPE(L23)=16,O23,"% of Reading"),Q23)</f>
        <v>#N/A</v>
      </c>
      <c r="T23" s="392" t="e">
        <f t="shared" ca="1" si="12"/>
        <v>#N/A</v>
      </c>
      <c r="U23" s="445" t="e">
        <f ca="1">IF(S23="% of Reading",H23*R23%,IF(S23="% of F.S",MAX(G22:G51)*R23%,R23*T23))</f>
        <v>#N/A</v>
      </c>
      <c r="V23" s="434">
        <f t="shared" ref="V23:V51" si="27">V22</f>
        <v>0</v>
      </c>
      <c r="X23" s="433" t="e">
        <f ca="1">X22</f>
        <v>#N/A</v>
      </c>
      <c r="Y23" s="434" t="e">
        <f ca="1">Y22</f>
        <v>#N/A</v>
      </c>
      <c r="Z23" s="433" t="e">
        <f t="shared" ref="Z23:Z51" ca="1" si="28">Z22</f>
        <v>#N/A</v>
      </c>
      <c r="AA23" s="436" t="e">
        <f t="shared" ref="AA23:AA51" ca="1" si="29">AA22</f>
        <v>#N/A</v>
      </c>
      <c r="AB23" s="447">
        <f t="shared" si="13"/>
        <v>0</v>
      </c>
      <c r="AC23" s="448">
        <f t="shared" si="14"/>
        <v>0</v>
      </c>
      <c r="AD23" s="458">
        <f t="shared" si="15"/>
        <v>0</v>
      </c>
      <c r="AE23" s="67"/>
      <c r="AF23" s="392">
        <f t="shared" si="16"/>
        <v>0</v>
      </c>
      <c r="AG23" s="456">
        <f t="shared" ref="AG23:AG51" si="30">AG22</f>
        <v>9.7989820000000005</v>
      </c>
      <c r="AH23" s="456" t="e">
        <f t="shared" ref="AH23:AH51" si="31">AH22</f>
        <v>#DIV/0!</v>
      </c>
      <c r="AI23" s="456">
        <f t="shared" ref="AI23:AI51" si="32">AI22</f>
        <v>8000</v>
      </c>
      <c r="AJ23" s="456">
        <f t="shared" ref="AJ23:AJ51" si="33">AJ22</f>
        <v>1</v>
      </c>
      <c r="AK23" s="456">
        <f t="shared" ref="AK23:AK51" si="34">AK22</f>
        <v>0</v>
      </c>
      <c r="AL23" s="456" t="e">
        <f t="shared" ref="AL23:AL51" ca="1" si="35">AL22</f>
        <v>#N/A</v>
      </c>
      <c r="AM23" s="459" t="e">
        <f t="shared" ref="AM23:AM51" ca="1" si="36">AF23*AG23*(1-AH23/AI23)*AJ23+AK23*AL23</f>
        <v>#DIV/0!</v>
      </c>
      <c r="AN23" s="456" t="e">
        <f t="shared" ref="AN23:AN51" ca="1" si="37">AN22</f>
        <v>#N/A</v>
      </c>
      <c r="AO23" s="456" t="e">
        <f ca="1">AO22</f>
        <v>#N/A</v>
      </c>
      <c r="AP23" s="454" t="e">
        <f t="shared" ca="1" si="17"/>
        <v>#DIV/0!</v>
      </c>
      <c r="AQ23" s="456">
        <f t="shared" ref="AQ23:AR51" si="38">AQ22</f>
        <v>9.0000000000000002E-6</v>
      </c>
      <c r="AR23" s="456" t="e">
        <f t="shared" ca="1" si="38"/>
        <v>#DIV/0!</v>
      </c>
      <c r="AS23" s="460" t="e">
        <f ca="1">AN23*(1+AO23*AP23)*(1+(AQ23*AR23))</f>
        <v>#N/A</v>
      </c>
      <c r="AT23" s="461" t="e">
        <f t="shared" ca="1" si="18"/>
        <v>#DIV/0!</v>
      </c>
      <c r="AU23" s="456" t="e">
        <f t="shared" ref="AU23:AU51" si="39">AU22</f>
        <v>#DIV/0!</v>
      </c>
      <c r="AV23" s="455" t="e">
        <f t="shared" ref="AV23:AV51" ca="1" si="40">IF(E23="기체",(3.3694*10^-3*AT23)/(273.15+AU23),912.7+0.752*AT23-1.645*10^-3*AT23^2+1.456*10^-6*AT23^3)</f>
        <v>#DIV/0!</v>
      </c>
      <c r="AW23" s="456">
        <f t="shared" ref="AW23:AW51" si="41">AW22</f>
        <v>0.03</v>
      </c>
      <c r="AX23" s="451">
        <f t="shared" si="19"/>
        <v>0</v>
      </c>
      <c r="AY23" s="457" t="e">
        <f t="shared" ca="1" si="20"/>
        <v>#DIV/0!</v>
      </c>
      <c r="AZ23" s="67"/>
      <c r="BA23" s="70">
        <f>Pressure_1_R1!A71</f>
        <v>0</v>
      </c>
      <c r="BB23" s="86">
        <f>Pressure_1_R1!B71</f>
        <v>0</v>
      </c>
      <c r="BC23" s="86">
        <f>Pressure_1_R1!C71</f>
        <v>0</v>
      </c>
      <c r="BD23" s="86">
        <f>Pressure_1_R1!D71</f>
        <v>0</v>
      </c>
      <c r="BE23" s="86">
        <f>Pressure_1_R1!E71</f>
        <v>0</v>
      </c>
      <c r="BF23" s="86">
        <f>Pressure_1_R1!F71</f>
        <v>0</v>
      </c>
      <c r="BG23" s="86">
        <f>Pressure_1_R1!G71</f>
        <v>0</v>
      </c>
      <c r="BH23" s="86">
        <f>Pressure_1_R1!H71</f>
        <v>0</v>
      </c>
      <c r="BI23" s="86">
        <f>Pressure_1_R1!I71</f>
        <v>0</v>
      </c>
      <c r="BJ23" s="86">
        <f>Pressure_1_R1!J71</f>
        <v>0</v>
      </c>
      <c r="BK23" s="86">
        <f>Pressure_1_R1!K71</f>
        <v>0</v>
      </c>
      <c r="BL23" s="86">
        <f>Pressure_1_R1!L71</f>
        <v>0</v>
      </c>
      <c r="BM23" s="86">
        <f>Pressure_1_R1!M71</f>
        <v>0</v>
      </c>
      <c r="BN23" s="86">
        <f>Pressure_1_R1!N71</f>
        <v>0</v>
      </c>
      <c r="BO23" s="86">
        <f>Pressure_1_R1!O71</f>
        <v>0</v>
      </c>
      <c r="BP23" s="71">
        <f>Pressure_1_R1!P71</f>
        <v>0</v>
      </c>
    </row>
    <row r="24" spans="2:68" ht="15" customHeight="1">
      <c r="B24" s="443">
        <f>Pressure_1_R1!B6</f>
        <v>0</v>
      </c>
      <c r="C24" s="444">
        <f>Pressure_1_R1!D6</f>
        <v>0</v>
      </c>
      <c r="D24" s="450" t="str">
        <f t="shared" si="8"/>
        <v/>
      </c>
      <c r="E24" s="434" t="str">
        <f t="shared" ref="E24:E51" si="42">E23</f>
        <v>기체</v>
      </c>
      <c r="F24" s="392" t="e">
        <f t="shared" si="9"/>
        <v>#N/A</v>
      </c>
      <c r="G24" s="392" t="e">
        <f t="shared" si="10"/>
        <v>#N/A</v>
      </c>
      <c r="H24" s="442" t="e">
        <f t="shared" si="11"/>
        <v>#N/A</v>
      </c>
      <c r="I24" s="434">
        <f t="shared" ref="I24:K51" si="43">I23</f>
        <v>0</v>
      </c>
      <c r="J24" s="426"/>
      <c r="K24" s="428">
        <f t="shared" si="43"/>
        <v>0</v>
      </c>
      <c r="L24" s="433" t="e">
        <f t="shared" ref="L24:L51" ca="1" si="44">L23</f>
        <v>#N/A</v>
      </c>
      <c r="M24" s="434" t="e">
        <f t="shared" ref="M24:M51" ca="1" si="45">M23</f>
        <v>#VALUE!</v>
      </c>
      <c r="N24" s="433">
        <f t="shared" ref="N24:N51" ca="1" si="46">N23</f>
        <v>0</v>
      </c>
      <c r="O24" s="434" t="e">
        <f t="shared" ref="O24:O51" ca="1" si="47">O23</f>
        <v>#N/A</v>
      </c>
      <c r="P24" s="433">
        <f t="shared" ref="P24:P51" ca="1" si="48">P23</f>
        <v>0</v>
      </c>
      <c r="Q24" s="434" t="e">
        <f t="shared" ref="Q24:Q51" ca="1" si="49">Q23</f>
        <v>#N/A</v>
      </c>
      <c r="R24" s="435">
        <f t="shared" ca="1" si="25"/>
        <v>0</v>
      </c>
      <c r="S24" s="432" t="e">
        <f t="shared" ca="1" si="26"/>
        <v>#N/A</v>
      </c>
      <c r="T24" s="392" t="e">
        <f t="shared" ca="1" si="12"/>
        <v>#N/A</v>
      </c>
      <c r="U24" s="445" t="e">
        <f ca="1">IF(S24="% of Reading",H24*R24%,IF(S24="% of F.S",MAX(G22:G51)*R24%,R24*T24))</f>
        <v>#N/A</v>
      </c>
      <c r="V24" s="434">
        <f t="shared" si="27"/>
        <v>0</v>
      </c>
      <c r="X24" s="433" t="e">
        <f t="shared" ref="X24:X51" ca="1" si="50">X23</f>
        <v>#N/A</v>
      </c>
      <c r="Y24" s="434" t="e">
        <f t="shared" ref="Y24:Y51" ca="1" si="51">Y23</f>
        <v>#N/A</v>
      </c>
      <c r="Z24" s="433" t="e">
        <f t="shared" ca="1" si="28"/>
        <v>#N/A</v>
      </c>
      <c r="AA24" s="436" t="e">
        <f t="shared" ca="1" si="29"/>
        <v>#N/A</v>
      </c>
      <c r="AB24" s="447">
        <f t="shared" si="13"/>
        <v>0</v>
      </c>
      <c r="AC24" s="448">
        <f t="shared" si="14"/>
        <v>0</v>
      </c>
      <c r="AD24" s="458">
        <f t="shared" si="15"/>
        <v>0</v>
      </c>
      <c r="AE24" s="67"/>
      <c r="AF24" s="392">
        <f t="shared" si="16"/>
        <v>0</v>
      </c>
      <c r="AG24" s="456">
        <f t="shared" si="30"/>
        <v>9.7989820000000005</v>
      </c>
      <c r="AH24" s="456" t="e">
        <f t="shared" si="31"/>
        <v>#DIV/0!</v>
      </c>
      <c r="AI24" s="456">
        <f t="shared" si="32"/>
        <v>8000</v>
      </c>
      <c r="AJ24" s="456">
        <f t="shared" si="33"/>
        <v>1</v>
      </c>
      <c r="AK24" s="456">
        <f t="shared" si="34"/>
        <v>0</v>
      </c>
      <c r="AL24" s="456" t="e">
        <f t="shared" ca="1" si="35"/>
        <v>#N/A</v>
      </c>
      <c r="AM24" s="459" t="e">
        <f t="shared" ca="1" si="36"/>
        <v>#DIV/0!</v>
      </c>
      <c r="AN24" s="456" t="e">
        <f t="shared" ca="1" si="37"/>
        <v>#N/A</v>
      </c>
      <c r="AO24" s="456" t="e">
        <f ca="1">AO23</f>
        <v>#N/A</v>
      </c>
      <c r="AP24" s="454" t="e">
        <f t="shared" ca="1" si="17"/>
        <v>#DIV/0!</v>
      </c>
      <c r="AQ24" s="456">
        <f t="shared" si="38"/>
        <v>9.0000000000000002E-6</v>
      </c>
      <c r="AR24" s="456" t="e">
        <f t="shared" ca="1" si="38"/>
        <v>#DIV/0!</v>
      </c>
      <c r="AS24" s="460" t="e">
        <f ca="1">AN24*(1+AO24*AP24)*(1+(AQ24*AR24))</f>
        <v>#N/A</v>
      </c>
      <c r="AT24" s="461" t="e">
        <f t="shared" ca="1" si="18"/>
        <v>#DIV/0!</v>
      </c>
      <c r="AU24" s="456" t="e">
        <f t="shared" si="39"/>
        <v>#DIV/0!</v>
      </c>
      <c r="AV24" s="455" t="e">
        <f t="shared" ca="1" si="40"/>
        <v>#DIV/0!</v>
      </c>
      <c r="AW24" s="456">
        <f t="shared" si="41"/>
        <v>0.03</v>
      </c>
      <c r="AX24" s="451">
        <f t="shared" si="19"/>
        <v>0</v>
      </c>
      <c r="AY24" s="457" t="e">
        <f t="shared" ca="1" si="20"/>
        <v>#DIV/0!</v>
      </c>
      <c r="AZ24" s="67"/>
      <c r="BA24" s="68">
        <f>Pressure_1_R1!A72</f>
        <v>0</v>
      </c>
      <c r="BB24" s="87">
        <f>Pressure_1_R1!B72</f>
        <v>0</v>
      </c>
      <c r="BC24" s="87">
        <f>Pressure_1_R1!C72</f>
        <v>0</v>
      </c>
      <c r="BD24" s="87">
        <f>Pressure_1_R1!D72</f>
        <v>0</v>
      </c>
      <c r="BE24" s="87">
        <f>Pressure_1_R1!E72</f>
        <v>0</v>
      </c>
      <c r="BF24" s="87">
        <f>Pressure_1_R1!F72</f>
        <v>0</v>
      </c>
      <c r="BG24" s="87">
        <f>Pressure_1_R1!G72</f>
        <v>0</v>
      </c>
      <c r="BH24" s="87">
        <f>Pressure_1_R1!H72</f>
        <v>0</v>
      </c>
      <c r="BI24" s="87">
        <f>Pressure_1_R1!I72</f>
        <v>0</v>
      </c>
      <c r="BJ24" s="87">
        <f>Pressure_1_R1!J72</f>
        <v>0</v>
      </c>
      <c r="BK24" s="87">
        <f>Pressure_1_R1!K72</f>
        <v>0</v>
      </c>
      <c r="BL24" s="87">
        <f>Pressure_1_R1!L72</f>
        <v>0</v>
      </c>
      <c r="BM24" s="87">
        <f>Pressure_1_R1!M72</f>
        <v>0</v>
      </c>
      <c r="BN24" s="87">
        <f>Pressure_1_R1!N72</f>
        <v>0</v>
      </c>
      <c r="BO24" s="87">
        <f>Pressure_1_R1!O72</f>
        <v>0</v>
      </c>
      <c r="BP24" s="69">
        <f>Pressure_1_R1!P72</f>
        <v>0</v>
      </c>
    </row>
    <row r="25" spans="2:68" ht="15" customHeight="1">
      <c r="B25" s="443">
        <f>Pressure_1_R1!B7</f>
        <v>0</v>
      </c>
      <c r="C25" s="444">
        <f>Pressure_1_R1!D7</f>
        <v>0</v>
      </c>
      <c r="D25" s="450" t="str">
        <f t="shared" si="8"/>
        <v/>
      </c>
      <c r="E25" s="434" t="str">
        <f t="shared" si="42"/>
        <v>기체</v>
      </c>
      <c r="F25" s="392" t="e">
        <f t="shared" si="9"/>
        <v>#N/A</v>
      </c>
      <c r="G25" s="392" t="e">
        <f t="shared" si="10"/>
        <v>#N/A</v>
      </c>
      <c r="H25" s="442" t="e">
        <f t="shared" si="11"/>
        <v>#N/A</v>
      </c>
      <c r="I25" s="434">
        <f t="shared" si="43"/>
        <v>0</v>
      </c>
      <c r="J25" s="426"/>
      <c r="K25" s="428">
        <f t="shared" si="43"/>
        <v>0</v>
      </c>
      <c r="L25" s="433" t="e">
        <f t="shared" ca="1" si="44"/>
        <v>#N/A</v>
      </c>
      <c r="M25" s="434" t="e">
        <f t="shared" ca="1" si="45"/>
        <v>#VALUE!</v>
      </c>
      <c r="N25" s="433">
        <f t="shared" ca="1" si="46"/>
        <v>0</v>
      </c>
      <c r="O25" s="434" t="e">
        <f t="shared" ca="1" si="47"/>
        <v>#N/A</v>
      </c>
      <c r="P25" s="433">
        <f t="shared" ca="1" si="48"/>
        <v>0</v>
      </c>
      <c r="Q25" s="434" t="e">
        <f t="shared" ca="1" si="49"/>
        <v>#N/A</v>
      </c>
      <c r="R25" s="435">
        <f t="shared" ca="1" si="25"/>
        <v>0</v>
      </c>
      <c r="S25" s="432" t="e">
        <f t="shared" ca="1" si="26"/>
        <v>#N/A</v>
      </c>
      <c r="T25" s="392" t="e">
        <f t="shared" ca="1" si="12"/>
        <v>#N/A</v>
      </c>
      <c r="U25" s="445" t="e">
        <f ca="1">IF(S25="% of Reading",H25*R25%,IF(S25="% of F.S",MAX(G22:G51)*R25%,R25*T25))</f>
        <v>#N/A</v>
      </c>
      <c r="V25" s="434">
        <f t="shared" si="27"/>
        <v>0</v>
      </c>
      <c r="X25" s="433" t="e">
        <f t="shared" ca="1" si="50"/>
        <v>#N/A</v>
      </c>
      <c r="Y25" s="434" t="e">
        <f t="shared" ca="1" si="51"/>
        <v>#N/A</v>
      </c>
      <c r="Z25" s="433" t="e">
        <f t="shared" ca="1" si="28"/>
        <v>#N/A</v>
      </c>
      <c r="AA25" s="436" t="e">
        <f t="shared" ca="1" si="29"/>
        <v>#N/A</v>
      </c>
      <c r="AB25" s="447">
        <f t="shared" si="13"/>
        <v>0</v>
      </c>
      <c r="AC25" s="448">
        <f t="shared" si="14"/>
        <v>0</v>
      </c>
      <c r="AD25" s="458">
        <f t="shared" si="15"/>
        <v>0</v>
      </c>
      <c r="AE25" s="67"/>
      <c r="AF25" s="392">
        <f t="shared" si="16"/>
        <v>0</v>
      </c>
      <c r="AG25" s="456">
        <f t="shared" si="30"/>
        <v>9.7989820000000005</v>
      </c>
      <c r="AH25" s="456" t="e">
        <f t="shared" si="31"/>
        <v>#DIV/0!</v>
      </c>
      <c r="AI25" s="456">
        <f t="shared" si="32"/>
        <v>8000</v>
      </c>
      <c r="AJ25" s="456">
        <f t="shared" si="33"/>
        <v>1</v>
      </c>
      <c r="AK25" s="456">
        <f t="shared" si="34"/>
        <v>0</v>
      </c>
      <c r="AL25" s="456" t="e">
        <f t="shared" ca="1" si="35"/>
        <v>#N/A</v>
      </c>
      <c r="AM25" s="459" t="e">
        <f t="shared" ca="1" si="36"/>
        <v>#DIV/0!</v>
      </c>
      <c r="AN25" s="456" t="e">
        <f t="shared" ca="1" si="37"/>
        <v>#N/A</v>
      </c>
      <c r="AO25" s="456" t="e">
        <f ca="1">AO24</f>
        <v>#N/A</v>
      </c>
      <c r="AP25" s="454" t="e">
        <f t="shared" ca="1" si="17"/>
        <v>#DIV/0!</v>
      </c>
      <c r="AQ25" s="456">
        <f t="shared" si="38"/>
        <v>9.0000000000000002E-6</v>
      </c>
      <c r="AR25" s="456" t="e">
        <f t="shared" ca="1" si="38"/>
        <v>#DIV/0!</v>
      </c>
      <c r="AS25" s="460" t="e">
        <f t="shared" ref="AS25:AS51" ca="1" si="52">AN25*(1+AO25*AP25)*(1+(AQ25*AR25))</f>
        <v>#N/A</v>
      </c>
      <c r="AT25" s="461" t="e">
        <f t="shared" ca="1" si="18"/>
        <v>#DIV/0!</v>
      </c>
      <c r="AU25" s="456" t="e">
        <f t="shared" si="39"/>
        <v>#DIV/0!</v>
      </c>
      <c r="AV25" s="455" t="e">
        <f t="shared" ca="1" si="40"/>
        <v>#DIV/0!</v>
      </c>
      <c r="AW25" s="456">
        <f t="shared" si="41"/>
        <v>0.03</v>
      </c>
      <c r="AX25" s="451">
        <f t="shared" si="19"/>
        <v>0</v>
      </c>
      <c r="AY25" s="457" t="e">
        <f t="shared" ca="1" si="20"/>
        <v>#DIV/0!</v>
      </c>
      <c r="AZ25" s="67"/>
      <c r="BA25" s="70">
        <f>Pressure_1_R1!A73</f>
        <v>0</v>
      </c>
      <c r="BB25" s="86">
        <f>Pressure_1_R1!B73</f>
        <v>0</v>
      </c>
      <c r="BC25" s="86">
        <f>Pressure_1_R1!C73</f>
        <v>0</v>
      </c>
      <c r="BD25" s="86">
        <f>Pressure_1_R1!D73</f>
        <v>0</v>
      </c>
      <c r="BE25" s="86">
        <f>Pressure_1_R1!E73</f>
        <v>0</v>
      </c>
      <c r="BF25" s="86">
        <f>Pressure_1_R1!F73</f>
        <v>0</v>
      </c>
      <c r="BG25" s="86">
        <f>Pressure_1_R1!G73</f>
        <v>0</v>
      </c>
      <c r="BH25" s="86">
        <f>Pressure_1_R1!H73</f>
        <v>0</v>
      </c>
      <c r="BI25" s="86">
        <f>Pressure_1_R1!I73</f>
        <v>0</v>
      </c>
      <c r="BJ25" s="86">
        <f>Pressure_1_R1!J73</f>
        <v>0</v>
      </c>
      <c r="BK25" s="86">
        <f>Pressure_1_R1!K73</f>
        <v>0</v>
      </c>
      <c r="BL25" s="86">
        <f>Pressure_1_R1!L73</f>
        <v>0</v>
      </c>
      <c r="BM25" s="86">
        <f>Pressure_1_R1!M73</f>
        <v>0</v>
      </c>
      <c r="BN25" s="86">
        <f>Pressure_1_R1!N73</f>
        <v>0</v>
      </c>
      <c r="BO25" s="86">
        <f>Pressure_1_R1!O73</f>
        <v>0</v>
      </c>
      <c r="BP25" s="71">
        <f>Pressure_1_R1!P73</f>
        <v>0</v>
      </c>
    </row>
    <row r="26" spans="2:68" ht="15" customHeight="1">
      <c r="B26" s="443">
        <f>Pressure_1_R1!B8</f>
        <v>0</v>
      </c>
      <c r="C26" s="444">
        <f>Pressure_1_R1!D8</f>
        <v>0</v>
      </c>
      <c r="D26" s="450" t="str">
        <f t="shared" si="8"/>
        <v/>
      </c>
      <c r="E26" s="434" t="str">
        <f t="shared" si="42"/>
        <v>기체</v>
      </c>
      <c r="F26" s="392" t="e">
        <f t="shared" si="9"/>
        <v>#N/A</v>
      </c>
      <c r="G26" s="392" t="e">
        <f t="shared" si="10"/>
        <v>#N/A</v>
      </c>
      <c r="H26" s="442" t="e">
        <f t="shared" si="11"/>
        <v>#N/A</v>
      </c>
      <c r="I26" s="434">
        <f t="shared" si="43"/>
        <v>0</v>
      </c>
      <c r="J26" s="426"/>
      <c r="K26" s="428">
        <f t="shared" si="43"/>
        <v>0</v>
      </c>
      <c r="L26" s="433" t="e">
        <f t="shared" ca="1" si="44"/>
        <v>#N/A</v>
      </c>
      <c r="M26" s="434" t="e">
        <f t="shared" ca="1" si="45"/>
        <v>#VALUE!</v>
      </c>
      <c r="N26" s="433">
        <f t="shared" ca="1" si="46"/>
        <v>0</v>
      </c>
      <c r="O26" s="434" t="e">
        <f t="shared" ca="1" si="47"/>
        <v>#N/A</v>
      </c>
      <c r="P26" s="433">
        <f t="shared" ca="1" si="48"/>
        <v>0</v>
      </c>
      <c r="Q26" s="434" t="e">
        <f t="shared" ca="1" si="49"/>
        <v>#N/A</v>
      </c>
      <c r="R26" s="435">
        <f t="shared" ca="1" si="25"/>
        <v>0</v>
      </c>
      <c r="S26" s="432" t="e">
        <f t="shared" ca="1" si="26"/>
        <v>#N/A</v>
      </c>
      <c r="T26" s="392" t="e">
        <f t="shared" ca="1" si="12"/>
        <v>#N/A</v>
      </c>
      <c r="U26" s="445" t="e">
        <f ca="1">IF(S26="% of Reading",H26*R26%,IF(S26="% of F.S",MAX(G22:G51)*R26%,R26*T26))</f>
        <v>#N/A</v>
      </c>
      <c r="V26" s="434">
        <f t="shared" si="27"/>
        <v>0</v>
      </c>
      <c r="X26" s="433" t="e">
        <f t="shared" ca="1" si="50"/>
        <v>#N/A</v>
      </c>
      <c r="Y26" s="434" t="e">
        <f t="shared" ca="1" si="51"/>
        <v>#N/A</v>
      </c>
      <c r="Z26" s="433" t="e">
        <f t="shared" ca="1" si="28"/>
        <v>#N/A</v>
      </c>
      <c r="AA26" s="436" t="e">
        <f t="shared" ca="1" si="29"/>
        <v>#N/A</v>
      </c>
      <c r="AB26" s="447">
        <f t="shared" si="13"/>
        <v>0</v>
      </c>
      <c r="AC26" s="448">
        <f t="shared" si="14"/>
        <v>0</v>
      </c>
      <c r="AD26" s="458">
        <f t="shared" si="15"/>
        <v>0</v>
      </c>
      <c r="AE26" s="67"/>
      <c r="AF26" s="392">
        <f t="shared" si="16"/>
        <v>0</v>
      </c>
      <c r="AG26" s="456">
        <f t="shared" si="30"/>
        <v>9.7989820000000005</v>
      </c>
      <c r="AH26" s="456" t="e">
        <f t="shared" si="31"/>
        <v>#DIV/0!</v>
      </c>
      <c r="AI26" s="456">
        <f t="shared" si="32"/>
        <v>8000</v>
      </c>
      <c r="AJ26" s="456">
        <f t="shared" si="33"/>
        <v>1</v>
      </c>
      <c r="AK26" s="456">
        <f t="shared" si="34"/>
        <v>0</v>
      </c>
      <c r="AL26" s="456" t="e">
        <f t="shared" ca="1" si="35"/>
        <v>#N/A</v>
      </c>
      <c r="AM26" s="459" t="e">
        <f t="shared" ca="1" si="36"/>
        <v>#DIV/0!</v>
      </c>
      <c r="AN26" s="456" t="e">
        <f t="shared" ca="1" si="37"/>
        <v>#N/A</v>
      </c>
      <c r="AO26" s="456" t="e">
        <f t="shared" ref="AO26:AO51" ca="1" si="53">AO25</f>
        <v>#N/A</v>
      </c>
      <c r="AP26" s="454" t="e">
        <f t="shared" ca="1" si="17"/>
        <v>#DIV/0!</v>
      </c>
      <c r="AQ26" s="456">
        <f t="shared" si="38"/>
        <v>9.0000000000000002E-6</v>
      </c>
      <c r="AR26" s="456" t="e">
        <f t="shared" ca="1" si="38"/>
        <v>#DIV/0!</v>
      </c>
      <c r="AS26" s="460" t="e">
        <f t="shared" ca="1" si="52"/>
        <v>#N/A</v>
      </c>
      <c r="AT26" s="461" t="e">
        <f t="shared" ca="1" si="18"/>
        <v>#DIV/0!</v>
      </c>
      <c r="AU26" s="456" t="e">
        <f t="shared" si="39"/>
        <v>#DIV/0!</v>
      </c>
      <c r="AV26" s="455" t="e">
        <f t="shared" ca="1" si="40"/>
        <v>#DIV/0!</v>
      </c>
      <c r="AW26" s="456">
        <f t="shared" si="41"/>
        <v>0.03</v>
      </c>
      <c r="AX26" s="451">
        <f t="shared" si="19"/>
        <v>0</v>
      </c>
      <c r="AY26" s="457" t="e">
        <f t="shared" ca="1" si="20"/>
        <v>#DIV/0!</v>
      </c>
      <c r="AZ26" s="67"/>
      <c r="BA26" s="68">
        <f>Pressure_1_R1!A74</f>
        <v>0</v>
      </c>
      <c r="BB26" s="87">
        <f>Pressure_1_R1!B74</f>
        <v>0</v>
      </c>
      <c r="BC26" s="87">
        <f>Pressure_1_R1!C74</f>
        <v>0</v>
      </c>
      <c r="BD26" s="87">
        <f>Pressure_1_R1!D74</f>
        <v>0</v>
      </c>
      <c r="BE26" s="87">
        <f>Pressure_1_R1!E74</f>
        <v>0</v>
      </c>
      <c r="BF26" s="87">
        <f>Pressure_1_R1!F74</f>
        <v>0</v>
      </c>
      <c r="BG26" s="87">
        <f>Pressure_1_R1!G74</f>
        <v>0</v>
      </c>
      <c r="BH26" s="87">
        <f>Pressure_1_R1!H74</f>
        <v>0</v>
      </c>
      <c r="BI26" s="87">
        <f>Pressure_1_R1!I74</f>
        <v>0</v>
      </c>
      <c r="BJ26" s="87">
        <f>Pressure_1_R1!J74</f>
        <v>0</v>
      </c>
      <c r="BK26" s="87">
        <f>Pressure_1_R1!K74</f>
        <v>0</v>
      </c>
      <c r="BL26" s="87">
        <f>Pressure_1_R1!L74</f>
        <v>0</v>
      </c>
      <c r="BM26" s="87">
        <f>Pressure_1_R1!M74</f>
        <v>0</v>
      </c>
      <c r="BN26" s="87">
        <f>Pressure_1_R1!N74</f>
        <v>0</v>
      </c>
      <c r="BO26" s="87">
        <f>Pressure_1_R1!O74</f>
        <v>0</v>
      </c>
      <c r="BP26" s="69">
        <f>Pressure_1_R1!P74</f>
        <v>0</v>
      </c>
    </row>
    <row r="27" spans="2:68" ht="15" customHeight="1">
      <c r="B27" s="443">
        <f>Pressure_1_R1!B9</f>
        <v>0</v>
      </c>
      <c r="C27" s="444">
        <f>Pressure_1_R1!D9</f>
        <v>0</v>
      </c>
      <c r="D27" s="450" t="str">
        <f t="shared" si="8"/>
        <v/>
      </c>
      <c r="E27" s="434" t="str">
        <f t="shared" si="42"/>
        <v>기체</v>
      </c>
      <c r="F27" s="392" t="e">
        <f t="shared" si="9"/>
        <v>#N/A</v>
      </c>
      <c r="G27" s="392" t="e">
        <f t="shared" si="10"/>
        <v>#N/A</v>
      </c>
      <c r="H27" s="442" t="e">
        <f t="shared" si="11"/>
        <v>#N/A</v>
      </c>
      <c r="I27" s="434">
        <f t="shared" si="43"/>
        <v>0</v>
      </c>
      <c r="J27" s="426"/>
      <c r="K27" s="428">
        <f t="shared" si="43"/>
        <v>0</v>
      </c>
      <c r="L27" s="433" t="e">
        <f t="shared" ca="1" si="44"/>
        <v>#N/A</v>
      </c>
      <c r="M27" s="434" t="e">
        <f t="shared" ca="1" si="45"/>
        <v>#VALUE!</v>
      </c>
      <c r="N27" s="433">
        <f t="shared" ca="1" si="46"/>
        <v>0</v>
      </c>
      <c r="O27" s="434" t="e">
        <f t="shared" ca="1" si="47"/>
        <v>#N/A</v>
      </c>
      <c r="P27" s="433">
        <f t="shared" ca="1" si="48"/>
        <v>0</v>
      </c>
      <c r="Q27" s="434" t="e">
        <f t="shared" ca="1" si="49"/>
        <v>#N/A</v>
      </c>
      <c r="R27" s="435">
        <f t="shared" ca="1" si="25"/>
        <v>0</v>
      </c>
      <c r="S27" s="432" t="e">
        <f t="shared" ca="1" si="26"/>
        <v>#N/A</v>
      </c>
      <c r="T27" s="392" t="e">
        <f t="shared" ca="1" si="12"/>
        <v>#N/A</v>
      </c>
      <c r="U27" s="445" t="e">
        <f ca="1">IF(S27="% of Reading",H27*R27%,IF(S27="% of F.S",MAX(G22:G51)*R27%,R27*T27))</f>
        <v>#N/A</v>
      </c>
      <c r="V27" s="434">
        <f t="shared" si="27"/>
        <v>0</v>
      </c>
      <c r="X27" s="433" t="e">
        <f t="shared" ca="1" si="50"/>
        <v>#N/A</v>
      </c>
      <c r="Y27" s="434" t="e">
        <f t="shared" ca="1" si="51"/>
        <v>#N/A</v>
      </c>
      <c r="Z27" s="433" t="e">
        <f t="shared" ca="1" si="28"/>
        <v>#N/A</v>
      </c>
      <c r="AA27" s="436" t="e">
        <f t="shared" ca="1" si="29"/>
        <v>#N/A</v>
      </c>
      <c r="AB27" s="447">
        <f t="shared" si="13"/>
        <v>0</v>
      </c>
      <c r="AC27" s="448">
        <f t="shared" si="14"/>
        <v>0</v>
      </c>
      <c r="AD27" s="458">
        <f t="shared" si="15"/>
        <v>0</v>
      </c>
      <c r="AE27" s="67"/>
      <c r="AF27" s="392">
        <f t="shared" si="16"/>
        <v>0</v>
      </c>
      <c r="AG27" s="456">
        <f t="shared" si="30"/>
        <v>9.7989820000000005</v>
      </c>
      <c r="AH27" s="456" t="e">
        <f t="shared" si="31"/>
        <v>#DIV/0!</v>
      </c>
      <c r="AI27" s="456">
        <f t="shared" si="32"/>
        <v>8000</v>
      </c>
      <c r="AJ27" s="456">
        <f t="shared" si="33"/>
        <v>1</v>
      </c>
      <c r="AK27" s="456">
        <f t="shared" si="34"/>
        <v>0</v>
      </c>
      <c r="AL27" s="456" t="e">
        <f t="shared" ca="1" si="35"/>
        <v>#N/A</v>
      </c>
      <c r="AM27" s="459" t="e">
        <f t="shared" ca="1" si="36"/>
        <v>#DIV/0!</v>
      </c>
      <c r="AN27" s="456" t="e">
        <f t="shared" ca="1" si="37"/>
        <v>#N/A</v>
      </c>
      <c r="AO27" s="456" t="e">
        <f t="shared" ca="1" si="53"/>
        <v>#N/A</v>
      </c>
      <c r="AP27" s="454" t="e">
        <f t="shared" ca="1" si="17"/>
        <v>#DIV/0!</v>
      </c>
      <c r="AQ27" s="456">
        <f t="shared" si="38"/>
        <v>9.0000000000000002E-6</v>
      </c>
      <c r="AR27" s="456" t="e">
        <f t="shared" ca="1" si="38"/>
        <v>#DIV/0!</v>
      </c>
      <c r="AS27" s="460" t="e">
        <f t="shared" ca="1" si="52"/>
        <v>#N/A</v>
      </c>
      <c r="AT27" s="461" t="e">
        <f t="shared" ca="1" si="18"/>
        <v>#DIV/0!</v>
      </c>
      <c r="AU27" s="456" t="e">
        <f t="shared" si="39"/>
        <v>#DIV/0!</v>
      </c>
      <c r="AV27" s="455" t="e">
        <f t="shared" ca="1" si="40"/>
        <v>#DIV/0!</v>
      </c>
      <c r="AW27" s="456">
        <f t="shared" si="41"/>
        <v>0.03</v>
      </c>
      <c r="AX27" s="451">
        <f t="shared" si="19"/>
        <v>0</v>
      </c>
      <c r="AY27" s="457" t="e">
        <f t="shared" ca="1" si="20"/>
        <v>#DIV/0!</v>
      </c>
      <c r="AZ27" s="67"/>
      <c r="BA27" s="70">
        <f>Pressure_1_R1!A75</f>
        <v>0</v>
      </c>
      <c r="BB27" s="86">
        <f>Pressure_1_R1!B75</f>
        <v>0</v>
      </c>
      <c r="BC27" s="86">
        <f>Pressure_1_R1!C75</f>
        <v>0</v>
      </c>
      <c r="BD27" s="86">
        <f>Pressure_1_R1!D75</f>
        <v>0</v>
      </c>
      <c r="BE27" s="86">
        <f>Pressure_1_R1!E75</f>
        <v>0</v>
      </c>
      <c r="BF27" s="86">
        <f>Pressure_1_R1!F75</f>
        <v>0</v>
      </c>
      <c r="BG27" s="86">
        <f>Pressure_1_R1!G75</f>
        <v>0</v>
      </c>
      <c r="BH27" s="86">
        <f>Pressure_1_R1!H75</f>
        <v>0</v>
      </c>
      <c r="BI27" s="86">
        <f>Pressure_1_R1!I75</f>
        <v>0</v>
      </c>
      <c r="BJ27" s="86">
        <f>Pressure_1_R1!J75</f>
        <v>0</v>
      </c>
      <c r="BK27" s="86">
        <f>Pressure_1_R1!K75</f>
        <v>0</v>
      </c>
      <c r="BL27" s="86">
        <f>Pressure_1_R1!L75</f>
        <v>0</v>
      </c>
      <c r="BM27" s="86">
        <f>Pressure_1_R1!M75</f>
        <v>0</v>
      </c>
      <c r="BN27" s="86">
        <f>Pressure_1_R1!N75</f>
        <v>0</v>
      </c>
      <c r="BO27" s="86">
        <f>Pressure_1_R1!O75</f>
        <v>0</v>
      </c>
      <c r="BP27" s="71">
        <f>Pressure_1_R1!P75</f>
        <v>0</v>
      </c>
    </row>
    <row r="28" spans="2:68" ht="15" customHeight="1">
      <c r="B28" s="443">
        <f>Pressure_1_R1!B10</f>
        <v>0</v>
      </c>
      <c r="C28" s="444">
        <f>Pressure_1_R1!D10</f>
        <v>0</v>
      </c>
      <c r="D28" s="450" t="str">
        <f t="shared" si="8"/>
        <v/>
      </c>
      <c r="E28" s="434" t="str">
        <f t="shared" si="42"/>
        <v>기체</v>
      </c>
      <c r="F28" s="392" t="e">
        <f t="shared" si="9"/>
        <v>#N/A</v>
      </c>
      <c r="G28" s="392" t="e">
        <f t="shared" si="10"/>
        <v>#N/A</v>
      </c>
      <c r="H28" s="442" t="e">
        <f t="shared" si="11"/>
        <v>#N/A</v>
      </c>
      <c r="I28" s="434">
        <f t="shared" si="43"/>
        <v>0</v>
      </c>
      <c r="J28" s="426"/>
      <c r="K28" s="428">
        <f t="shared" si="43"/>
        <v>0</v>
      </c>
      <c r="L28" s="433" t="e">
        <f t="shared" ca="1" si="44"/>
        <v>#N/A</v>
      </c>
      <c r="M28" s="434" t="e">
        <f t="shared" ca="1" si="45"/>
        <v>#VALUE!</v>
      </c>
      <c r="N28" s="433">
        <f t="shared" ca="1" si="46"/>
        <v>0</v>
      </c>
      <c r="O28" s="434" t="e">
        <f t="shared" ca="1" si="47"/>
        <v>#N/A</v>
      </c>
      <c r="P28" s="433">
        <f t="shared" ca="1" si="48"/>
        <v>0</v>
      </c>
      <c r="Q28" s="434" t="e">
        <f t="shared" ca="1" si="49"/>
        <v>#N/A</v>
      </c>
      <c r="R28" s="435">
        <f t="shared" ca="1" si="25"/>
        <v>0</v>
      </c>
      <c r="S28" s="432" t="e">
        <f t="shared" ca="1" si="26"/>
        <v>#N/A</v>
      </c>
      <c r="T28" s="392" t="e">
        <f t="shared" ca="1" si="12"/>
        <v>#N/A</v>
      </c>
      <c r="U28" s="445" t="e">
        <f ca="1">IF(S28="% of Reading",H28*R28%,IF(S28="% of F.S",MAX(G22:G51)*R28%,R28*T28))</f>
        <v>#N/A</v>
      </c>
      <c r="V28" s="434">
        <f t="shared" si="27"/>
        <v>0</v>
      </c>
      <c r="X28" s="433" t="e">
        <f t="shared" ca="1" si="50"/>
        <v>#N/A</v>
      </c>
      <c r="Y28" s="434" t="e">
        <f t="shared" ca="1" si="51"/>
        <v>#N/A</v>
      </c>
      <c r="Z28" s="433" t="e">
        <f t="shared" ca="1" si="28"/>
        <v>#N/A</v>
      </c>
      <c r="AA28" s="436" t="e">
        <f t="shared" ca="1" si="29"/>
        <v>#N/A</v>
      </c>
      <c r="AB28" s="447">
        <f t="shared" si="13"/>
        <v>0</v>
      </c>
      <c r="AC28" s="448">
        <f t="shared" si="14"/>
        <v>0</v>
      </c>
      <c r="AD28" s="458">
        <f t="shared" si="15"/>
        <v>0</v>
      </c>
      <c r="AE28" s="67"/>
      <c r="AF28" s="392">
        <f t="shared" si="16"/>
        <v>0</v>
      </c>
      <c r="AG28" s="456">
        <f t="shared" si="30"/>
        <v>9.7989820000000005</v>
      </c>
      <c r="AH28" s="456" t="e">
        <f t="shared" si="31"/>
        <v>#DIV/0!</v>
      </c>
      <c r="AI28" s="456">
        <f t="shared" si="32"/>
        <v>8000</v>
      </c>
      <c r="AJ28" s="456">
        <f t="shared" si="33"/>
        <v>1</v>
      </c>
      <c r="AK28" s="456">
        <f t="shared" si="34"/>
        <v>0</v>
      </c>
      <c r="AL28" s="456" t="e">
        <f t="shared" ca="1" si="35"/>
        <v>#N/A</v>
      </c>
      <c r="AM28" s="459" t="e">
        <f t="shared" ca="1" si="36"/>
        <v>#DIV/0!</v>
      </c>
      <c r="AN28" s="456" t="e">
        <f t="shared" ca="1" si="37"/>
        <v>#N/A</v>
      </c>
      <c r="AO28" s="456" t="e">
        <f t="shared" ca="1" si="53"/>
        <v>#N/A</v>
      </c>
      <c r="AP28" s="454" t="e">
        <f t="shared" ca="1" si="17"/>
        <v>#DIV/0!</v>
      </c>
      <c r="AQ28" s="456">
        <f t="shared" si="38"/>
        <v>9.0000000000000002E-6</v>
      </c>
      <c r="AR28" s="456" t="e">
        <f t="shared" ca="1" si="38"/>
        <v>#DIV/0!</v>
      </c>
      <c r="AS28" s="460" t="e">
        <f t="shared" ca="1" si="52"/>
        <v>#N/A</v>
      </c>
      <c r="AT28" s="461" t="e">
        <f t="shared" ca="1" si="18"/>
        <v>#DIV/0!</v>
      </c>
      <c r="AU28" s="456" t="e">
        <f t="shared" si="39"/>
        <v>#DIV/0!</v>
      </c>
      <c r="AV28" s="455" t="e">
        <f t="shared" ca="1" si="40"/>
        <v>#DIV/0!</v>
      </c>
      <c r="AW28" s="456">
        <f t="shared" si="41"/>
        <v>0.03</v>
      </c>
      <c r="AX28" s="451">
        <f t="shared" si="19"/>
        <v>0</v>
      </c>
      <c r="AY28" s="457" t="e">
        <f t="shared" ca="1" si="20"/>
        <v>#DIV/0!</v>
      </c>
      <c r="AZ28" s="67"/>
      <c r="BA28" s="68">
        <f>Pressure_1_R1!A76</f>
        <v>0</v>
      </c>
      <c r="BB28" s="87">
        <f>Pressure_1_R1!B76</f>
        <v>0</v>
      </c>
      <c r="BC28" s="87">
        <f>Pressure_1_R1!C76</f>
        <v>0</v>
      </c>
      <c r="BD28" s="87">
        <f>Pressure_1_R1!D76</f>
        <v>0</v>
      </c>
      <c r="BE28" s="87">
        <f>Pressure_1_R1!E76</f>
        <v>0</v>
      </c>
      <c r="BF28" s="87">
        <f>Pressure_1_R1!F76</f>
        <v>0</v>
      </c>
      <c r="BG28" s="87">
        <f>Pressure_1_R1!G76</f>
        <v>0</v>
      </c>
      <c r="BH28" s="87">
        <f>Pressure_1_R1!H76</f>
        <v>0</v>
      </c>
      <c r="BI28" s="87">
        <f>Pressure_1_R1!I76</f>
        <v>0</v>
      </c>
      <c r="BJ28" s="87">
        <f>Pressure_1_R1!J76</f>
        <v>0</v>
      </c>
      <c r="BK28" s="87">
        <f>Pressure_1_R1!K76</f>
        <v>0</v>
      </c>
      <c r="BL28" s="87">
        <f>Pressure_1_R1!L76</f>
        <v>0</v>
      </c>
      <c r="BM28" s="87">
        <f>Pressure_1_R1!M76</f>
        <v>0</v>
      </c>
      <c r="BN28" s="87">
        <f>Pressure_1_R1!N76</f>
        <v>0</v>
      </c>
      <c r="BO28" s="87">
        <f>Pressure_1_R1!O76</f>
        <v>0</v>
      </c>
      <c r="BP28" s="69">
        <f>Pressure_1_R1!P76</f>
        <v>0</v>
      </c>
    </row>
    <row r="29" spans="2:68" ht="15" customHeight="1">
      <c r="B29" s="443">
        <f>Pressure_1_R1!B11</f>
        <v>0</v>
      </c>
      <c r="C29" s="444">
        <f>Pressure_1_R1!D11</f>
        <v>0</v>
      </c>
      <c r="D29" s="450" t="str">
        <f t="shared" si="8"/>
        <v/>
      </c>
      <c r="E29" s="434" t="str">
        <f t="shared" si="42"/>
        <v>기체</v>
      </c>
      <c r="F29" s="392" t="e">
        <f t="shared" si="9"/>
        <v>#N/A</v>
      </c>
      <c r="G29" s="392" t="e">
        <f t="shared" si="10"/>
        <v>#N/A</v>
      </c>
      <c r="H29" s="442" t="e">
        <f t="shared" si="11"/>
        <v>#N/A</v>
      </c>
      <c r="I29" s="434">
        <f t="shared" si="43"/>
        <v>0</v>
      </c>
      <c r="J29" s="426"/>
      <c r="K29" s="428">
        <f t="shared" si="43"/>
        <v>0</v>
      </c>
      <c r="L29" s="433" t="e">
        <f t="shared" ca="1" si="44"/>
        <v>#N/A</v>
      </c>
      <c r="M29" s="434" t="e">
        <f t="shared" ca="1" si="45"/>
        <v>#VALUE!</v>
      </c>
      <c r="N29" s="433">
        <f t="shared" ca="1" si="46"/>
        <v>0</v>
      </c>
      <c r="O29" s="434" t="e">
        <f t="shared" ca="1" si="47"/>
        <v>#N/A</v>
      </c>
      <c r="P29" s="433">
        <f t="shared" ca="1" si="48"/>
        <v>0</v>
      </c>
      <c r="Q29" s="434" t="e">
        <f t="shared" ca="1" si="49"/>
        <v>#N/A</v>
      </c>
      <c r="R29" s="435">
        <f t="shared" ca="1" si="25"/>
        <v>0</v>
      </c>
      <c r="S29" s="432" t="e">
        <f t="shared" ca="1" si="26"/>
        <v>#N/A</v>
      </c>
      <c r="T29" s="392" t="e">
        <f t="shared" ca="1" si="12"/>
        <v>#N/A</v>
      </c>
      <c r="U29" s="445" t="e">
        <f ca="1">IF(S29="% of Reading",H29*R29%,IF(S29="% of F.S",MAX(G22:G51)*R29%,R29*T29))</f>
        <v>#N/A</v>
      </c>
      <c r="V29" s="434">
        <f t="shared" si="27"/>
        <v>0</v>
      </c>
      <c r="X29" s="433" t="e">
        <f t="shared" ca="1" si="50"/>
        <v>#N/A</v>
      </c>
      <c r="Y29" s="434" t="e">
        <f t="shared" ca="1" si="51"/>
        <v>#N/A</v>
      </c>
      <c r="Z29" s="433" t="e">
        <f t="shared" ca="1" si="28"/>
        <v>#N/A</v>
      </c>
      <c r="AA29" s="436" t="e">
        <f t="shared" ca="1" si="29"/>
        <v>#N/A</v>
      </c>
      <c r="AB29" s="447">
        <f t="shared" si="13"/>
        <v>0</v>
      </c>
      <c r="AC29" s="448">
        <f t="shared" si="14"/>
        <v>0</v>
      </c>
      <c r="AD29" s="458">
        <f t="shared" si="15"/>
        <v>0</v>
      </c>
      <c r="AE29" s="67"/>
      <c r="AF29" s="392">
        <f t="shared" si="16"/>
        <v>0</v>
      </c>
      <c r="AG29" s="456">
        <f t="shared" si="30"/>
        <v>9.7989820000000005</v>
      </c>
      <c r="AH29" s="456" t="e">
        <f t="shared" si="31"/>
        <v>#DIV/0!</v>
      </c>
      <c r="AI29" s="456">
        <f t="shared" si="32"/>
        <v>8000</v>
      </c>
      <c r="AJ29" s="456">
        <f t="shared" si="33"/>
        <v>1</v>
      </c>
      <c r="AK29" s="456">
        <f t="shared" si="34"/>
        <v>0</v>
      </c>
      <c r="AL29" s="456" t="e">
        <f t="shared" ca="1" si="35"/>
        <v>#N/A</v>
      </c>
      <c r="AM29" s="459" t="e">
        <f t="shared" ca="1" si="36"/>
        <v>#DIV/0!</v>
      </c>
      <c r="AN29" s="456" t="e">
        <f t="shared" ca="1" si="37"/>
        <v>#N/A</v>
      </c>
      <c r="AO29" s="456" t="e">
        <f t="shared" ca="1" si="53"/>
        <v>#N/A</v>
      </c>
      <c r="AP29" s="454" t="e">
        <f t="shared" ca="1" si="17"/>
        <v>#DIV/0!</v>
      </c>
      <c r="AQ29" s="456">
        <f t="shared" si="38"/>
        <v>9.0000000000000002E-6</v>
      </c>
      <c r="AR29" s="456" t="e">
        <f t="shared" ca="1" si="38"/>
        <v>#DIV/0!</v>
      </c>
      <c r="AS29" s="460" t="e">
        <f t="shared" ca="1" si="52"/>
        <v>#N/A</v>
      </c>
      <c r="AT29" s="461" t="e">
        <f t="shared" ca="1" si="18"/>
        <v>#DIV/0!</v>
      </c>
      <c r="AU29" s="456" t="e">
        <f t="shared" si="39"/>
        <v>#DIV/0!</v>
      </c>
      <c r="AV29" s="455" t="e">
        <f t="shared" ca="1" si="40"/>
        <v>#DIV/0!</v>
      </c>
      <c r="AW29" s="456">
        <f t="shared" si="41"/>
        <v>0.03</v>
      </c>
      <c r="AX29" s="451">
        <f t="shared" si="19"/>
        <v>0</v>
      </c>
      <c r="AY29" s="457" t="e">
        <f t="shared" ca="1" si="20"/>
        <v>#DIV/0!</v>
      </c>
      <c r="AZ29" s="67"/>
      <c r="BA29" s="70">
        <f>Pressure_1_R1!A77</f>
        <v>0</v>
      </c>
      <c r="BB29" s="86">
        <f>Pressure_1_R1!B77</f>
        <v>0</v>
      </c>
      <c r="BC29" s="86">
        <f>Pressure_1_R1!C77</f>
        <v>0</v>
      </c>
      <c r="BD29" s="86">
        <f>Pressure_1_R1!D77</f>
        <v>0</v>
      </c>
      <c r="BE29" s="86">
        <f>Pressure_1_R1!E77</f>
        <v>0</v>
      </c>
      <c r="BF29" s="86">
        <f>Pressure_1_R1!F77</f>
        <v>0</v>
      </c>
      <c r="BG29" s="86">
        <f>Pressure_1_R1!G77</f>
        <v>0</v>
      </c>
      <c r="BH29" s="86">
        <f>Pressure_1_R1!H77</f>
        <v>0</v>
      </c>
      <c r="BI29" s="86">
        <f>Pressure_1_R1!I77</f>
        <v>0</v>
      </c>
      <c r="BJ29" s="86">
        <f>Pressure_1_R1!J77</f>
        <v>0</v>
      </c>
      <c r="BK29" s="86">
        <f>Pressure_1_R1!K77</f>
        <v>0</v>
      </c>
      <c r="BL29" s="86">
        <f>Pressure_1_R1!L77</f>
        <v>0</v>
      </c>
      <c r="BM29" s="86">
        <f>Pressure_1_R1!M77</f>
        <v>0</v>
      </c>
      <c r="BN29" s="86">
        <f>Pressure_1_R1!N77</f>
        <v>0</v>
      </c>
      <c r="BO29" s="86">
        <f>Pressure_1_R1!O77</f>
        <v>0</v>
      </c>
      <c r="BP29" s="71">
        <f>Pressure_1_R1!P77</f>
        <v>0</v>
      </c>
    </row>
    <row r="30" spans="2:68" ht="15" customHeight="1">
      <c r="B30" s="443">
        <f>Pressure_1_R1!B12</f>
        <v>0</v>
      </c>
      <c r="C30" s="444">
        <f>Pressure_1_R1!D12</f>
        <v>0</v>
      </c>
      <c r="D30" s="450" t="str">
        <f t="shared" si="8"/>
        <v/>
      </c>
      <c r="E30" s="434" t="str">
        <f t="shared" si="42"/>
        <v>기체</v>
      </c>
      <c r="F30" s="392" t="e">
        <f t="shared" si="9"/>
        <v>#N/A</v>
      </c>
      <c r="G30" s="392" t="e">
        <f t="shared" si="10"/>
        <v>#N/A</v>
      </c>
      <c r="H30" s="442" t="e">
        <f t="shared" si="11"/>
        <v>#N/A</v>
      </c>
      <c r="I30" s="434">
        <f t="shared" si="43"/>
        <v>0</v>
      </c>
      <c r="J30" s="426"/>
      <c r="K30" s="428">
        <f t="shared" si="43"/>
        <v>0</v>
      </c>
      <c r="L30" s="433" t="e">
        <f t="shared" ca="1" si="44"/>
        <v>#N/A</v>
      </c>
      <c r="M30" s="434" t="e">
        <f t="shared" ca="1" si="45"/>
        <v>#VALUE!</v>
      </c>
      <c r="N30" s="433">
        <f t="shared" ca="1" si="46"/>
        <v>0</v>
      </c>
      <c r="O30" s="434" t="e">
        <f t="shared" ca="1" si="47"/>
        <v>#N/A</v>
      </c>
      <c r="P30" s="433">
        <f t="shared" ca="1" si="48"/>
        <v>0</v>
      </c>
      <c r="Q30" s="434" t="e">
        <f t="shared" ca="1" si="49"/>
        <v>#N/A</v>
      </c>
      <c r="R30" s="435">
        <f t="shared" ca="1" si="25"/>
        <v>0</v>
      </c>
      <c r="S30" s="432" t="e">
        <f t="shared" ca="1" si="26"/>
        <v>#N/A</v>
      </c>
      <c r="T30" s="392" t="e">
        <f t="shared" ca="1" si="12"/>
        <v>#N/A</v>
      </c>
      <c r="U30" s="445" t="e">
        <f ca="1">IF(S30="% of Reading",H30*R30%,IF(S30="% of F.S",MAX(G22:G51)*R30%,R30*T30))</f>
        <v>#N/A</v>
      </c>
      <c r="V30" s="434">
        <f t="shared" si="27"/>
        <v>0</v>
      </c>
      <c r="X30" s="433" t="e">
        <f t="shared" ca="1" si="50"/>
        <v>#N/A</v>
      </c>
      <c r="Y30" s="434" t="e">
        <f t="shared" ca="1" si="51"/>
        <v>#N/A</v>
      </c>
      <c r="Z30" s="433" t="e">
        <f t="shared" ca="1" si="28"/>
        <v>#N/A</v>
      </c>
      <c r="AA30" s="436" t="e">
        <f t="shared" ca="1" si="29"/>
        <v>#N/A</v>
      </c>
      <c r="AB30" s="447">
        <f t="shared" si="13"/>
        <v>0</v>
      </c>
      <c r="AC30" s="448">
        <f t="shared" si="14"/>
        <v>0</v>
      </c>
      <c r="AD30" s="458">
        <f t="shared" si="15"/>
        <v>0</v>
      </c>
      <c r="AE30" s="67"/>
      <c r="AF30" s="392">
        <f t="shared" si="16"/>
        <v>0</v>
      </c>
      <c r="AG30" s="456">
        <f t="shared" si="30"/>
        <v>9.7989820000000005</v>
      </c>
      <c r="AH30" s="456" t="e">
        <f t="shared" si="31"/>
        <v>#DIV/0!</v>
      </c>
      <c r="AI30" s="456">
        <f t="shared" si="32"/>
        <v>8000</v>
      </c>
      <c r="AJ30" s="456">
        <f t="shared" si="33"/>
        <v>1</v>
      </c>
      <c r="AK30" s="456">
        <f t="shared" si="34"/>
        <v>0</v>
      </c>
      <c r="AL30" s="456" t="e">
        <f t="shared" ca="1" si="35"/>
        <v>#N/A</v>
      </c>
      <c r="AM30" s="459" t="e">
        <f t="shared" ca="1" si="36"/>
        <v>#DIV/0!</v>
      </c>
      <c r="AN30" s="456" t="e">
        <f t="shared" ca="1" si="37"/>
        <v>#N/A</v>
      </c>
      <c r="AO30" s="456" t="e">
        <f t="shared" ca="1" si="53"/>
        <v>#N/A</v>
      </c>
      <c r="AP30" s="454" t="e">
        <f t="shared" ca="1" si="17"/>
        <v>#DIV/0!</v>
      </c>
      <c r="AQ30" s="456">
        <f t="shared" si="38"/>
        <v>9.0000000000000002E-6</v>
      </c>
      <c r="AR30" s="456" t="e">
        <f t="shared" ca="1" si="38"/>
        <v>#DIV/0!</v>
      </c>
      <c r="AS30" s="460" t="e">
        <f t="shared" ca="1" si="52"/>
        <v>#N/A</v>
      </c>
      <c r="AT30" s="461" t="e">
        <f t="shared" ca="1" si="18"/>
        <v>#DIV/0!</v>
      </c>
      <c r="AU30" s="456" t="e">
        <f t="shared" si="39"/>
        <v>#DIV/0!</v>
      </c>
      <c r="AV30" s="455" t="e">
        <f t="shared" ca="1" si="40"/>
        <v>#DIV/0!</v>
      </c>
      <c r="AW30" s="456">
        <f t="shared" si="41"/>
        <v>0.03</v>
      </c>
      <c r="AX30" s="451">
        <f t="shared" si="19"/>
        <v>0</v>
      </c>
      <c r="AY30" s="457" t="e">
        <f t="shared" ca="1" si="20"/>
        <v>#DIV/0!</v>
      </c>
      <c r="AZ30" s="67"/>
      <c r="BA30" s="68">
        <f>Pressure_1_R1!A78</f>
        <v>0</v>
      </c>
      <c r="BB30" s="87">
        <f>Pressure_1_R1!B78</f>
        <v>0</v>
      </c>
      <c r="BC30" s="87">
        <f>Pressure_1_R1!C78</f>
        <v>0</v>
      </c>
      <c r="BD30" s="87">
        <f>Pressure_1_R1!D78</f>
        <v>0</v>
      </c>
      <c r="BE30" s="87">
        <f>Pressure_1_R1!E78</f>
        <v>0</v>
      </c>
      <c r="BF30" s="87">
        <f>Pressure_1_R1!F78</f>
        <v>0</v>
      </c>
      <c r="BG30" s="87">
        <f>Pressure_1_R1!G78</f>
        <v>0</v>
      </c>
      <c r="BH30" s="87">
        <f>Pressure_1_R1!H78</f>
        <v>0</v>
      </c>
      <c r="BI30" s="87">
        <f>Pressure_1_R1!I78</f>
        <v>0</v>
      </c>
      <c r="BJ30" s="87">
        <f>Pressure_1_R1!J78</f>
        <v>0</v>
      </c>
      <c r="BK30" s="87">
        <f>Pressure_1_R1!K78</f>
        <v>0</v>
      </c>
      <c r="BL30" s="87">
        <f>Pressure_1_R1!L78</f>
        <v>0</v>
      </c>
      <c r="BM30" s="87">
        <f>Pressure_1_R1!M78</f>
        <v>0</v>
      </c>
      <c r="BN30" s="87">
        <f>Pressure_1_R1!N78</f>
        <v>0</v>
      </c>
      <c r="BO30" s="87">
        <f>Pressure_1_R1!O78</f>
        <v>0</v>
      </c>
      <c r="BP30" s="69">
        <f>Pressure_1_R1!P78</f>
        <v>0</v>
      </c>
    </row>
    <row r="31" spans="2:68" ht="15" customHeight="1">
      <c r="B31" s="443">
        <f>Pressure_1_R1!B13</f>
        <v>0</v>
      </c>
      <c r="C31" s="444">
        <f>Pressure_1_R1!D13</f>
        <v>0</v>
      </c>
      <c r="D31" s="450" t="str">
        <f t="shared" si="8"/>
        <v/>
      </c>
      <c r="E31" s="434" t="str">
        <f t="shared" si="42"/>
        <v>기체</v>
      </c>
      <c r="F31" s="392" t="e">
        <f t="shared" si="9"/>
        <v>#N/A</v>
      </c>
      <c r="G31" s="392" t="e">
        <f t="shared" si="10"/>
        <v>#N/A</v>
      </c>
      <c r="H31" s="442" t="e">
        <f t="shared" si="11"/>
        <v>#N/A</v>
      </c>
      <c r="I31" s="434">
        <f t="shared" si="43"/>
        <v>0</v>
      </c>
      <c r="J31" s="426"/>
      <c r="K31" s="428">
        <f t="shared" si="43"/>
        <v>0</v>
      </c>
      <c r="L31" s="433" t="e">
        <f t="shared" ca="1" si="44"/>
        <v>#N/A</v>
      </c>
      <c r="M31" s="434" t="e">
        <f t="shared" ca="1" si="45"/>
        <v>#VALUE!</v>
      </c>
      <c r="N31" s="433">
        <f t="shared" ca="1" si="46"/>
        <v>0</v>
      </c>
      <c r="O31" s="434" t="e">
        <f t="shared" ca="1" si="47"/>
        <v>#N/A</v>
      </c>
      <c r="P31" s="433">
        <f t="shared" ca="1" si="48"/>
        <v>0</v>
      </c>
      <c r="Q31" s="434" t="e">
        <f t="shared" ca="1" si="49"/>
        <v>#N/A</v>
      </c>
      <c r="R31" s="435">
        <f t="shared" ca="1" si="25"/>
        <v>0</v>
      </c>
      <c r="S31" s="432" t="e">
        <f t="shared" ca="1" si="26"/>
        <v>#N/A</v>
      </c>
      <c r="T31" s="392" t="e">
        <f t="shared" ca="1" si="12"/>
        <v>#N/A</v>
      </c>
      <c r="U31" s="445" t="e">
        <f ca="1">IF(S31="% of Reading",H31*R31%,IF(S31="% of F.S",MAX(G22:G51)*R31%,R31*T31))</f>
        <v>#N/A</v>
      </c>
      <c r="V31" s="434">
        <f t="shared" si="27"/>
        <v>0</v>
      </c>
      <c r="X31" s="433" t="e">
        <f t="shared" ca="1" si="50"/>
        <v>#N/A</v>
      </c>
      <c r="Y31" s="434" t="e">
        <f t="shared" ca="1" si="51"/>
        <v>#N/A</v>
      </c>
      <c r="Z31" s="433" t="e">
        <f t="shared" ca="1" si="28"/>
        <v>#N/A</v>
      </c>
      <c r="AA31" s="436" t="e">
        <f t="shared" ca="1" si="29"/>
        <v>#N/A</v>
      </c>
      <c r="AB31" s="447">
        <f t="shared" si="13"/>
        <v>0</v>
      </c>
      <c r="AC31" s="448">
        <f t="shared" si="14"/>
        <v>0</v>
      </c>
      <c r="AD31" s="458">
        <f t="shared" si="15"/>
        <v>0</v>
      </c>
      <c r="AE31" s="67"/>
      <c r="AF31" s="392">
        <f t="shared" si="16"/>
        <v>0</v>
      </c>
      <c r="AG31" s="456">
        <f t="shared" si="30"/>
        <v>9.7989820000000005</v>
      </c>
      <c r="AH31" s="456" t="e">
        <f t="shared" si="31"/>
        <v>#DIV/0!</v>
      </c>
      <c r="AI31" s="456">
        <f t="shared" si="32"/>
        <v>8000</v>
      </c>
      <c r="AJ31" s="456">
        <f t="shared" si="33"/>
        <v>1</v>
      </c>
      <c r="AK31" s="456">
        <f t="shared" si="34"/>
        <v>0</v>
      </c>
      <c r="AL31" s="456" t="e">
        <f t="shared" ca="1" si="35"/>
        <v>#N/A</v>
      </c>
      <c r="AM31" s="459" t="e">
        <f t="shared" ca="1" si="36"/>
        <v>#DIV/0!</v>
      </c>
      <c r="AN31" s="456" t="e">
        <f t="shared" ca="1" si="37"/>
        <v>#N/A</v>
      </c>
      <c r="AO31" s="456" t="e">
        <f t="shared" ca="1" si="53"/>
        <v>#N/A</v>
      </c>
      <c r="AP31" s="454" t="e">
        <f t="shared" ca="1" si="17"/>
        <v>#DIV/0!</v>
      </c>
      <c r="AQ31" s="456">
        <f t="shared" si="38"/>
        <v>9.0000000000000002E-6</v>
      </c>
      <c r="AR31" s="456" t="e">
        <f t="shared" ca="1" si="38"/>
        <v>#DIV/0!</v>
      </c>
      <c r="AS31" s="460" t="e">
        <f t="shared" ca="1" si="52"/>
        <v>#N/A</v>
      </c>
      <c r="AT31" s="461" t="e">
        <f t="shared" ca="1" si="18"/>
        <v>#DIV/0!</v>
      </c>
      <c r="AU31" s="456" t="e">
        <f t="shared" si="39"/>
        <v>#DIV/0!</v>
      </c>
      <c r="AV31" s="455" t="e">
        <f t="shared" ca="1" si="40"/>
        <v>#DIV/0!</v>
      </c>
      <c r="AW31" s="456">
        <f t="shared" si="41"/>
        <v>0.03</v>
      </c>
      <c r="AX31" s="451">
        <f t="shared" si="19"/>
        <v>0</v>
      </c>
      <c r="AY31" s="457" t="e">
        <f t="shared" ca="1" si="20"/>
        <v>#DIV/0!</v>
      </c>
      <c r="AZ31" s="67"/>
      <c r="BA31" s="70">
        <f>Pressure_1_R1!A79</f>
        <v>0</v>
      </c>
      <c r="BB31" s="86">
        <f>Pressure_1_R1!B79</f>
        <v>0</v>
      </c>
      <c r="BC31" s="86">
        <f>Pressure_1_R1!C79</f>
        <v>0</v>
      </c>
      <c r="BD31" s="86">
        <f>Pressure_1_R1!D79</f>
        <v>0</v>
      </c>
      <c r="BE31" s="86">
        <f>Pressure_1_R1!E79</f>
        <v>0</v>
      </c>
      <c r="BF31" s="86">
        <f>Pressure_1_R1!F79</f>
        <v>0</v>
      </c>
      <c r="BG31" s="86">
        <f>Pressure_1_R1!G79</f>
        <v>0</v>
      </c>
      <c r="BH31" s="86">
        <f>Pressure_1_R1!H79</f>
        <v>0</v>
      </c>
      <c r="BI31" s="86">
        <f>Pressure_1_R1!I79</f>
        <v>0</v>
      </c>
      <c r="BJ31" s="86">
        <f>Pressure_1_R1!J79</f>
        <v>0</v>
      </c>
      <c r="BK31" s="86">
        <f>Pressure_1_R1!K79</f>
        <v>0</v>
      </c>
      <c r="BL31" s="86">
        <f>Pressure_1_R1!L79</f>
        <v>0</v>
      </c>
      <c r="BM31" s="86">
        <f>Pressure_1_R1!M79</f>
        <v>0</v>
      </c>
      <c r="BN31" s="86">
        <f>Pressure_1_R1!N79</f>
        <v>0</v>
      </c>
      <c r="BO31" s="86">
        <f>Pressure_1_R1!O79</f>
        <v>0</v>
      </c>
      <c r="BP31" s="71">
        <f>Pressure_1_R1!P79</f>
        <v>0</v>
      </c>
    </row>
    <row r="32" spans="2:68" ht="15" customHeight="1">
      <c r="B32" s="443">
        <f>Pressure_1_R1!B14</f>
        <v>0</v>
      </c>
      <c r="C32" s="444">
        <f>Pressure_1_R1!D14</f>
        <v>0</v>
      </c>
      <c r="D32" s="450" t="str">
        <f t="shared" si="8"/>
        <v/>
      </c>
      <c r="E32" s="434" t="str">
        <f t="shared" si="42"/>
        <v>기체</v>
      </c>
      <c r="F32" s="392" t="e">
        <f t="shared" si="9"/>
        <v>#N/A</v>
      </c>
      <c r="G32" s="392" t="e">
        <f t="shared" si="10"/>
        <v>#N/A</v>
      </c>
      <c r="H32" s="442" t="e">
        <f t="shared" si="11"/>
        <v>#N/A</v>
      </c>
      <c r="I32" s="434">
        <f t="shared" si="43"/>
        <v>0</v>
      </c>
      <c r="J32" s="426"/>
      <c r="K32" s="428">
        <f t="shared" si="43"/>
        <v>0</v>
      </c>
      <c r="L32" s="433" t="e">
        <f t="shared" ca="1" si="44"/>
        <v>#N/A</v>
      </c>
      <c r="M32" s="434" t="e">
        <f t="shared" ca="1" si="45"/>
        <v>#VALUE!</v>
      </c>
      <c r="N32" s="433">
        <f t="shared" ca="1" si="46"/>
        <v>0</v>
      </c>
      <c r="O32" s="434" t="e">
        <f t="shared" ca="1" si="47"/>
        <v>#N/A</v>
      </c>
      <c r="P32" s="433">
        <f t="shared" ca="1" si="48"/>
        <v>0</v>
      </c>
      <c r="Q32" s="434" t="e">
        <f t="shared" ca="1" si="49"/>
        <v>#N/A</v>
      </c>
      <c r="R32" s="435">
        <f t="shared" ca="1" si="25"/>
        <v>0</v>
      </c>
      <c r="S32" s="432" t="e">
        <f t="shared" ca="1" si="26"/>
        <v>#N/A</v>
      </c>
      <c r="T32" s="392" t="e">
        <f t="shared" ca="1" si="12"/>
        <v>#N/A</v>
      </c>
      <c r="U32" s="445" t="e">
        <f ca="1">IF(S32="% of Reading",H32*R32%,IF(S32="% of F.S",MAX(G22:G51)*R32%,R32*T32))</f>
        <v>#N/A</v>
      </c>
      <c r="V32" s="434">
        <f t="shared" si="27"/>
        <v>0</v>
      </c>
      <c r="X32" s="433" t="e">
        <f t="shared" ca="1" si="50"/>
        <v>#N/A</v>
      </c>
      <c r="Y32" s="434" t="e">
        <f t="shared" ca="1" si="51"/>
        <v>#N/A</v>
      </c>
      <c r="Z32" s="433" t="e">
        <f t="shared" ca="1" si="28"/>
        <v>#N/A</v>
      </c>
      <c r="AA32" s="436" t="e">
        <f t="shared" ca="1" si="29"/>
        <v>#N/A</v>
      </c>
      <c r="AB32" s="447">
        <f t="shared" si="13"/>
        <v>0</v>
      </c>
      <c r="AC32" s="448">
        <f t="shared" si="14"/>
        <v>0</v>
      </c>
      <c r="AD32" s="458">
        <f t="shared" si="15"/>
        <v>0</v>
      </c>
      <c r="AE32" s="67"/>
      <c r="AF32" s="392">
        <f t="shared" si="16"/>
        <v>0</v>
      </c>
      <c r="AG32" s="456">
        <f t="shared" si="30"/>
        <v>9.7989820000000005</v>
      </c>
      <c r="AH32" s="456" t="e">
        <f t="shared" si="31"/>
        <v>#DIV/0!</v>
      </c>
      <c r="AI32" s="456">
        <f t="shared" si="32"/>
        <v>8000</v>
      </c>
      <c r="AJ32" s="456">
        <f t="shared" si="33"/>
        <v>1</v>
      </c>
      <c r="AK32" s="456">
        <f t="shared" si="34"/>
        <v>0</v>
      </c>
      <c r="AL32" s="456" t="e">
        <f t="shared" ca="1" si="35"/>
        <v>#N/A</v>
      </c>
      <c r="AM32" s="459" t="e">
        <f t="shared" ca="1" si="36"/>
        <v>#DIV/0!</v>
      </c>
      <c r="AN32" s="456" t="e">
        <f t="shared" ca="1" si="37"/>
        <v>#N/A</v>
      </c>
      <c r="AO32" s="456" t="e">
        <f t="shared" ca="1" si="53"/>
        <v>#N/A</v>
      </c>
      <c r="AP32" s="454" t="e">
        <f t="shared" ca="1" si="17"/>
        <v>#DIV/0!</v>
      </c>
      <c r="AQ32" s="456">
        <f t="shared" si="38"/>
        <v>9.0000000000000002E-6</v>
      </c>
      <c r="AR32" s="456" t="e">
        <f t="shared" ca="1" si="38"/>
        <v>#DIV/0!</v>
      </c>
      <c r="AS32" s="460" t="e">
        <f t="shared" ca="1" si="52"/>
        <v>#N/A</v>
      </c>
      <c r="AT32" s="461" t="e">
        <f t="shared" ca="1" si="18"/>
        <v>#DIV/0!</v>
      </c>
      <c r="AU32" s="456" t="e">
        <f t="shared" si="39"/>
        <v>#DIV/0!</v>
      </c>
      <c r="AV32" s="455" t="e">
        <f t="shared" ca="1" si="40"/>
        <v>#DIV/0!</v>
      </c>
      <c r="AW32" s="456">
        <f t="shared" si="41"/>
        <v>0.03</v>
      </c>
      <c r="AX32" s="451">
        <f t="shared" si="19"/>
        <v>0</v>
      </c>
      <c r="AY32" s="457" t="e">
        <f t="shared" ca="1" si="20"/>
        <v>#DIV/0!</v>
      </c>
      <c r="AZ32" s="67"/>
      <c r="BA32" s="68">
        <f>Pressure_1_R1!A80</f>
        <v>0</v>
      </c>
      <c r="BB32" s="87">
        <f>Pressure_1_R1!B80</f>
        <v>0</v>
      </c>
      <c r="BC32" s="87">
        <f>Pressure_1_R1!C80</f>
        <v>0</v>
      </c>
      <c r="BD32" s="87">
        <f>Pressure_1_R1!D80</f>
        <v>0</v>
      </c>
      <c r="BE32" s="87">
        <f>Pressure_1_R1!E80</f>
        <v>0</v>
      </c>
      <c r="BF32" s="87">
        <f>Pressure_1_R1!F80</f>
        <v>0</v>
      </c>
      <c r="BG32" s="87">
        <f>Pressure_1_R1!G80</f>
        <v>0</v>
      </c>
      <c r="BH32" s="87">
        <f>Pressure_1_R1!H80</f>
        <v>0</v>
      </c>
      <c r="BI32" s="87">
        <f>Pressure_1_R1!I80</f>
        <v>0</v>
      </c>
      <c r="BJ32" s="87">
        <f>Pressure_1_R1!J80</f>
        <v>0</v>
      </c>
      <c r="BK32" s="87">
        <f>Pressure_1_R1!K80</f>
        <v>0</v>
      </c>
      <c r="BL32" s="87">
        <f>Pressure_1_R1!L80</f>
        <v>0</v>
      </c>
      <c r="BM32" s="87">
        <f>Pressure_1_R1!M80</f>
        <v>0</v>
      </c>
      <c r="BN32" s="87">
        <f>Pressure_1_R1!N80</f>
        <v>0</v>
      </c>
      <c r="BO32" s="87">
        <f>Pressure_1_R1!O80</f>
        <v>0</v>
      </c>
      <c r="BP32" s="69">
        <f>Pressure_1_R1!P80</f>
        <v>0</v>
      </c>
    </row>
    <row r="33" spans="2:68" ht="15" customHeight="1">
      <c r="B33" s="443">
        <f>Pressure_1_R1!B15</f>
        <v>0</v>
      </c>
      <c r="C33" s="444">
        <f>Pressure_1_R1!D15</f>
        <v>0</v>
      </c>
      <c r="D33" s="450" t="str">
        <f t="shared" si="8"/>
        <v/>
      </c>
      <c r="E33" s="434" t="str">
        <f t="shared" si="42"/>
        <v>기체</v>
      </c>
      <c r="F33" s="392" t="e">
        <f t="shared" si="9"/>
        <v>#N/A</v>
      </c>
      <c r="G33" s="392" t="e">
        <f t="shared" si="10"/>
        <v>#N/A</v>
      </c>
      <c r="H33" s="442" t="e">
        <f t="shared" si="11"/>
        <v>#N/A</v>
      </c>
      <c r="I33" s="434">
        <f t="shared" si="43"/>
        <v>0</v>
      </c>
      <c r="J33" s="426"/>
      <c r="K33" s="428">
        <f t="shared" si="43"/>
        <v>0</v>
      </c>
      <c r="L33" s="433" t="e">
        <f t="shared" ca="1" si="44"/>
        <v>#N/A</v>
      </c>
      <c r="M33" s="434" t="e">
        <f t="shared" ca="1" si="45"/>
        <v>#VALUE!</v>
      </c>
      <c r="N33" s="433">
        <f t="shared" ca="1" si="46"/>
        <v>0</v>
      </c>
      <c r="O33" s="434" t="e">
        <f t="shared" ca="1" si="47"/>
        <v>#N/A</v>
      </c>
      <c r="P33" s="433">
        <f t="shared" ca="1" si="48"/>
        <v>0</v>
      </c>
      <c r="Q33" s="434" t="e">
        <f t="shared" ca="1" si="49"/>
        <v>#N/A</v>
      </c>
      <c r="R33" s="435">
        <f t="shared" ca="1" si="25"/>
        <v>0</v>
      </c>
      <c r="S33" s="432" t="e">
        <f t="shared" ca="1" si="26"/>
        <v>#N/A</v>
      </c>
      <c r="T33" s="392" t="e">
        <f t="shared" ca="1" si="12"/>
        <v>#N/A</v>
      </c>
      <c r="U33" s="445" t="e">
        <f ca="1">IF(S33="% of Reading",H33*R33%,IF(S33="% of F.S",MAX(G22:G51)*R33%,R33*T33))</f>
        <v>#N/A</v>
      </c>
      <c r="V33" s="434">
        <f t="shared" si="27"/>
        <v>0</v>
      </c>
      <c r="X33" s="433" t="e">
        <f t="shared" ca="1" si="50"/>
        <v>#N/A</v>
      </c>
      <c r="Y33" s="434" t="e">
        <f t="shared" ca="1" si="51"/>
        <v>#N/A</v>
      </c>
      <c r="Z33" s="433" t="e">
        <f t="shared" ca="1" si="28"/>
        <v>#N/A</v>
      </c>
      <c r="AA33" s="436" t="e">
        <f t="shared" ca="1" si="29"/>
        <v>#N/A</v>
      </c>
      <c r="AB33" s="447">
        <f t="shared" si="13"/>
        <v>0</v>
      </c>
      <c r="AC33" s="448">
        <f t="shared" si="14"/>
        <v>0</v>
      </c>
      <c r="AD33" s="458">
        <f t="shared" si="15"/>
        <v>0</v>
      </c>
      <c r="AE33" s="67"/>
      <c r="AF33" s="392">
        <f t="shared" si="16"/>
        <v>0</v>
      </c>
      <c r="AG33" s="456">
        <f t="shared" si="30"/>
        <v>9.7989820000000005</v>
      </c>
      <c r="AH33" s="456" t="e">
        <f t="shared" si="31"/>
        <v>#DIV/0!</v>
      </c>
      <c r="AI33" s="456">
        <f t="shared" si="32"/>
        <v>8000</v>
      </c>
      <c r="AJ33" s="456">
        <f t="shared" si="33"/>
        <v>1</v>
      </c>
      <c r="AK33" s="456">
        <f t="shared" si="34"/>
        <v>0</v>
      </c>
      <c r="AL33" s="456" t="e">
        <f t="shared" ca="1" si="35"/>
        <v>#N/A</v>
      </c>
      <c r="AM33" s="459" t="e">
        <f t="shared" ca="1" si="36"/>
        <v>#DIV/0!</v>
      </c>
      <c r="AN33" s="456" t="e">
        <f t="shared" ca="1" si="37"/>
        <v>#N/A</v>
      </c>
      <c r="AO33" s="456" t="e">
        <f t="shared" ca="1" si="53"/>
        <v>#N/A</v>
      </c>
      <c r="AP33" s="454" t="e">
        <f t="shared" ca="1" si="17"/>
        <v>#DIV/0!</v>
      </c>
      <c r="AQ33" s="456">
        <f t="shared" si="38"/>
        <v>9.0000000000000002E-6</v>
      </c>
      <c r="AR33" s="456" t="e">
        <f t="shared" ca="1" si="38"/>
        <v>#DIV/0!</v>
      </c>
      <c r="AS33" s="460" t="e">
        <f t="shared" ca="1" si="52"/>
        <v>#N/A</v>
      </c>
      <c r="AT33" s="461" t="e">
        <f t="shared" ca="1" si="18"/>
        <v>#DIV/0!</v>
      </c>
      <c r="AU33" s="456" t="e">
        <f t="shared" si="39"/>
        <v>#DIV/0!</v>
      </c>
      <c r="AV33" s="455" t="e">
        <f t="shared" ca="1" si="40"/>
        <v>#DIV/0!</v>
      </c>
      <c r="AW33" s="456">
        <f t="shared" si="41"/>
        <v>0.03</v>
      </c>
      <c r="AX33" s="451">
        <f t="shared" si="19"/>
        <v>0</v>
      </c>
      <c r="AY33" s="457" t="e">
        <f t="shared" ca="1" si="20"/>
        <v>#DIV/0!</v>
      </c>
      <c r="AZ33" s="67"/>
      <c r="BA33" s="70">
        <f>Pressure_1_R1!A81</f>
        <v>0</v>
      </c>
      <c r="BB33" s="86">
        <f>Pressure_1_R1!B81</f>
        <v>0</v>
      </c>
      <c r="BC33" s="86">
        <f>Pressure_1_R1!C81</f>
        <v>0</v>
      </c>
      <c r="BD33" s="86">
        <f>Pressure_1_R1!D81</f>
        <v>0</v>
      </c>
      <c r="BE33" s="86">
        <f>Pressure_1_R1!E81</f>
        <v>0</v>
      </c>
      <c r="BF33" s="86">
        <f>Pressure_1_R1!F81</f>
        <v>0</v>
      </c>
      <c r="BG33" s="86">
        <f>Pressure_1_R1!G81</f>
        <v>0</v>
      </c>
      <c r="BH33" s="86">
        <f>Pressure_1_R1!H81</f>
        <v>0</v>
      </c>
      <c r="BI33" s="86">
        <f>Pressure_1_R1!I81</f>
        <v>0</v>
      </c>
      <c r="BJ33" s="86">
        <f>Pressure_1_R1!J81</f>
        <v>0</v>
      </c>
      <c r="BK33" s="86">
        <f>Pressure_1_R1!K81</f>
        <v>0</v>
      </c>
      <c r="BL33" s="86">
        <f>Pressure_1_R1!L81</f>
        <v>0</v>
      </c>
      <c r="BM33" s="86">
        <f>Pressure_1_R1!M81</f>
        <v>0</v>
      </c>
      <c r="BN33" s="86">
        <f>Pressure_1_R1!N81</f>
        <v>0</v>
      </c>
      <c r="BO33" s="86">
        <f>Pressure_1_R1!O81</f>
        <v>0</v>
      </c>
      <c r="BP33" s="71">
        <f>Pressure_1_R1!P81</f>
        <v>0</v>
      </c>
    </row>
    <row r="34" spans="2:68" ht="15" customHeight="1">
      <c r="B34" s="443">
        <f>Pressure_1_R1!B16</f>
        <v>0</v>
      </c>
      <c r="C34" s="444">
        <f>Pressure_1_R1!D16</f>
        <v>0</v>
      </c>
      <c r="D34" s="450" t="str">
        <f t="shared" si="8"/>
        <v/>
      </c>
      <c r="E34" s="434" t="str">
        <f t="shared" si="42"/>
        <v>기체</v>
      </c>
      <c r="F34" s="392" t="e">
        <f t="shared" si="9"/>
        <v>#N/A</v>
      </c>
      <c r="G34" s="392" t="e">
        <f t="shared" si="10"/>
        <v>#N/A</v>
      </c>
      <c r="H34" s="442" t="e">
        <f t="shared" si="11"/>
        <v>#N/A</v>
      </c>
      <c r="I34" s="434">
        <f t="shared" si="43"/>
        <v>0</v>
      </c>
      <c r="J34" s="426"/>
      <c r="K34" s="428">
        <f t="shared" si="43"/>
        <v>0</v>
      </c>
      <c r="L34" s="433" t="e">
        <f t="shared" ca="1" si="44"/>
        <v>#N/A</v>
      </c>
      <c r="M34" s="434" t="e">
        <f t="shared" ca="1" si="45"/>
        <v>#VALUE!</v>
      </c>
      <c r="N34" s="433">
        <f t="shared" ca="1" si="46"/>
        <v>0</v>
      </c>
      <c r="O34" s="434" t="e">
        <f t="shared" ca="1" si="47"/>
        <v>#N/A</v>
      </c>
      <c r="P34" s="433">
        <f t="shared" ca="1" si="48"/>
        <v>0</v>
      </c>
      <c r="Q34" s="434" t="e">
        <f t="shared" ca="1" si="49"/>
        <v>#N/A</v>
      </c>
      <c r="R34" s="435">
        <f t="shared" ca="1" si="25"/>
        <v>0</v>
      </c>
      <c r="S34" s="432" t="e">
        <f t="shared" ca="1" si="26"/>
        <v>#N/A</v>
      </c>
      <c r="T34" s="392" t="e">
        <f t="shared" ca="1" si="12"/>
        <v>#N/A</v>
      </c>
      <c r="U34" s="445" t="e">
        <f ca="1">IF(S34="% of Reading",H34*R34%,IF(S34="% of F.S",MAX(G22:G51)*R34%,R34*T34))</f>
        <v>#N/A</v>
      </c>
      <c r="V34" s="434">
        <f t="shared" si="27"/>
        <v>0</v>
      </c>
      <c r="X34" s="433" t="e">
        <f t="shared" ca="1" si="50"/>
        <v>#N/A</v>
      </c>
      <c r="Y34" s="434" t="e">
        <f t="shared" ca="1" si="51"/>
        <v>#N/A</v>
      </c>
      <c r="Z34" s="433" t="e">
        <f t="shared" ca="1" si="28"/>
        <v>#N/A</v>
      </c>
      <c r="AA34" s="436" t="e">
        <f t="shared" ca="1" si="29"/>
        <v>#N/A</v>
      </c>
      <c r="AB34" s="447">
        <f t="shared" si="13"/>
        <v>0</v>
      </c>
      <c r="AC34" s="448">
        <f t="shared" si="14"/>
        <v>0</v>
      </c>
      <c r="AD34" s="458">
        <f t="shared" si="15"/>
        <v>0</v>
      </c>
      <c r="AE34" s="67"/>
      <c r="AF34" s="392">
        <f t="shared" si="16"/>
        <v>0</v>
      </c>
      <c r="AG34" s="456">
        <f t="shared" si="30"/>
        <v>9.7989820000000005</v>
      </c>
      <c r="AH34" s="456" t="e">
        <f t="shared" si="31"/>
        <v>#DIV/0!</v>
      </c>
      <c r="AI34" s="456">
        <f t="shared" si="32"/>
        <v>8000</v>
      </c>
      <c r="AJ34" s="456">
        <f t="shared" si="33"/>
        <v>1</v>
      </c>
      <c r="AK34" s="456">
        <f t="shared" si="34"/>
        <v>0</v>
      </c>
      <c r="AL34" s="456" t="e">
        <f t="shared" ca="1" si="35"/>
        <v>#N/A</v>
      </c>
      <c r="AM34" s="459" t="e">
        <f t="shared" ca="1" si="36"/>
        <v>#DIV/0!</v>
      </c>
      <c r="AN34" s="456" t="e">
        <f t="shared" ca="1" si="37"/>
        <v>#N/A</v>
      </c>
      <c r="AO34" s="456" t="e">
        <f t="shared" ca="1" si="53"/>
        <v>#N/A</v>
      </c>
      <c r="AP34" s="454" t="e">
        <f t="shared" ca="1" si="17"/>
        <v>#DIV/0!</v>
      </c>
      <c r="AQ34" s="456">
        <f t="shared" si="38"/>
        <v>9.0000000000000002E-6</v>
      </c>
      <c r="AR34" s="456" t="e">
        <f t="shared" ca="1" si="38"/>
        <v>#DIV/0!</v>
      </c>
      <c r="AS34" s="460" t="e">
        <f t="shared" ca="1" si="52"/>
        <v>#N/A</v>
      </c>
      <c r="AT34" s="461" t="e">
        <f t="shared" ca="1" si="18"/>
        <v>#DIV/0!</v>
      </c>
      <c r="AU34" s="456" t="e">
        <f t="shared" si="39"/>
        <v>#DIV/0!</v>
      </c>
      <c r="AV34" s="455" t="e">
        <f t="shared" ca="1" si="40"/>
        <v>#DIV/0!</v>
      </c>
      <c r="AW34" s="456">
        <f t="shared" si="41"/>
        <v>0.03</v>
      </c>
      <c r="AX34" s="451">
        <f t="shared" si="19"/>
        <v>0</v>
      </c>
      <c r="AY34" s="457" t="e">
        <f t="shared" ca="1" si="20"/>
        <v>#DIV/0!</v>
      </c>
      <c r="AZ34" s="67"/>
      <c r="BA34" s="68">
        <f>Pressure_1_R1!A82</f>
        <v>0</v>
      </c>
      <c r="BB34" s="87">
        <f>Pressure_1_R1!B82</f>
        <v>0</v>
      </c>
      <c r="BC34" s="87">
        <f>Pressure_1_R1!C82</f>
        <v>0</v>
      </c>
      <c r="BD34" s="87">
        <f>Pressure_1_R1!D82</f>
        <v>0</v>
      </c>
      <c r="BE34" s="87">
        <f>Pressure_1_R1!E82</f>
        <v>0</v>
      </c>
      <c r="BF34" s="87">
        <f>Pressure_1_R1!F82</f>
        <v>0</v>
      </c>
      <c r="BG34" s="87">
        <f>Pressure_1_R1!G82</f>
        <v>0</v>
      </c>
      <c r="BH34" s="87">
        <f>Pressure_1_R1!H82</f>
        <v>0</v>
      </c>
      <c r="BI34" s="87">
        <f>Pressure_1_R1!I82</f>
        <v>0</v>
      </c>
      <c r="BJ34" s="87">
        <f>Pressure_1_R1!J82</f>
        <v>0</v>
      </c>
      <c r="BK34" s="87">
        <f>Pressure_1_R1!K82</f>
        <v>0</v>
      </c>
      <c r="BL34" s="87">
        <f>Pressure_1_R1!L82</f>
        <v>0</v>
      </c>
      <c r="BM34" s="87">
        <f>Pressure_1_R1!M82</f>
        <v>0</v>
      </c>
      <c r="BN34" s="87">
        <f>Pressure_1_R1!N82</f>
        <v>0</v>
      </c>
      <c r="BO34" s="87">
        <f>Pressure_1_R1!O82</f>
        <v>0</v>
      </c>
      <c r="BP34" s="69">
        <f>Pressure_1_R1!P82</f>
        <v>0</v>
      </c>
    </row>
    <row r="35" spans="2:68" ht="15" customHeight="1">
      <c r="B35" s="443">
        <f>Pressure_1_R1!B17</f>
        <v>0</v>
      </c>
      <c r="C35" s="444">
        <f>Pressure_1_R1!D17</f>
        <v>0</v>
      </c>
      <c r="D35" s="450" t="str">
        <f t="shared" si="8"/>
        <v/>
      </c>
      <c r="E35" s="434" t="str">
        <f t="shared" si="42"/>
        <v>기체</v>
      </c>
      <c r="F35" s="392" t="e">
        <f t="shared" si="9"/>
        <v>#N/A</v>
      </c>
      <c r="G35" s="392" t="e">
        <f t="shared" si="10"/>
        <v>#N/A</v>
      </c>
      <c r="H35" s="442" t="e">
        <f t="shared" si="11"/>
        <v>#N/A</v>
      </c>
      <c r="I35" s="434">
        <f t="shared" si="43"/>
        <v>0</v>
      </c>
      <c r="J35" s="426"/>
      <c r="K35" s="428">
        <f t="shared" si="43"/>
        <v>0</v>
      </c>
      <c r="L35" s="433" t="e">
        <f t="shared" ca="1" si="44"/>
        <v>#N/A</v>
      </c>
      <c r="M35" s="434" t="e">
        <f t="shared" ca="1" si="45"/>
        <v>#VALUE!</v>
      </c>
      <c r="N35" s="433">
        <f t="shared" ca="1" si="46"/>
        <v>0</v>
      </c>
      <c r="O35" s="434" t="e">
        <f t="shared" ca="1" si="47"/>
        <v>#N/A</v>
      </c>
      <c r="P35" s="433">
        <f t="shared" ca="1" si="48"/>
        <v>0</v>
      </c>
      <c r="Q35" s="434" t="e">
        <f t="shared" ca="1" si="49"/>
        <v>#N/A</v>
      </c>
      <c r="R35" s="435">
        <f t="shared" ca="1" si="25"/>
        <v>0</v>
      </c>
      <c r="S35" s="432" t="e">
        <f t="shared" ca="1" si="26"/>
        <v>#N/A</v>
      </c>
      <c r="T35" s="392" t="e">
        <f t="shared" ca="1" si="12"/>
        <v>#N/A</v>
      </c>
      <c r="U35" s="445" t="e">
        <f ca="1">IF(S35="% of Reading",H35*R35%,IF(S35="% of F.S",MAX(G22:G51)*R35%,R35*T35))</f>
        <v>#N/A</v>
      </c>
      <c r="V35" s="434">
        <f t="shared" si="27"/>
        <v>0</v>
      </c>
      <c r="X35" s="433" t="e">
        <f t="shared" ca="1" si="50"/>
        <v>#N/A</v>
      </c>
      <c r="Y35" s="434" t="e">
        <f t="shared" ca="1" si="51"/>
        <v>#N/A</v>
      </c>
      <c r="Z35" s="433" t="e">
        <f t="shared" ca="1" si="28"/>
        <v>#N/A</v>
      </c>
      <c r="AA35" s="436" t="e">
        <f t="shared" ca="1" si="29"/>
        <v>#N/A</v>
      </c>
      <c r="AB35" s="447">
        <f t="shared" si="13"/>
        <v>0</v>
      </c>
      <c r="AC35" s="448">
        <f t="shared" si="14"/>
        <v>0</v>
      </c>
      <c r="AD35" s="458">
        <f t="shared" si="15"/>
        <v>0</v>
      </c>
      <c r="AE35" s="67"/>
      <c r="AF35" s="392">
        <f t="shared" si="16"/>
        <v>0</v>
      </c>
      <c r="AG35" s="456">
        <f t="shared" si="30"/>
        <v>9.7989820000000005</v>
      </c>
      <c r="AH35" s="456" t="e">
        <f t="shared" si="31"/>
        <v>#DIV/0!</v>
      </c>
      <c r="AI35" s="456">
        <f t="shared" si="32"/>
        <v>8000</v>
      </c>
      <c r="AJ35" s="456">
        <f t="shared" si="33"/>
        <v>1</v>
      </c>
      <c r="AK35" s="456">
        <f t="shared" si="34"/>
        <v>0</v>
      </c>
      <c r="AL35" s="456" t="e">
        <f t="shared" ca="1" si="35"/>
        <v>#N/A</v>
      </c>
      <c r="AM35" s="459" t="e">
        <f t="shared" ca="1" si="36"/>
        <v>#DIV/0!</v>
      </c>
      <c r="AN35" s="456" t="e">
        <f t="shared" ca="1" si="37"/>
        <v>#N/A</v>
      </c>
      <c r="AO35" s="456" t="e">
        <f t="shared" ca="1" si="53"/>
        <v>#N/A</v>
      </c>
      <c r="AP35" s="454" t="e">
        <f t="shared" ca="1" si="17"/>
        <v>#DIV/0!</v>
      </c>
      <c r="AQ35" s="456">
        <f t="shared" si="38"/>
        <v>9.0000000000000002E-6</v>
      </c>
      <c r="AR35" s="456" t="e">
        <f t="shared" ca="1" si="38"/>
        <v>#DIV/0!</v>
      </c>
      <c r="AS35" s="460" t="e">
        <f t="shared" ca="1" si="52"/>
        <v>#N/A</v>
      </c>
      <c r="AT35" s="461" t="e">
        <f t="shared" ca="1" si="18"/>
        <v>#DIV/0!</v>
      </c>
      <c r="AU35" s="456" t="e">
        <f t="shared" si="39"/>
        <v>#DIV/0!</v>
      </c>
      <c r="AV35" s="455" t="e">
        <f t="shared" ca="1" si="40"/>
        <v>#DIV/0!</v>
      </c>
      <c r="AW35" s="456">
        <f t="shared" si="41"/>
        <v>0.03</v>
      </c>
      <c r="AX35" s="451">
        <f t="shared" si="19"/>
        <v>0</v>
      </c>
      <c r="AY35" s="457" t="e">
        <f t="shared" ca="1" si="20"/>
        <v>#DIV/0!</v>
      </c>
      <c r="AZ35" s="67"/>
      <c r="BA35" s="70">
        <f>Pressure_1_R1!A83</f>
        <v>0</v>
      </c>
      <c r="BB35" s="86">
        <f>Pressure_1_R1!B83</f>
        <v>0</v>
      </c>
      <c r="BC35" s="86">
        <f>Pressure_1_R1!C83</f>
        <v>0</v>
      </c>
      <c r="BD35" s="86">
        <f>Pressure_1_R1!D83</f>
        <v>0</v>
      </c>
      <c r="BE35" s="86">
        <f>Pressure_1_R1!E83</f>
        <v>0</v>
      </c>
      <c r="BF35" s="86">
        <f>Pressure_1_R1!F83</f>
        <v>0</v>
      </c>
      <c r="BG35" s="86">
        <f>Pressure_1_R1!G83</f>
        <v>0</v>
      </c>
      <c r="BH35" s="86">
        <f>Pressure_1_R1!H83</f>
        <v>0</v>
      </c>
      <c r="BI35" s="86">
        <f>Pressure_1_R1!I83</f>
        <v>0</v>
      </c>
      <c r="BJ35" s="86">
        <f>Pressure_1_R1!J83</f>
        <v>0</v>
      </c>
      <c r="BK35" s="86">
        <f>Pressure_1_R1!K83</f>
        <v>0</v>
      </c>
      <c r="BL35" s="86">
        <f>Pressure_1_R1!L83</f>
        <v>0</v>
      </c>
      <c r="BM35" s="86">
        <f>Pressure_1_R1!M83</f>
        <v>0</v>
      </c>
      <c r="BN35" s="86">
        <f>Pressure_1_R1!N83</f>
        <v>0</v>
      </c>
      <c r="BO35" s="86">
        <f>Pressure_1_R1!O83</f>
        <v>0</v>
      </c>
      <c r="BP35" s="71">
        <f>Pressure_1_R1!P83</f>
        <v>0</v>
      </c>
    </row>
    <row r="36" spans="2:68" ht="15" customHeight="1">
      <c r="B36" s="443">
        <f>Pressure_1_R1!B18</f>
        <v>0</v>
      </c>
      <c r="C36" s="444">
        <f>Pressure_1_R1!D18</f>
        <v>0</v>
      </c>
      <c r="D36" s="450" t="str">
        <f t="shared" si="8"/>
        <v/>
      </c>
      <c r="E36" s="434" t="str">
        <f t="shared" si="42"/>
        <v>기체</v>
      </c>
      <c r="F36" s="392" t="e">
        <f t="shared" si="9"/>
        <v>#N/A</v>
      </c>
      <c r="G36" s="392" t="e">
        <f t="shared" si="10"/>
        <v>#N/A</v>
      </c>
      <c r="H36" s="442" t="e">
        <f t="shared" si="11"/>
        <v>#N/A</v>
      </c>
      <c r="I36" s="434">
        <f t="shared" si="43"/>
        <v>0</v>
      </c>
      <c r="J36" s="426"/>
      <c r="K36" s="428">
        <f t="shared" si="43"/>
        <v>0</v>
      </c>
      <c r="L36" s="433" t="e">
        <f t="shared" ca="1" si="44"/>
        <v>#N/A</v>
      </c>
      <c r="M36" s="434" t="e">
        <f t="shared" ca="1" si="45"/>
        <v>#VALUE!</v>
      </c>
      <c r="N36" s="433">
        <f t="shared" ca="1" si="46"/>
        <v>0</v>
      </c>
      <c r="O36" s="434" t="e">
        <f t="shared" ca="1" si="47"/>
        <v>#N/A</v>
      </c>
      <c r="P36" s="433">
        <f t="shared" ca="1" si="48"/>
        <v>0</v>
      </c>
      <c r="Q36" s="434" t="e">
        <f t="shared" ca="1" si="49"/>
        <v>#N/A</v>
      </c>
      <c r="R36" s="435">
        <f t="shared" ca="1" si="25"/>
        <v>0</v>
      </c>
      <c r="S36" s="432" t="e">
        <f t="shared" ca="1" si="26"/>
        <v>#N/A</v>
      </c>
      <c r="T36" s="392" t="e">
        <f t="shared" ca="1" si="12"/>
        <v>#N/A</v>
      </c>
      <c r="U36" s="445" t="e">
        <f ca="1">IF(S36="% of Reading",H36*R36%,IF(S36="% of F.S",MAX(G22:G51)*R36%,R36*T36))</f>
        <v>#N/A</v>
      </c>
      <c r="V36" s="434">
        <f t="shared" si="27"/>
        <v>0</v>
      </c>
      <c r="X36" s="433" t="e">
        <f t="shared" ca="1" si="50"/>
        <v>#N/A</v>
      </c>
      <c r="Y36" s="434" t="e">
        <f t="shared" ca="1" si="51"/>
        <v>#N/A</v>
      </c>
      <c r="Z36" s="433" t="e">
        <f t="shared" ca="1" si="28"/>
        <v>#N/A</v>
      </c>
      <c r="AA36" s="436" t="e">
        <f t="shared" ca="1" si="29"/>
        <v>#N/A</v>
      </c>
      <c r="AB36" s="447">
        <f t="shared" si="13"/>
        <v>0</v>
      </c>
      <c r="AC36" s="448">
        <f t="shared" si="14"/>
        <v>0</v>
      </c>
      <c r="AD36" s="458">
        <f t="shared" si="15"/>
        <v>0</v>
      </c>
      <c r="AE36" s="67"/>
      <c r="AF36" s="392">
        <f t="shared" si="16"/>
        <v>0</v>
      </c>
      <c r="AG36" s="456">
        <f t="shared" si="30"/>
        <v>9.7989820000000005</v>
      </c>
      <c r="AH36" s="456" t="e">
        <f t="shared" si="31"/>
        <v>#DIV/0!</v>
      </c>
      <c r="AI36" s="456">
        <f t="shared" si="32"/>
        <v>8000</v>
      </c>
      <c r="AJ36" s="456">
        <f t="shared" si="33"/>
        <v>1</v>
      </c>
      <c r="AK36" s="456">
        <f t="shared" si="34"/>
        <v>0</v>
      </c>
      <c r="AL36" s="456" t="e">
        <f t="shared" ca="1" si="35"/>
        <v>#N/A</v>
      </c>
      <c r="AM36" s="459" t="e">
        <f t="shared" ca="1" si="36"/>
        <v>#DIV/0!</v>
      </c>
      <c r="AN36" s="456" t="e">
        <f t="shared" ca="1" si="37"/>
        <v>#N/A</v>
      </c>
      <c r="AO36" s="456" t="e">
        <f t="shared" ca="1" si="53"/>
        <v>#N/A</v>
      </c>
      <c r="AP36" s="454" t="e">
        <f t="shared" ca="1" si="17"/>
        <v>#DIV/0!</v>
      </c>
      <c r="AQ36" s="456">
        <f t="shared" si="38"/>
        <v>9.0000000000000002E-6</v>
      </c>
      <c r="AR36" s="456" t="e">
        <f t="shared" ca="1" si="38"/>
        <v>#DIV/0!</v>
      </c>
      <c r="AS36" s="460" t="e">
        <f t="shared" ca="1" si="52"/>
        <v>#N/A</v>
      </c>
      <c r="AT36" s="461" t="e">
        <f t="shared" ca="1" si="18"/>
        <v>#DIV/0!</v>
      </c>
      <c r="AU36" s="456" t="e">
        <f t="shared" si="39"/>
        <v>#DIV/0!</v>
      </c>
      <c r="AV36" s="455" t="e">
        <f t="shared" ca="1" si="40"/>
        <v>#DIV/0!</v>
      </c>
      <c r="AW36" s="456">
        <f t="shared" si="41"/>
        <v>0.03</v>
      </c>
      <c r="AX36" s="451">
        <f t="shared" si="19"/>
        <v>0</v>
      </c>
      <c r="AY36" s="457" t="e">
        <f t="shared" ca="1" si="20"/>
        <v>#DIV/0!</v>
      </c>
      <c r="AZ36" s="67"/>
      <c r="BA36" s="68">
        <f>Pressure_1_R1!A84</f>
        <v>0</v>
      </c>
      <c r="BB36" s="87">
        <f>Pressure_1_R1!B84</f>
        <v>0</v>
      </c>
      <c r="BC36" s="87">
        <f>Pressure_1_R1!C84</f>
        <v>0</v>
      </c>
      <c r="BD36" s="87">
        <f>Pressure_1_R1!D84</f>
        <v>0</v>
      </c>
      <c r="BE36" s="87">
        <f>Pressure_1_R1!E84</f>
        <v>0</v>
      </c>
      <c r="BF36" s="87">
        <f>Pressure_1_R1!F84</f>
        <v>0</v>
      </c>
      <c r="BG36" s="87">
        <f>Pressure_1_R1!G84</f>
        <v>0</v>
      </c>
      <c r="BH36" s="87">
        <f>Pressure_1_R1!H84</f>
        <v>0</v>
      </c>
      <c r="BI36" s="87">
        <f>Pressure_1_R1!I84</f>
        <v>0</v>
      </c>
      <c r="BJ36" s="87">
        <f>Pressure_1_R1!J84</f>
        <v>0</v>
      </c>
      <c r="BK36" s="87">
        <f>Pressure_1_R1!K84</f>
        <v>0</v>
      </c>
      <c r="BL36" s="87">
        <f>Pressure_1_R1!L84</f>
        <v>0</v>
      </c>
      <c r="BM36" s="87">
        <f>Pressure_1_R1!M84</f>
        <v>0</v>
      </c>
      <c r="BN36" s="87">
        <f>Pressure_1_R1!N84</f>
        <v>0</v>
      </c>
      <c r="BO36" s="87">
        <f>Pressure_1_R1!O84</f>
        <v>0</v>
      </c>
      <c r="BP36" s="69">
        <f>Pressure_1_R1!P84</f>
        <v>0</v>
      </c>
    </row>
    <row r="37" spans="2:68" ht="15" customHeight="1">
      <c r="B37" s="443">
        <f>Pressure_1_R1!B19</f>
        <v>0</v>
      </c>
      <c r="C37" s="444">
        <f>Pressure_1_R1!D19</f>
        <v>0</v>
      </c>
      <c r="D37" s="450" t="str">
        <f t="shared" si="8"/>
        <v/>
      </c>
      <c r="E37" s="434" t="str">
        <f t="shared" si="42"/>
        <v>기체</v>
      </c>
      <c r="F37" s="392" t="e">
        <f t="shared" si="9"/>
        <v>#N/A</v>
      </c>
      <c r="G37" s="392" t="e">
        <f t="shared" si="10"/>
        <v>#N/A</v>
      </c>
      <c r="H37" s="442" t="e">
        <f t="shared" si="11"/>
        <v>#N/A</v>
      </c>
      <c r="I37" s="434">
        <f t="shared" si="43"/>
        <v>0</v>
      </c>
      <c r="J37" s="426"/>
      <c r="K37" s="428">
        <f t="shared" si="43"/>
        <v>0</v>
      </c>
      <c r="L37" s="433" t="e">
        <f t="shared" ca="1" si="44"/>
        <v>#N/A</v>
      </c>
      <c r="M37" s="434" t="e">
        <f t="shared" ca="1" si="45"/>
        <v>#VALUE!</v>
      </c>
      <c r="N37" s="433">
        <f t="shared" ca="1" si="46"/>
        <v>0</v>
      </c>
      <c r="O37" s="434" t="e">
        <f t="shared" ca="1" si="47"/>
        <v>#N/A</v>
      </c>
      <c r="P37" s="433">
        <f t="shared" ca="1" si="48"/>
        <v>0</v>
      </c>
      <c r="Q37" s="434" t="e">
        <f t="shared" ca="1" si="49"/>
        <v>#N/A</v>
      </c>
      <c r="R37" s="435">
        <f t="shared" ca="1" si="25"/>
        <v>0</v>
      </c>
      <c r="S37" s="432" t="e">
        <f t="shared" ca="1" si="26"/>
        <v>#N/A</v>
      </c>
      <c r="T37" s="392" t="e">
        <f t="shared" ca="1" si="12"/>
        <v>#N/A</v>
      </c>
      <c r="U37" s="445" t="e">
        <f ca="1">IF(S37="% of Reading",H37*R37%,IF(S37="% of F.S",MAX(G22:G51)*R37%,R37*T37))</f>
        <v>#N/A</v>
      </c>
      <c r="V37" s="434">
        <f t="shared" si="27"/>
        <v>0</v>
      </c>
      <c r="X37" s="433" t="e">
        <f t="shared" ca="1" si="50"/>
        <v>#N/A</v>
      </c>
      <c r="Y37" s="434" t="e">
        <f t="shared" ca="1" si="51"/>
        <v>#N/A</v>
      </c>
      <c r="Z37" s="433" t="e">
        <f t="shared" ca="1" si="28"/>
        <v>#N/A</v>
      </c>
      <c r="AA37" s="436" t="e">
        <f t="shared" ca="1" si="29"/>
        <v>#N/A</v>
      </c>
      <c r="AB37" s="447">
        <f t="shared" si="13"/>
        <v>0</v>
      </c>
      <c r="AC37" s="448">
        <f t="shared" si="14"/>
        <v>0</v>
      </c>
      <c r="AD37" s="458">
        <f t="shared" si="15"/>
        <v>0</v>
      </c>
      <c r="AE37" s="67"/>
      <c r="AF37" s="392">
        <f t="shared" si="16"/>
        <v>0</v>
      </c>
      <c r="AG37" s="456">
        <f t="shared" si="30"/>
        <v>9.7989820000000005</v>
      </c>
      <c r="AH37" s="456" t="e">
        <f t="shared" si="31"/>
        <v>#DIV/0!</v>
      </c>
      <c r="AI37" s="456">
        <f t="shared" si="32"/>
        <v>8000</v>
      </c>
      <c r="AJ37" s="456">
        <f t="shared" si="33"/>
        <v>1</v>
      </c>
      <c r="AK37" s="456">
        <f t="shared" si="34"/>
        <v>0</v>
      </c>
      <c r="AL37" s="456" t="e">
        <f t="shared" ca="1" si="35"/>
        <v>#N/A</v>
      </c>
      <c r="AM37" s="459" t="e">
        <f t="shared" ca="1" si="36"/>
        <v>#DIV/0!</v>
      </c>
      <c r="AN37" s="456" t="e">
        <f t="shared" ca="1" si="37"/>
        <v>#N/A</v>
      </c>
      <c r="AO37" s="456" t="e">
        <f t="shared" ca="1" si="53"/>
        <v>#N/A</v>
      </c>
      <c r="AP37" s="454" t="e">
        <f t="shared" ca="1" si="17"/>
        <v>#DIV/0!</v>
      </c>
      <c r="AQ37" s="456">
        <f t="shared" si="38"/>
        <v>9.0000000000000002E-6</v>
      </c>
      <c r="AR37" s="456" t="e">
        <f t="shared" ca="1" si="38"/>
        <v>#DIV/0!</v>
      </c>
      <c r="AS37" s="460" t="e">
        <f t="shared" ca="1" si="52"/>
        <v>#N/A</v>
      </c>
      <c r="AT37" s="461" t="e">
        <f t="shared" ca="1" si="18"/>
        <v>#DIV/0!</v>
      </c>
      <c r="AU37" s="456" t="e">
        <f t="shared" si="39"/>
        <v>#DIV/0!</v>
      </c>
      <c r="AV37" s="455" t="e">
        <f t="shared" ca="1" si="40"/>
        <v>#DIV/0!</v>
      </c>
      <c r="AW37" s="456">
        <f t="shared" si="41"/>
        <v>0.03</v>
      </c>
      <c r="AX37" s="451">
        <f t="shared" si="19"/>
        <v>0</v>
      </c>
      <c r="AY37" s="457" t="e">
        <f t="shared" ca="1" si="20"/>
        <v>#DIV/0!</v>
      </c>
      <c r="AZ37" s="67"/>
      <c r="BA37" s="70">
        <f>Pressure_1_R1!A85</f>
        <v>0</v>
      </c>
      <c r="BB37" s="86">
        <f>Pressure_1_R1!B85</f>
        <v>0</v>
      </c>
      <c r="BC37" s="86">
        <f>Pressure_1_R1!C85</f>
        <v>0</v>
      </c>
      <c r="BD37" s="86">
        <f>Pressure_1_R1!D85</f>
        <v>0</v>
      </c>
      <c r="BE37" s="86">
        <f>Pressure_1_R1!E85</f>
        <v>0</v>
      </c>
      <c r="BF37" s="86">
        <f>Pressure_1_R1!F85</f>
        <v>0</v>
      </c>
      <c r="BG37" s="86">
        <f>Pressure_1_R1!G85</f>
        <v>0</v>
      </c>
      <c r="BH37" s="86">
        <f>Pressure_1_R1!H85</f>
        <v>0</v>
      </c>
      <c r="BI37" s="86">
        <f>Pressure_1_R1!I85</f>
        <v>0</v>
      </c>
      <c r="BJ37" s="86">
        <f>Pressure_1_R1!J85</f>
        <v>0</v>
      </c>
      <c r="BK37" s="86">
        <f>Pressure_1_R1!K85</f>
        <v>0</v>
      </c>
      <c r="BL37" s="86">
        <f>Pressure_1_R1!L85</f>
        <v>0</v>
      </c>
      <c r="BM37" s="86">
        <f>Pressure_1_R1!M85</f>
        <v>0</v>
      </c>
      <c r="BN37" s="86">
        <f>Pressure_1_R1!N85</f>
        <v>0</v>
      </c>
      <c r="BO37" s="86">
        <f>Pressure_1_R1!O85</f>
        <v>0</v>
      </c>
      <c r="BP37" s="71">
        <f>Pressure_1_R1!P85</f>
        <v>0</v>
      </c>
    </row>
    <row r="38" spans="2:68" ht="15" customHeight="1">
      <c r="B38" s="443">
        <f>Pressure_1_R1!B20</f>
        <v>0</v>
      </c>
      <c r="C38" s="444">
        <f>Pressure_1_R1!D20</f>
        <v>0</v>
      </c>
      <c r="D38" s="450" t="str">
        <f t="shared" si="8"/>
        <v/>
      </c>
      <c r="E38" s="434" t="str">
        <f t="shared" si="42"/>
        <v>기체</v>
      </c>
      <c r="F38" s="392" t="e">
        <f t="shared" si="9"/>
        <v>#N/A</v>
      </c>
      <c r="G38" s="392" t="e">
        <f t="shared" si="10"/>
        <v>#N/A</v>
      </c>
      <c r="H38" s="442" t="e">
        <f t="shared" si="11"/>
        <v>#N/A</v>
      </c>
      <c r="I38" s="434">
        <f t="shared" si="43"/>
        <v>0</v>
      </c>
      <c r="J38" s="426"/>
      <c r="K38" s="428">
        <f t="shared" si="43"/>
        <v>0</v>
      </c>
      <c r="L38" s="433" t="e">
        <f t="shared" ca="1" si="44"/>
        <v>#N/A</v>
      </c>
      <c r="M38" s="434" t="e">
        <f t="shared" ca="1" si="45"/>
        <v>#VALUE!</v>
      </c>
      <c r="N38" s="433">
        <f t="shared" ca="1" si="46"/>
        <v>0</v>
      </c>
      <c r="O38" s="434" t="e">
        <f t="shared" ca="1" si="47"/>
        <v>#N/A</v>
      </c>
      <c r="P38" s="433">
        <f t="shared" ca="1" si="48"/>
        <v>0</v>
      </c>
      <c r="Q38" s="434" t="e">
        <f t="shared" ca="1" si="49"/>
        <v>#N/A</v>
      </c>
      <c r="R38" s="435">
        <f t="shared" ca="1" si="25"/>
        <v>0</v>
      </c>
      <c r="S38" s="432" t="e">
        <f t="shared" ca="1" si="26"/>
        <v>#N/A</v>
      </c>
      <c r="T38" s="392" t="e">
        <f t="shared" ca="1" si="12"/>
        <v>#N/A</v>
      </c>
      <c r="U38" s="445" t="e">
        <f ca="1">IF(S38="% of Reading",H38*R38%,IF(S38="% of F.S",MAX(G22:G51)*R38%,R38*T38))</f>
        <v>#N/A</v>
      </c>
      <c r="V38" s="434">
        <f t="shared" si="27"/>
        <v>0</v>
      </c>
      <c r="X38" s="433" t="e">
        <f t="shared" ca="1" si="50"/>
        <v>#N/A</v>
      </c>
      <c r="Y38" s="434" t="e">
        <f t="shared" ca="1" si="51"/>
        <v>#N/A</v>
      </c>
      <c r="Z38" s="433" t="e">
        <f t="shared" ca="1" si="28"/>
        <v>#N/A</v>
      </c>
      <c r="AA38" s="436" t="e">
        <f t="shared" ca="1" si="29"/>
        <v>#N/A</v>
      </c>
      <c r="AB38" s="447">
        <f t="shared" si="13"/>
        <v>0</v>
      </c>
      <c r="AC38" s="448">
        <f t="shared" si="14"/>
        <v>0</v>
      </c>
      <c r="AD38" s="458">
        <f t="shared" si="15"/>
        <v>0</v>
      </c>
      <c r="AE38" s="67"/>
      <c r="AF38" s="392">
        <f t="shared" si="16"/>
        <v>0</v>
      </c>
      <c r="AG38" s="456">
        <f t="shared" si="30"/>
        <v>9.7989820000000005</v>
      </c>
      <c r="AH38" s="456" t="e">
        <f t="shared" si="31"/>
        <v>#DIV/0!</v>
      </c>
      <c r="AI38" s="456">
        <f t="shared" si="32"/>
        <v>8000</v>
      </c>
      <c r="AJ38" s="456">
        <f t="shared" si="33"/>
        <v>1</v>
      </c>
      <c r="AK38" s="456">
        <f t="shared" si="34"/>
        <v>0</v>
      </c>
      <c r="AL38" s="456" t="e">
        <f t="shared" ca="1" si="35"/>
        <v>#N/A</v>
      </c>
      <c r="AM38" s="459" t="e">
        <f t="shared" ca="1" si="36"/>
        <v>#DIV/0!</v>
      </c>
      <c r="AN38" s="456" t="e">
        <f t="shared" ca="1" si="37"/>
        <v>#N/A</v>
      </c>
      <c r="AO38" s="456" t="e">
        <f t="shared" ca="1" si="53"/>
        <v>#N/A</v>
      </c>
      <c r="AP38" s="454" t="e">
        <f t="shared" ca="1" si="17"/>
        <v>#DIV/0!</v>
      </c>
      <c r="AQ38" s="456">
        <f t="shared" si="38"/>
        <v>9.0000000000000002E-6</v>
      </c>
      <c r="AR38" s="456" t="e">
        <f t="shared" ca="1" si="38"/>
        <v>#DIV/0!</v>
      </c>
      <c r="AS38" s="460" t="e">
        <f t="shared" ca="1" si="52"/>
        <v>#N/A</v>
      </c>
      <c r="AT38" s="461" t="e">
        <f t="shared" ca="1" si="18"/>
        <v>#DIV/0!</v>
      </c>
      <c r="AU38" s="456" t="e">
        <f t="shared" si="39"/>
        <v>#DIV/0!</v>
      </c>
      <c r="AV38" s="455" t="e">
        <f t="shared" ca="1" si="40"/>
        <v>#DIV/0!</v>
      </c>
      <c r="AW38" s="456">
        <f t="shared" si="41"/>
        <v>0.03</v>
      </c>
      <c r="AX38" s="451">
        <f t="shared" si="19"/>
        <v>0</v>
      </c>
      <c r="AY38" s="457" t="e">
        <f t="shared" ca="1" si="20"/>
        <v>#DIV/0!</v>
      </c>
      <c r="AZ38" s="67"/>
      <c r="BA38" s="68">
        <f>Pressure_1_R1!A86</f>
        <v>0</v>
      </c>
      <c r="BB38" s="87">
        <f>Pressure_1_R1!B86</f>
        <v>0</v>
      </c>
      <c r="BC38" s="87">
        <f>Pressure_1_R1!C86</f>
        <v>0</v>
      </c>
      <c r="BD38" s="87">
        <f>Pressure_1_R1!D86</f>
        <v>0</v>
      </c>
      <c r="BE38" s="87">
        <f>Pressure_1_R1!E86</f>
        <v>0</v>
      </c>
      <c r="BF38" s="87">
        <f>Pressure_1_R1!F86</f>
        <v>0</v>
      </c>
      <c r="BG38" s="87">
        <f>Pressure_1_R1!G86</f>
        <v>0</v>
      </c>
      <c r="BH38" s="87">
        <f>Pressure_1_R1!H86</f>
        <v>0</v>
      </c>
      <c r="BI38" s="87">
        <f>Pressure_1_R1!I86</f>
        <v>0</v>
      </c>
      <c r="BJ38" s="87">
        <f>Pressure_1_R1!J86</f>
        <v>0</v>
      </c>
      <c r="BK38" s="87">
        <f>Pressure_1_R1!K86</f>
        <v>0</v>
      </c>
      <c r="BL38" s="87">
        <f>Pressure_1_R1!L86</f>
        <v>0</v>
      </c>
      <c r="BM38" s="87">
        <f>Pressure_1_R1!M86</f>
        <v>0</v>
      </c>
      <c r="BN38" s="87">
        <f>Pressure_1_R1!N86</f>
        <v>0</v>
      </c>
      <c r="BO38" s="87">
        <f>Pressure_1_R1!O86</f>
        <v>0</v>
      </c>
      <c r="BP38" s="69">
        <f>Pressure_1_R1!P86</f>
        <v>0</v>
      </c>
    </row>
    <row r="39" spans="2:68" ht="15" customHeight="1">
      <c r="B39" s="443">
        <f>Pressure_1_R1!B21</f>
        <v>0</v>
      </c>
      <c r="C39" s="444">
        <f>Pressure_1_R1!D21</f>
        <v>0</v>
      </c>
      <c r="D39" s="450" t="str">
        <f t="shared" si="8"/>
        <v/>
      </c>
      <c r="E39" s="434" t="str">
        <f t="shared" si="42"/>
        <v>기체</v>
      </c>
      <c r="F39" s="392" t="e">
        <f t="shared" si="9"/>
        <v>#N/A</v>
      </c>
      <c r="G39" s="392" t="e">
        <f t="shared" si="10"/>
        <v>#N/A</v>
      </c>
      <c r="H39" s="442" t="e">
        <f t="shared" si="11"/>
        <v>#N/A</v>
      </c>
      <c r="I39" s="434">
        <f t="shared" si="43"/>
        <v>0</v>
      </c>
      <c r="J39" s="426"/>
      <c r="K39" s="428">
        <f t="shared" si="43"/>
        <v>0</v>
      </c>
      <c r="L39" s="433" t="e">
        <f t="shared" ca="1" si="44"/>
        <v>#N/A</v>
      </c>
      <c r="M39" s="434" t="e">
        <f t="shared" ca="1" si="45"/>
        <v>#VALUE!</v>
      </c>
      <c r="N39" s="433">
        <f t="shared" ca="1" si="46"/>
        <v>0</v>
      </c>
      <c r="O39" s="434" t="e">
        <f t="shared" ca="1" si="47"/>
        <v>#N/A</v>
      </c>
      <c r="P39" s="433">
        <f t="shared" ca="1" si="48"/>
        <v>0</v>
      </c>
      <c r="Q39" s="434" t="e">
        <f t="shared" ca="1" si="49"/>
        <v>#N/A</v>
      </c>
      <c r="R39" s="435">
        <f t="shared" ca="1" si="25"/>
        <v>0</v>
      </c>
      <c r="S39" s="432" t="e">
        <f t="shared" ca="1" si="26"/>
        <v>#N/A</v>
      </c>
      <c r="T39" s="392" t="e">
        <f t="shared" ca="1" si="12"/>
        <v>#N/A</v>
      </c>
      <c r="U39" s="445" t="e">
        <f ca="1">IF(S39="% of Reading",H39*R39%,IF(S39="% of F.S",MAX(G22:G51)*R39%,R39*T39))</f>
        <v>#N/A</v>
      </c>
      <c r="V39" s="434">
        <f t="shared" si="27"/>
        <v>0</v>
      </c>
      <c r="X39" s="433" t="e">
        <f t="shared" ca="1" si="50"/>
        <v>#N/A</v>
      </c>
      <c r="Y39" s="434" t="e">
        <f t="shared" ca="1" si="51"/>
        <v>#N/A</v>
      </c>
      <c r="Z39" s="433" t="e">
        <f t="shared" ca="1" si="28"/>
        <v>#N/A</v>
      </c>
      <c r="AA39" s="436" t="e">
        <f t="shared" ca="1" si="29"/>
        <v>#N/A</v>
      </c>
      <c r="AB39" s="447">
        <f t="shared" si="13"/>
        <v>0</v>
      </c>
      <c r="AC39" s="448">
        <f t="shared" si="14"/>
        <v>0</v>
      </c>
      <c r="AD39" s="458">
        <f t="shared" si="15"/>
        <v>0</v>
      </c>
      <c r="AE39" s="67"/>
      <c r="AF39" s="392">
        <f t="shared" si="16"/>
        <v>0</v>
      </c>
      <c r="AG39" s="456">
        <f t="shared" si="30"/>
        <v>9.7989820000000005</v>
      </c>
      <c r="AH39" s="456" t="e">
        <f t="shared" si="31"/>
        <v>#DIV/0!</v>
      </c>
      <c r="AI39" s="456">
        <f t="shared" si="32"/>
        <v>8000</v>
      </c>
      <c r="AJ39" s="456">
        <f t="shared" si="33"/>
        <v>1</v>
      </c>
      <c r="AK39" s="456">
        <f t="shared" si="34"/>
        <v>0</v>
      </c>
      <c r="AL39" s="456" t="e">
        <f t="shared" ca="1" si="35"/>
        <v>#N/A</v>
      </c>
      <c r="AM39" s="459" t="e">
        <f t="shared" ca="1" si="36"/>
        <v>#DIV/0!</v>
      </c>
      <c r="AN39" s="456" t="e">
        <f t="shared" ca="1" si="37"/>
        <v>#N/A</v>
      </c>
      <c r="AO39" s="456" t="e">
        <f t="shared" ca="1" si="53"/>
        <v>#N/A</v>
      </c>
      <c r="AP39" s="454" t="e">
        <f t="shared" ca="1" si="17"/>
        <v>#DIV/0!</v>
      </c>
      <c r="AQ39" s="456">
        <f t="shared" si="38"/>
        <v>9.0000000000000002E-6</v>
      </c>
      <c r="AR39" s="456" t="e">
        <f t="shared" ca="1" si="38"/>
        <v>#DIV/0!</v>
      </c>
      <c r="AS39" s="460" t="e">
        <f t="shared" ca="1" si="52"/>
        <v>#N/A</v>
      </c>
      <c r="AT39" s="461" t="e">
        <f t="shared" ca="1" si="18"/>
        <v>#DIV/0!</v>
      </c>
      <c r="AU39" s="456" t="e">
        <f t="shared" si="39"/>
        <v>#DIV/0!</v>
      </c>
      <c r="AV39" s="455" t="e">
        <f t="shared" ca="1" si="40"/>
        <v>#DIV/0!</v>
      </c>
      <c r="AW39" s="456">
        <f t="shared" si="41"/>
        <v>0.03</v>
      </c>
      <c r="AX39" s="451">
        <f t="shared" si="19"/>
        <v>0</v>
      </c>
      <c r="AY39" s="457" t="e">
        <f t="shared" ca="1" si="20"/>
        <v>#DIV/0!</v>
      </c>
      <c r="AZ39" s="67"/>
      <c r="BA39" s="70">
        <f>Pressure_1_R1!A87</f>
        <v>0</v>
      </c>
      <c r="BB39" s="86">
        <f>Pressure_1_R1!B87</f>
        <v>0</v>
      </c>
      <c r="BC39" s="86">
        <f>Pressure_1_R1!C87</f>
        <v>0</v>
      </c>
      <c r="BD39" s="86">
        <f>Pressure_1_R1!D87</f>
        <v>0</v>
      </c>
      <c r="BE39" s="86">
        <f>Pressure_1_R1!E87</f>
        <v>0</v>
      </c>
      <c r="BF39" s="86">
        <f>Pressure_1_R1!F87</f>
        <v>0</v>
      </c>
      <c r="BG39" s="86">
        <f>Pressure_1_R1!G87</f>
        <v>0</v>
      </c>
      <c r="BH39" s="86">
        <f>Pressure_1_R1!H87</f>
        <v>0</v>
      </c>
      <c r="BI39" s="86">
        <f>Pressure_1_R1!I87</f>
        <v>0</v>
      </c>
      <c r="BJ39" s="86">
        <f>Pressure_1_R1!J87</f>
        <v>0</v>
      </c>
      <c r="BK39" s="86">
        <f>Pressure_1_R1!K87</f>
        <v>0</v>
      </c>
      <c r="BL39" s="86">
        <f>Pressure_1_R1!L87</f>
        <v>0</v>
      </c>
      <c r="BM39" s="86">
        <f>Pressure_1_R1!M87</f>
        <v>0</v>
      </c>
      <c r="BN39" s="86">
        <f>Pressure_1_R1!N87</f>
        <v>0</v>
      </c>
      <c r="BO39" s="86">
        <f>Pressure_1_R1!O87</f>
        <v>0</v>
      </c>
      <c r="BP39" s="71">
        <f>Pressure_1_R1!P87</f>
        <v>0</v>
      </c>
    </row>
    <row r="40" spans="2:68" ht="15" customHeight="1">
      <c r="B40" s="443">
        <f>Pressure_1_R1!B22</f>
        <v>0</v>
      </c>
      <c r="C40" s="444">
        <f>Pressure_1_R1!D22</f>
        <v>0</v>
      </c>
      <c r="D40" s="450" t="str">
        <f t="shared" si="8"/>
        <v/>
      </c>
      <c r="E40" s="434" t="str">
        <f t="shared" si="42"/>
        <v>기체</v>
      </c>
      <c r="F40" s="392" t="e">
        <f t="shared" si="9"/>
        <v>#N/A</v>
      </c>
      <c r="G40" s="392" t="e">
        <f t="shared" si="10"/>
        <v>#N/A</v>
      </c>
      <c r="H40" s="442" t="e">
        <f t="shared" si="11"/>
        <v>#N/A</v>
      </c>
      <c r="I40" s="434">
        <f t="shared" si="43"/>
        <v>0</v>
      </c>
      <c r="J40" s="426"/>
      <c r="K40" s="428">
        <f t="shared" si="43"/>
        <v>0</v>
      </c>
      <c r="L40" s="433" t="e">
        <f t="shared" ca="1" si="44"/>
        <v>#N/A</v>
      </c>
      <c r="M40" s="434" t="e">
        <f t="shared" ca="1" si="45"/>
        <v>#VALUE!</v>
      </c>
      <c r="N40" s="433">
        <f t="shared" ca="1" si="46"/>
        <v>0</v>
      </c>
      <c r="O40" s="434" t="e">
        <f t="shared" ca="1" si="47"/>
        <v>#N/A</v>
      </c>
      <c r="P40" s="433">
        <f t="shared" ca="1" si="48"/>
        <v>0</v>
      </c>
      <c r="Q40" s="434" t="e">
        <f t="shared" ca="1" si="49"/>
        <v>#N/A</v>
      </c>
      <c r="R40" s="435">
        <f t="shared" ca="1" si="25"/>
        <v>0</v>
      </c>
      <c r="S40" s="432" t="e">
        <f t="shared" ca="1" si="26"/>
        <v>#N/A</v>
      </c>
      <c r="T40" s="392" t="e">
        <f t="shared" ca="1" si="12"/>
        <v>#N/A</v>
      </c>
      <c r="U40" s="445" t="e">
        <f ca="1">IF(S40="% of Reading",H40*R40%,IF(S40="% of F.S",MAX(G22:G51)*R40%,R40*T40))</f>
        <v>#N/A</v>
      </c>
      <c r="V40" s="434">
        <f t="shared" si="27"/>
        <v>0</v>
      </c>
      <c r="X40" s="433" t="e">
        <f t="shared" ca="1" si="50"/>
        <v>#N/A</v>
      </c>
      <c r="Y40" s="434" t="e">
        <f t="shared" ca="1" si="51"/>
        <v>#N/A</v>
      </c>
      <c r="Z40" s="433" t="e">
        <f t="shared" ca="1" si="28"/>
        <v>#N/A</v>
      </c>
      <c r="AA40" s="436" t="e">
        <f t="shared" ca="1" si="29"/>
        <v>#N/A</v>
      </c>
      <c r="AB40" s="447">
        <f t="shared" si="13"/>
        <v>0</v>
      </c>
      <c r="AC40" s="448">
        <f t="shared" si="14"/>
        <v>0</v>
      </c>
      <c r="AD40" s="458">
        <f t="shared" si="15"/>
        <v>0</v>
      </c>
      <c r="AE40" s="67"/>
      <c r="AF40" s="392">
        <f t="shared" si="16"/>
        <v>0</v>
      </c>
      <c r="AG40" s="456">
        <f t="shared" si="30"/>
        <v>9.7989820000000005</v>
      </c>
      <c r="AH40" s="456" t="e">
        <f t="shared" si="31"/>
        <v>#DIV/0!</v>
      </c>
      <c r="AI40" s="456">
        <f t="shared" si="32"/>
        <v>8000</v>
      </c>
      <c r="AJ40" s="456">
        <f t="shared" si="33"/>
        <v>1</v>
      </c>
      <c r="AK40" s="456">
        <f t="shared" si="34"/>
        <v>0</v>
      </c>
      <c r="AL40" s="456" t="e">
        <f t="shared" ca="1" si="35"/>
        <v>#N/A</v>
      </c>
      <c r="AM40" s="459" t="e">
        <f t="shared" ca="1" si="36"/>
        <v>#DIV/0!</v>
      </c>
      <c r="AN40" s="456" t="e">
        <f t="shared" ca="1" si="37"/>
        <v>#N/A</v>
      </c>
      <c r="AO40" s="456" t="e">
        <f t="shared" ca="1" si="53"/>
        <v>#N/A</v>
      </c>
      <c r="AP40" s="454" t="e">
        <f t="shared" ca="1" si="17"/>
        <v>#DIV/0!</v>
      </c>
      <c r="AQ40" s="456">
        <f t="shared" si="38"/>
        <v>9.0000000000000002E-6</v>
      </c>
      <c r="AR40" s="456" t="e">
        <f t="shared" ca="1" si="38"/>
        <v>#DIV/0!</v>
      </c>
      <c r="AS40" s="460" t="e">
        <f t="shared" ca="1" si="52"/>
        <v>#N/A</v>
      </c>
      <c r="AT40" s="461" t="e">
        <f t="shared" ca="1" si="18"/>
        <v>#DIV/0!</v>
      </c>
      <c r="AU40" s="456" t="e">
        <f t="shared" si="39"/>
        <v>#DIV/0!</v>
      </c>
      <c r="AV40" s="455" t="e">
        <f t="shared" ca="1" si="40"/>
        <v>#DIV/0!</v>
      </c>
      <c r="AW40" s="456">
        <f t="shared" si="41"/>
        <v>0.03</v>
      </c>
      <c r="AX40" s="451">
        <f t="shared" si="19"/>
        <v>0</v>
      </c>
      <c r="AY40" s="457" t="e">
        <f t="shared" ca="1" si="20"/>
        <v>#DIV/0!</v>
      </c>
      <c r="AZ40" s="67"/>
      <c r="BA40" s="68">
        <f>Pressure_1_R1!A88</f>
        <v>0</v>
      </c>
      <c r="BB40" s="87">
        <f>Pressure_1_R1!B88</f>
        <v>0</v>
      </c>
      <c r="BC40" s="87">
        <f>Pressure_1_R1!C88</f>
        <v>0</v>
      </c>
      <c r="BD40" s="87">
        <f>Pressure_1_R1!D88</f>
        <v>0</v>
      </c>
      <c r="BE40" s="87">
        <f>Pressure_1_R1!E88</f>
        <v>0</v>
      </c>
      <c r="BF40" s="87">
        <f>Pressure_1_R1!F88</f>
        <v>0</v>
      </c>
      <c r="BG40" s="87">
        <f>Pressure_1_R1!G88</f>
        <v>0</v>
      </c>
      <c r="BH40" s="87">
        <f>Pressure_1_R1!H88</f>
        <v>0</v>
      </c>
      <c r="BI40" s="87">
        <f>Pressure_1_R1!I88</f>
        <v>0</v>
      </c>
      <c r="BJ40" s="87">
        <f>Pressure_1_R1!J88</f>
        <v>0</v>
      </c>
      <c r="BK40" s="87">
        <f>Pressure_1_R1!K88</f>
        <v>0</v>
      </c>
      <c r="BL40" s="87">
        <f>Pressure_1_R1!L88</f>
        <v>0</v>
      </c>
      <c r="BM40" s="87">
        <f>Pressure_1_R1!M88</f>
        <v>0</v>
      </c>
      <c r="BN40" s="87">
        <f>Pressure_1_R1!N88</f>
        <v>0</v>
      </c>
      <c r="BO40" s="87">
        <f>Pressure_1_R1!O88</f>
        <v>0</v>
      </c>
      <c r="BP40" s="69">
        <f>Pressure_1_R1!P88</f>
        <v>0</v>
      </c>
    </row>
    <row r="41" spans="2:68" ht="15" customHeight="1">
      <c r="B41" s="443">
        <f>Pressure_1_R1!B23</f>
        <v>0</v>
      </c>
      <c r="C41" s="444">
        <f>Pressure_1_R1!D23</f>
        <v>0</v>
      </c>
      <c r="D41" s="450" t="str">
        <f t="shared" si="8"/>
        <v/>
      </c>
      <c r="E41" s="434" t="str">
        <f t="shared" si="42"/>
        <v>기체</v>
      </c>
      <c r="F41" s="392" t="e">
        <f t="shared" si="9"/>
        <v>#N/A</v>
      </c>
      <c r="G41" s="392" t="e">
        <f t="shared" si="10"/>
        <v>#N/A</v>
      </c>
      <c r="H41" s="442" t="e">
        <f t="shared" si="11"/>
        <v>#N/A</v>
      </c>
      <c r="I41" s="434">
        <f t="shared" si="43"/>
        <v>0</v>
      </c>
      <c r="J41" s="426"/>
      <c r="K41" s="428">
        <f t="shared" si="43"/>
        <v>0</v>
      </c>
      <c r="L41" s="433" t="e">
        <f t="shared" ca="1" si="44"/>
        <v>#N/A</v>
      </c>
      <c r="M41" s="434" t="e">
        <f t="shared" ca="1" si="45"/>
        <v>#VALUE!</v>
      </c>
      <c r="N41" s="433">
        <f t="shared" ca="1" si="46"/>
        <v>0</v>
      </c>
      <c r="O41" s="434" t="e">
        <f t="shared" ca="1" si="47"/>
        <v>#N/A</v>
      </c>
      <c r="P41" s="433">
        <f t="shared" ca="1" si="48"/>
        <v>0</v>
      </c>
      <c r="Q41" s="434" t="e">
        <f t="shared" ca="1" si="49"/>
        <v>#N/A</v>
      </c>
      <c r="R41" s="435">
        <f t="shared" ca="1" si="25"/>
        <v>0</v>
      </c>
      <c r="S41" s="432" t="e">
        <f t="shared" ca="1" si="26"/>
        <v>#N/A</v>
      </c>
      <c r="T41" s="392" t="e">
        <f t="shared" ca="1" si="12"/>
        <v>#N/A</v>
      </c>
      <c r="U41" s="445" t="e">
        <f ca="1">IF(S41="% of Reading",H41*R41%,IF(S41="% of F.S",MAX(G22:G51)*R41%,R41*T41))</f>
        <v>#N/A</v>
      </c>
      <c r="V41" s="434">
        <f t="shared" si="27"/>
        <v>0</v>
      </c>
      <c r="X41" s="433" t="e">
        <f t="shared" ca="1" si="50"/>
        <v>#N/A</v>
      </c>
      <c r="Y41" s="434" t="e">
        <f t="shared" ca="1" si="51"/>
        <v>#N/A</v>
      </c>
      <c r="Z41" s="433" t="e">
        <f t="shared" ca="1" si="28"/>
        <v>#N/A</v>
      </c>
      <c r="AA41" s="436" t="e">
        <f t="shared" ca="1" si="29"/>
        <v>#N/A</v>
      </c>
      <c r="AB41" s="447">
        <f t="shared" si="13"/>
        <v>0</v>
      </c>
      <c r="AC41" s="448">
        <f t="shared" si="14"/>
        <v>0</v>
      </c>
      <c r="AD41" s="458">
        <f t="shared" si="15"/>
        <v>0</v>
      </c>
      <c r="AE41" s="67"/>
      <c r="AF41" s="392">
        <f t="shared" si="16"/>
        <v>0</v>
      </c>
      <c r="AG41" s="456">
        <f t="shared" si="30"/>
        <v>9.7989820000000005</v>
      </c>
      <c r="AH41" s="456" t="e">
        <f t="shared" si="31"/>
        <v>#DIV/0!</v>
      </c>
      <c r="AI41" s="456">
        <f t="shared" si="32"/>
        <v>8000</v>
      </c>
      <c r="AJ41" s="456">
        <f t="shared" si="33"/>
        <v>1</v>
      </c>
      <c r="AK41" s="456">
        <f t="shared" si="34"/>
        <v>0</v>
      </c>
      <c r="AL41" s="456" t="e">
        <f t="shared" ca="1" si="35"/>
        <v>#N/A</v>
      </c>
      <c r="AM41" s="459" t="e">
        <f t="shared" ca="1" si="36"/>
        <v>#DIV/0!</v>
      </c>
      <c r="AN41" s="456" t="e">
        <f t="shared" ca="1" si="37"/>
        <v>#N/A</v>
      </c>
      <c r="AO41" s="456" t="e">
        <f t="shared" ca="1" si="53"/>
        <v>#N/A</v>
      </c>
      <c r="AP41" s="454" t="e">
        <f t="shared" ca="1" si="17"/>
        <v>#DIV/0!</v>
      </c>
      <c r="AQ41" s="456">
        <f t="shared" si="38"/>
        <v>9.0000000000000002E-6</v>
      </c>
      <c r="AR41" s="456" t="e">
        <f t="shared" ca="1" si="38"/>
        <v>#DIV/0!</v>
      </c>
      <c r="AS41" s="460" t="e">
        <f t="shared" ca="1" si="52"/>
        <v>#N/A</v>
      </c>
      <c r="AT41" s="461" t="e">
        <f t="shared" ca="1" si="18"/>
        <v>#DIV/0!</v>
      </c>
      <c r="AU41" s="456" t="e">
        <f t="shared" si="39"/>
        <v>#DIV/0!</v>
      </c>
      <c r="AV41" s="455" t="e">
        <f t="shared" ca="1" si="40"/>
        <v>#DIV/0!</v>
      </c>
      <c r="AW41" s="456">
        <f t="shared" si="41"/>
        <v>0.03</v>
      </c>
      <c r="AX41" s="451">
        <f t="shared" si="19"/>
        <v>0</v>
      </c>
      <c r="AY41" s="457" t="e">
        <f t="shared" ca="1" si="20"/>
        <v>#DIV/0!</v>
      </c>
      <c r="AZ41" s="67"/>
      <c r="BA41" s="70">
        <f>Pressure_1_R1!A89</f>
        <v>0</v>
      </c>
      <c r="BB41" s="86">
        <f>Pressure_1_R1!B89</f>
        <v>0</v>
      </c>
      <c r="BC41" s="86">
        <f>Pressure_1_R1!C89</f>
        <v>0</v>
      </c>
      <c r="BD41" s="86">
        <f>Pressure_1_R1!D89</f>
        <v>0</v>
      </c>
      <c r="BE41" s="86">
        <f>Pressure_1_R1!E89</f>
        <v>0</v>
      </c>
      <c r="BF41" s="86">
        <f>Pressure_1_R1!F89</f>
        <v>0</v>
      </c>
      <c r="BG41" s="86">
        <f>Pressure_1_R1!G89</f>
        <v>0</v>
      </c>
      <c r="BH41" s="86">
        <f>Pressure_1_R1!H89</f>
        <v>0</v>
      </c>
      <c r="BI41" s="86">
        <f>Pressure_1_R1!I89</f>
        <v>0</v>
      </c>
      <c r="BJ41" s="86">
        <f>Pressure_1_R1!J89</f>
        <v>0</v>
      </c>
      <c r="BK41" s="86">
        <f>Pressure_1_R1!K89</f>
        <v>0</v>
      </c>
      <c r="BL41" s="86">
        <f>Pressure_1_R1!L89</f>
        <v>0</v>
      </c>
      <c r="BM41" s="86">
        <f>Pressure_1_R1!M89</f>
        <v>0</v>
      </c>
      <c r="BN41" s="86">
        <f>Pressure_1_R1!N89</f>
        <v>0</v>
      </c>
      <c r="BO41" s="86">
        <f>Pressure_1_R1!O89</f>
        <v>0</v>
      </c>
      <c r="BP41" s="71">
        <f>Pressure_1_R1!P89</f>
        <v>0</v>
      </c>
    </row>
    <row r="42" spans="2:68" ht="15" customHeight="1">
      <c r="B42" s="443">
        <f>Pressure_1_R1!B24</f>
        <v>0</v>
      </c>
      <c r="C42" s="444">
        <f>Pressure_1_R1!D24</f>
        <v>0</v>
      </c>
      <c r="D42" s="450" t="str">
        <f t="shared" si="8"/>
        <v/>
      </c>
      <c r="E42" s="434" t="str">
        <f t="shared" si="42"/>
        <v>기체</v>
      </c>
      <c r="F42" s="392" t="e">
        <f t="shared" si="9"/>
        <v>#N/A</v>
      </c>
      <c r="G42" s="392" t="e">
        <f t="shared" si="10"/>
        <v>#N/A</v>
      </c>
      <c r="H42" s="442" t="e">
        <f t="shared" si="11"/>
        <v>#N/A</v>
      </c>
      <c r="I42" s="434">
        <f t="shared" si="43"/>
        <v>0</v>
      </c>
      <c r="J42" s="426"/>
      <c r="K42" s="428">
        <f t="shared" si="43"/>
        <v>0</v>
      </c>
      <c r="L42" s="433" t="e">
        <f t="shared" ca="1" si="44"/>
        <v>#N/A</v>
      </c>
      <c r="M42" s="434" t="e">
        <f t="shared" ca="1" si="45"/>
        <v>#VALUE!</v>
      </c>
      <c r="N42" s="433">
        <f t="shared" ca="1" si="46"/>
        <v>0</v>
      </c>
      <c r="O42" s="434" t="e">
        <f t="shared" ca="1" si="47"/>
        <v>#N/A</v>
      </c>
      <c r="P42" s="433">
        <f t="shared" ca="1" si="48"/>
        <v>0</v>
      </c>
      <c r="Q42" s="434" t="e">
        <f t="shared" ca="1" si="49"/>
        <v>#N/A</v>
      </c>
      <c r="R42" s="435">
        <f t="shared" ca="1" si="25"/>
        <v>0</v>
      </c>
      <c r="S42" s="432" t="e">
        <f t="shared" ca="1" si="26"/>
        <v>#N/A</v>
      </c>
      <c r="T42" s="392" t="e">
        <f t="shared" ca="1" si="12"/>
        <v>#N/A</v>
      </c>
      <c r="U42" s="445" t="e">
        <f ca="1">IF(S42="% of Reading",H42*R42%,IF(S42="% of F.S",MAX(G22:G51)*R42%,R42*T42))</f>
        <v>#N/A</v>
      </c>
      <c r="V42" s="434">
        <f t="shared" si="27"/>
        <v>0</v>
      </c>
      <c r="X42" s="433" t="e">
        <f t="shared" ca="1" si="50"/>
        <v>#N/A</v>
      </c>
      <c r="Y42" s="434" t="e">
        <f t="shared" ca="1" si="51"/>
        <v>#N/A</v>
      </c>
      <c r="Z42" s="433" t="e">
        <f t="shared" ca="1" si="28"/>
        <v>#N/A</v>
      </c>
      <c r="AA42" s="436" t="e">
        <f t="shared" ca="1" si="29"/>
        <v>#N/A</v>
      </c>
      <c r="AB42" s="447">
        <f t="shared" si="13"/>
        <v>0</v>
      </c>
      <c r="AC42" s="448">
        <f t="shared" si="14"/>
        <v>0</v>
      </c>
      <c r="AD42" s="458">
        <f t="shared" si="15"/>
        <v>0</v>
      </c>
      <c r="AE42" s="67"/>
      <c r="AF42" s="392">
        <f t="shared" si="16"/>
        <v>0</v>
      </c>
      <c r="AG42" s="456">
        <f t="shared" si="30"/>
        <v>9.7989820000000005</v>
      </c>
      <c r="AH42" s="456" t="e">
        <f t="shared" si="31"/>
        <v>#DIV/0!</v>
      </c>
      <c r="AI42" s="456">
        <f t="shared" si="32"/>
        <v>8000</v>
      </c>
      <c r="AJ42" s="456">
        <f t="shared" si="33"/>
        <v>1</v>
      </c>
      <c r="AK42" s="456">
        <f t="shared" si="34"/>
        <v>0</v>
      </c>
      <c r="AL42" s="456" t="e">
        <f t="shared" ca="1" si="35"/>
        <v>#N/A</v>
      </c>
      <c r="AM42" s="459" t="e">
        <f t="shared" ca="1" si="36"/>
        <v>#DIV/0!</v>
      </c>
      <c r="AN42" s="456" t="e">
        <f t="shared" ca="1" si="37"/>
        <v>#N/A</v>
      </c>
      <c r="AO42" s="456" t="e">
        <f t="shared" ca="1" si="53"/>
        <v>#N/A</v>
      </c>
      <c r="AP42" s="454" t="e">
        <f t="shared" ca="1" si="17"/>
        <v>#DIV/0!</v>
      </c>
      <c r="AQ42" s="456">
        <f t="shared" si="38"/>
        <v>9.0000000000000002E-6</v>
      </c>
      <c r="AR42" s="456" t="e">
        <f t="shared" ca="1" si="38"/>
        <v>#DIV/0!</v>
      </c>
      <c r="AS42" s="460" t="e">
        <f t="shared" ca="1" si="52"/>
        <v>#N/A</v>
      </c>
      <c r="AT42" s="461" t="e">
        <f t="shared" ca="1" si="18"/>
        <v>#DIV/0!</v>
      </c>
      <c r="AU42" s="456" t="e">
        <f t="shared" si="39"/>
        <v>#DIV/0!</v>
      </c>
      <c r="AV42" s="455" t="e">
        <f t="shared" ca="1" si="40"/>
        <v>#DIV/0!</v>
      </c>
      <c r="AW42" s="456">
        <f t="shared" si="41"/>
        <v>0.03</v>
      </c>
      <c r="AX42" s="451">
        <f t="shared" si="19"/>
        <v>0</v>
      </c>
      <c r="AY42" s="457" t="e">
        <f t="shared" ca="1" si="20"/>
        <v>#DIV/0!</v>
      </c>
      <c r="AZ42" s="67"/>
      <c r="BA42" s="68">
        <f>Pressure_1_R1!A90</f>
        <v>0</v>
      </c>
      <c r="BB42" s="87">
        <f>Pressure_1_R1!B90</f>
        <v>0</v>
      </c>
      <c r="BC42" s="87">
        <f>Pressure_1_R1!C90</f>
        <v>0</v>
      </c>
      <c r="BD42" s="87">
        <f>Pressure_1_R1!D90</f>
        <v>0</v>
      </c>
      <c r="BE42" s="87">
        <f>Pressure_1_R1!E90</f>
        <v>0</v>
      </c>
      <c r="BF42" s="87">
        <f>Pressure_1_R1!F90</f>
        <v>0</v>
      </c>
      <c r="BG42" s="87">
        <f>Pressure_1_R1!G90</f>
        <v>0</v>
      </c>
      <c r="BH42" s="87">
        <f>Pressure_1_R1!H90</f>
        <v>0</v>
      </c>
      <c r="BI42" s="87">
        <f>Pressure_1_R1!I90</f>
        <v>0</v>
      </c>
      <c r="BJ42" s="87">
        <f>Pressure_1_R1!J90</f>
        <v>0</v>
      </c>
      <c r="BK42" s="87">
        <f>Pressure_1_R1!K90</f>
        <v>0</v>
      </c>
      <c r="BL42" s="87">
        <f>Pressure_1_R1!L90</f>
        <v>0</v>
      </c>
      <c r="BM42" s="87">
        <f>Pressure_1_R1!M90</f>
        <v>0</v>
      </c>
      <c r="BN42" s="87">
        <f>Pressure_1_R1!N90</f>
        <v>0</v>
      </c>
      <c r="BO42" s="87">
        <f>Pressure_1_R1!O90</f>
        <v>0</v>
      </c>
      <c r="BP42" s="69">
        <f>Pressure_1_R1!P90</f>
        <v>0</v>
      </c>
    </row>
    <row r="43" spans="2:68" ht="15" customHeight="1">
      <c r="B43" s="443">
        <f>Pressure_1_R1!B25</f>
        <v>0</v>
      </c>
      <c r="C43" s="444">
        <f>Pressure_1_R1!D25</f>
        <v>0</v>
      </c>
      <c r="D43" s="450" t="str">
        <f t="shared" si="8"/>
        <v/>
      </c>
      <c r="E43" s="434" t="str">
        <f t="shared" si="42"/>
        <v>기체</v>
      </c>
      <c r="F43" s="392" t="e">
        <f t="shared" si="9"/>
        <v>#N/A</v>
      </c>
      <c r="G43" s="392" t="e">
        <f t="shared" si="10"/>
        <v>#N/A</v>
      </c>
      <c r="H43" s="442" t="e">
        <f t="shared" si="11"/>
        <v>#N/A</v>
      </c>
      <c r="I43" s="434">
        <f t="shared" si="43"/>
        <v>0</v>
      </c>
      <c r="J43" s="426"/>
      <c r="K43" s="428">
        <f t="shared" si="43"/>
        <v>0</v>
      </c>
      <c r="L43" s="433" t="e">
        <f t="shared" ca="1" si="44"/>
        <v>#N/A</v>
      </c>
      <c r="M43" s="434" t="e">
        <f t="shared" ca="1" si="45"/>
        <v>#VALUE!</v>
      </c>
      <c r="N43" s="433">
        <f t="shared" ca="1" si="46"/>
        <v>0</v>
      </c>
      <c r="O43" s="434" t="e">
        <f t="shared" ca="1" si="47"/>
        <v>#N/A</v>
      </c>
      <c r="P43" s="433">
        <f t="shared" ca="1" si="48"/>
        <v>0</v>
      </c>
      <c r="Q43" s="434" t="e">
        <f t="shared" ca="1" si="49"/>
        <v>#N/A</v>
      </c>
      <c r="R43" s="435">
        <f t="shared" ca="1" si="25"/>
        <v>0</v>
      </c>
      <c r="S43" s="432" t="e">
        <f t="shared" ca="1" si="26"/>
        <v>#N/A</v>
      </c>
      <c r="T43" s="392" t="e">
        <f t="shared" ca="1" si="12"/>
        <v>#N/A</v>
      </c>
      <c r="U43" s="445" t="e">
        <f ca="1">IF(S43="% of Reading",H43*R43%,IF(S43="% of F.S",MAX(G22:G51)*R43%,R43*T43))</f>
        <v>#N/A</v>
      </c>
      <c r="V43" s="434">
        <f t="shared" si="27"/>
        <v>0</v>
      </c>
      <c r="X43" s="433" t="e">
        <f t="shared" ca="1" si="50"/>
        <v>#N/A</v>
      </c>
      <c r="Y43" s="434" t="e">
        <f t="shared" ca="1" si="51"/>
        <v>#N/A</v>
      </c>
      <c r="Z43" s="433" t="e">
        <f t="shared" ca="1" si="28"/>
        <v>#N/A</v>
      </c>
      <c r="AA43" s="436" t="e">
        <f t="shared" ca="1" si="29"/>
        <v>#N/A</v>
      </c>
      <c r="AB43" s="447">
        <f t="shared" si="13"/>
        <v>0</v>
      </c>
      <c r="AC43" s="448">
        <f t="shared" si="14"/>
        <v>0</v>
      </c>
      <c r="AD43" s="458">
        <f t="shared" si="15"/>
        <v>0</v>
      </c>
      <c r="AE43" s="67"/>
      <c r="AF43" s="392">
        <f t="shared" si="16"/>
        <v>0</v>
      </c>
      <c r="AG43" s="456">
        <f t="shared" si="30"/>
        <v>9.7989820000000005</v>
      </c>
      <c r="AH43" s="456" t="e">
        <f t="shared" si="31"/>
        <v>#DIV/0!</v>
      </c>
      <c r="AI43" s="456">
        <f t="shared" si="32"/>
        <v>8000</v>
      </c>
      <c r="AJ43" s="456">
        <f t="shared" si="33"/>
        <v>1</v>
      </c>
      <c r="AK43" s="456">
        <f t="shared" si="34"/>
        <v>0</v>
      </c>
      <c r="AL43" s="456" t="e">
        <f t="shared" ca="1" si="35"/>
        <v>#N/A</v>
      </c>
      <c r="AM43" s="459" t="e">
        <f t="shared" ca="1" si="36"/>
        <v>#DIV/0!</v>
      </c>
      <c r="AN43" s="456" t="e">
        <f t="shared" ca="1" si="37"/>
        <v>#N/A</v>
      </c>
      <c r="AO43" s="456" t="e">
        <f t="shared" ca="1" si="53"/>
        <v>#N/A</v>
      </c>
      <c r="AP43" s="454" t="e">
        <f t="shared" ca="1" si="17"/>
        <v>#DIV/0!</v>
      </c>
      <c r="AQ43" s="456">
        <f t="shared" si="38"/>
        <v>9.0000000000000002E-6</v>
      </c>
      <c r="AR43" s="456" t="e">
        <f t="shared" ca="1" si="38"/>
        <v>#DIV/0!</v>
      </c>
      <c r="AS43" s="460" t="e">
        <f t="shared" ca="1" si="52"/>
        <v>#N/A</v>
      </c>
      <c r="AT43" s="461" t="e">
        <f t="shared" ca="1" si="18"/>
        <v>#DIV/0!</v>
      </c>
      <c r="AU43" s="456" t="e">
        <f t="shared" si="39"/>
        <v>#DIV/0!</v>
      </c>
      <c r="AV43" s="455" t="e">
        <f t="shared" ca="1" si="40"/>
        <v>#DIV/0!</v>
      </c>
      <c r="AW43" s="456">
        <f t="shared" si="41"/>
        <v>0.03</v>
      </c>
      <c r="AX43" s="451">
        <f t="shared" si="19"/>
        <v>0</v>
      </c>
      <c r="AY43" s="457" t="e">
        <f t="shared" ca="1" si="20"/>
        <v>#DIV/0!</v>
      </c>
      <c r="AZ43" s="67"/>
      <c r="BA43" s="70">
        <f>Pressure_1_R1!A91</f>
        <v>0</v>
      </c>
      <c r="BB43" s="86">
        <f>Pressure_1_R1!B91</f>
        <v>0</v>
      </c>
      <c r="BC43" s="86">
        <f>Pressure_1_R1!C91</f>
        <v>0</v>
      </c>
      <c r="BD43" s="86">
        <f>Pressure_1_R1!D91</f>
        <v>0</v>
      </c>
      <c r="BE43" s="86">
        <f>Pressure_1_R1!E91</f>
        <v>0</v>
      </c>
      <c r="BF43" s="86">
        <f>Pressure_1_R1!F91</f>
        <v>0</v>
      </c>
      <c r="BG43" s="86">
        <f>Pressure_1_R1!G91</f>
        <v>0</v>
      </c>
      <c r="BH43" s="86">
        <f>Pressure_1_R1!H91</f>
        <v>0</v>
      </c>
      <c r="BI43" s="86">
        <f>Pressure_1_R1!I91</f>
        <v>0</v>
      </c>
      <c r="BJ43" s="86">
        <f>Pressure_1_R1!J91</f>
        <v>0</v>
      </c>
      <c r="BK43" s="86">
        <f>Pressure_1_R1!K91</f>
        <v>0</v>
      </c>
      <c r="BL43" s="86">
        <f>Pressure_1_R1!L91</f>
        <v>0</v>
      </c>
      <c r="BM43" s="86">
        <f>Pressure_1_R1!M91</f>
        <v>0</v>
      </c>
      <c r="BN43" s="86">
        <f>Pressure_1_R1!N91</f>
        <v>0</v>
      </c>
      <c r="BO43" s="86">
        <f>Pressure_1_R1!O91</f>
        <v>0</v>
      </c>
      <c r="BP43" s="71">
        <f>Pressure_1_R1!P91</f>
        <v>0</v>
      </c>
    </row>
    <row r="44" spans="2:68" ht="15" customHeight="1">
      <c r="B44" s="443">
        <f>Pressure_1_R1!B26</f>
        <v>0</v>
      </c>
      <c r="C44" s="444">
        <f>Pressure_1_R1!D26</f>
        <v>0</v>
      </c>
      <c r="D44" s="450" t="str">
        <f t="shared" si="8"/>
        <v/>
      </c>
      <c r="E44" s="434" t="str">
        <f t="shared" si="42"/>
        <v>기체</v>
      </c>
      <c r="F44" s="392" t="e">
        <f t="shared" si="9"/>
        <v>#N/A</v>
      </c>
      <c r="G44" s="392" t="e">
        <f t="shared" si="10"/>
        <v>#N/A</v>
      </c>
      <c r="H44" s="442" t="e">
        <f t="shared" si="11"/>
        <v>#N/A</v>
      </c>
      <c r="I44" s="434">
        <f t="shared" si="43"/>
        <v>0</v>
      </c>
      <c r="J44" s="426"/>
      <c r="K44" s="428">
        <f t="shared" si="43"/>
        <v>0</v>
      </c>
      <c r="L44" s="433" t="e">
        <f t="shared" ca="1" si="44"/>
        <v>#N/A</v>
      </c>
      <c r="M44" s="434" t="e">
        <f t="shared" ca="1" si="45"/>
        <v>#VALUE!</v>
      </c>
      <c r="N44" s="433">
        <f t="shared" ca="1" si="46"/>
        <v>0</v>
      </c>
      <c r="O44" s="434" t="e">
        <f t="shared" ca="1" si="47"/>
        <v>#N/A</v>
      </c>
      <c r="P44" s="433">
        <f t="shared" ca="1" si="48"/>
        <v>0</v>
      </c>
      <c r="Q44" s="434" t="e">
        <f t="shared" ca="1" si="49"/>
        <v>#N/A</v>
      </c>
      <c r="R44" s="435">
        <f t="shared" ca="1" si="25"/>
        <v>0</v>
      </c>
      <c r="S44" s="432" t="e">
        <f t="shared" ca="1" si="26"/>
        <v>#N/A</v>
      </c>
      <c r="T44" s="392" t="e">
        <f t="shared" ca="1" si="12"/>
        <v>#N/A</v>
      </c>
      <c r="U44" s="445" t="e">
        <f ca="1">IF(S44="% of Reading",H44*R44%,IF(S44="% of F.S",MAX(G22:G51)*R44%,R44*T44))</f>
        <v>#N/A</v>
      </c>
      <c r="V44" s="434">
        <f t="shared" si="27"/>
        <v>0</v>
      </c>
      <c r="X44" s="433" t="e">
        <f t="shared" ca="1" si="50"/>
        <v>#N/A</v>
      </c>
      <c r="Y44" s="434" t="e">
        <f t="shared" ca="1" si="51"/>
        <v>#N/A</v>
      </c>
      <c r="Z44" s="433" t="e">
        <f t="shared" ca="1" si="28"/>
        <v>#N/A</v>
      </c>
      <c r="AA44" s="436" t="e">
        <f t="shared" ca="1" si="29"/>
        <v>#N/A</v>
      </c>
      <c r="AB44" s="447">
        <f t="shared" si="13"/>
        <v>0</v>
      </c>
      <c r="AC44" s="448">
        <f t="shared" si="14"/>
        <v>0</v>
      </c>
      <c r="AD44" s="458">
        <f t="shared" si="15"/>
        <v>0</v>
      </c>
      <c r="AE44" s="67"/>
      <c r="AF44" s="392">
        <f t="shared" si="16"/>
        <v>0</v>
      </c>
      <c r="AG44" s="456">
        <f t="shared" si="30"/>
        <v>9.7989820000000005</v>
      </c>
      <c r="AH44" s="456" t="e">
        <f t="shared" si="31"/>
        <v>#DIV/0!</v>
      </c>
      <c r="AI44" s="456">
        <f t="shared" si="32"/>
        <v>8000</v>
      </c>
      <c r="AJ44" s="456">
        <f t="shared" si="33"/>
        <v>1</v>
      </c>
      <c r="AK44" s="456">
        <f t="shared" si="34"/>
        <v>0</v>
      </c>
      <c r="AL44" s="456" t="e">
        <f t="shared" ca="1" si="35"/>
        <v>#N/A</v>
      </c>
      <c r="AM44" s="459" t="e">
        <f t="shared" ca="1" si="36"/>
        <v>#DIV/0!</v>
      </c>
      <c r="AN44" s="456" t="e">
        <f t="shared" ca="1" si="37"/>
        <v>#N/A</v>
      </c>
      <c r="AO44" s="456" t="e">
        <f t="shared" ca="1" si="53"/>
        <v>#N/A</v>
      </c>
      <c r="AP44" s="454" t="e">
        <f t="shared" ca="1" si="17"/>
        <v>#DIV/0!</v>
      </c>
      <c r="AQ44" s="456">
        <f t="shared" si="38"/>
        <v>9.0000000000000002E-6</v>
      </c>
      <c r="AR44" s="456" t="e">
        <f t="shared" ca="1" si="38"/>
        <v>#DIV/0!</v>
      </c>
      <c r="AS44" s="460" t="e">
        <f t="shared" ca="1" si="52"/>
        <v>#N/A</v>
      </c>
      <c r="AT44" s="461" t="e">
        <f t="shared" ca="1" si="18"/>
        <v>#DIV/0!</v>
      </c>
      <c r="AU44" s="456" t="e">
        <f t="shared" si="39"/>
        <v>#DIV/0!</v>
      </c>
      <c r="AV44" s="455" t="e">
        <f t="shared" ca="1" si="40"/>
        <v>#DIV/0!</v>
      </c>
      <c r="AW44" s="456">
        <f t="shared" si="41"/>
        <v>0.03</v>
      </c>
      <c r="AX44" s="451">
        <f t="shared" si="19"/>
        <v>0</v>
      </c>
      <c r="AY44" s="457" t="e">
        <f t="shared" ca="1" si="20"/>
        <v>#DIV/0!</v>
      </c>
      <c r="AZ44" s="67"/>
      <c r="BA44" s="68">
        <f>Pressure_1_R1!A92</f>
        <v>0</v>
      </c>
      <c r="BB44" s="87">
        <f>Pressure_1_R1!B92</f>
        <v>0</v>
      </c>
      <c r="BC44" s="87">
        <f>Pressure_1_R1!C92</f>
        <v>0</v>
      </c>
      <c r="BD44" s="87">
        <f>Pressure_1_R1!D92</f>
        <v>0</v>
      </c>
      <c r="BE44" s="87">
        <f>Pressure_1_R1!E92</f>
        <v>0</v>
      </c>
      <c r="BF44" s="87">
        <f>Pressure_1_R1!F92</f>
        <v>0</v>
      </c>
      <c r="BG44" s="87">
        <f>Pressure_1_R1!G92</f>
        <v>0</v>
      </c>
      <c r="BH44" s="87">
        <f>Pressure_1_R1!H92</f>
        <v>0</v>
      </c>
      <c r="BI44" s="87">
        <f>Pressure_1_R1!I92</f>
        <v>0</v>
      </c>
      <c r="BJ44" s="87">
        <f>Pressure_1_R1!J92</f>
        <v>0</v>
      </c>
      <c r="BK44" s="87">
        <f>Pressure_1_R1!K92</f>
        <v>0</v>
      </c>
      <c r="BL44" s="87">
        <f>Pressure_1_R1!L92</f>
        <v>0</v>
      </c>
      <c r="BM44" s="87">
        <f>Pressure_1_R1!M92</f>
        <v>0</v>
      </c>
      <c r="BN44" s="87">
        <f>Pressure_1_R1!N92</f>
        <v>0</v>
      </c>
      <c r="BO44" s="87">
        <f>Pressure_1_R1!O92</f>
        <v>0</v>
      </c>
      <c r="BP44" s="69">
        <f>Pressure_1_R1!P92</f>
        <v>0</v>
      </c>
    </row>
    <row r="45" spans="2:68" ht="15" customHeight="1">
      <c r="B45" s="443">
        <f>Pressure_1_R1!B27</f>
        <v>0</v>
      </c>
      <c r="C45" s="444">
        <f>Pressure_1_R1!D27</f>
        <v>0</v>
      </c>
      <c r="D45" s="450" t="str">
        <f t="shared" si="8"/>
        <v/>
      </c>
      <c r="E45" s="434" t="str">
        <f t="shared" si="42"/>
        <v>기체</v>
      </c>
      <c r="F45" s="392" t="e">
        <f t="shared" si="9"/>
        <v>#N/A</v>
      </c>
      <c r="G45" s="392" t="e">
        <f t="shared" si="10"/>
        <v>#N/A</v>
      </c>
      <c r="H45" s="442" t="e">
        <f t="shared" si="11"/>
        <v>#N/A</v>
      </c>
      <c r="I45" s="434">
        <f t="shared" si="43"/>
        <v>0</v>
      </c>
      <c r="J45" s="426"/>
      <c r="K45" s="428">
        <f t="shared" si="43"/>
        <v>0</v>
      </c>
      <c r="L45" s="433" t="e">
        <f t="shared" ca="1" si="44"/>
        <v>#N/A</v>
      </c>
      <c r="M45" s="434" t="e">
        <f t="shared" ca="1" si="45"/>
        <v>#VALUE!</v>
      </c>
      <c r="N45" s="433">
        <f t="shared" ca="1" si="46"/>
        <v>0</v>
      </c>
      <c r="O45" s="434" t="e">
        <f t="shared" ca="1" si="47"/>
        <v>#N/A</v>
      </c>
      <c r="P45" s="433">
        <f t="shared" ca="1" si="48"/>
        <v>0</v>
      </c>
      <c r="Q45" s="434" t="e">
        <f t="shared" ca="1" si="49"/>
        <v>#N/A</v>
      </c>
      <c r="R45" s="435">
        <f t="shared" ca="1" si="25"/>
        <v>0</v>
      </c>
      <c r="S45" s="432" t="e">
        <f t="shared" ca="1" si="26"/>
        <v>#N/A</v>
      </c>
      <c r="T45" s="392" t="e">
        <f t="shared" ca="1" si="12"/>
        <v>#N/A</v>
      </c>
      <c r="U45" s="445" t="e">
        <f ca="1">IF(S45="% of Reading",H45*R45%,IF(S45="% of F.S",MAX(G22:G51)*R45%,R45*T45))</f>
        <v>#N/A</v>
      </c>
      <c r="V45" s="434">
        <f t="shared" si="27"/>
        <v>0</v>
      </c>
      <c r="X45" s="433" t="e">
        <f t="shared" ca="1" si="50"/>
        <v>#N/A</v>
      </c>
      <c r="Y45" s="434" t="e">
        <f t="shared" ca="1" si="51"/>
        <v>#N/A</v>
      </c>
      <c r="Z45" s="433" t="e">
        <f t="shared" ca="1" si="28"/>
        <v>#N/A</v>
      </c>
      <c r="AA45" s="436" t="e">
        <f t="shared" ca="1" si="29"/>
        <v>#N/A</v>
      </c>
      <c r="AB45" s="447">
        <f t="shared" si="13"/>
        <v>0</v>
      </c>
      <c r="AC45" s="448">
        <f t="shared" si="14"/>
        <v>0</v>
      </c>
      <c r="AD45" s="458">
        <f t="shared" si="15"/>
        <v>0</v>
      </c>
      <c r="AE45" s="67"/>
      <c r="AF45" s="392">
        <f t="shared" si="16"/>
        <v>0</v>
      </c>
      <c r="AG45" s="456">
        <f t="shared" si="30"/>
        <v>9.7989820000000005</v>
      </c>
      <c r="AH45" s="456" t="e">
        <f t="shared" si="31"/>
        <v>#DIV/0!</v>
      </c>
      <c r="AI45" s="456">
        <f t="shared" si="32"/>
        <v>8000</v>
      </c>
      <c r="AJ45" s="456">
        <f t="shared" si="33"/>
        <v>1</v>
      </c>
      <c r="AK45" s="456">
        <f t="shared" si="34"/>
        <v>0</v>
      </c>
      <c r="AL45" s="456" t="e">
        <f t="shared" ca="1" si="35"/>
        <v>#N/A</v>
      </c>
      <c r="AM45" s="459" t="e">
        <f t="shared" ca="1" si="36"/>
        <v>#DIV/0!</v>
      </c>
      <c r="AN45" s="456" t="e">
        <f t="shared" ca="1" si="37"/>
        <v>#N/A</v>
      </c>
      <c r="AO45" s="456" t="e">
        <f t="shared" ca="1" si="53"/>
        <v>#N/A</v>
      </c>
      <c r="AP45" s="454" t="e">
        <f t="shared" ca="1" si="17"/>
        <v>#DIV/0!</v>
      </c>
      <c r="AQ45" s="456">
        <f t="shared" si="38"/>
        <v>9.0000000000000002E-6</v>
      </c>
      <c r="AR45" s="456" t="e">
        <f t="shared" ca="1" si="38"/>
        <v>#DIV/0!</v>
      </c>
      <c r="AS45" s="460" t="e">
        <f t="shared" ca="1" si="52"/>
        <v>#N/A</v>
      </c>
      <c r="AT45" s="461" t="e">
        <f t="shared" ca="1" si="18"/>
        <v>#DIV/0!</v>
      </c>
      <c r="AU45" s="456" t="e">
        <f t="shared" si="39"/>
        <v>#DIV/0!</v>
      </c>
      <c r="AV45" s="455" t="e">
        <f t="shared" ca="1" si="40"/>
        <v>#DIV/0!</v>
      </c>
      <c r="AW45" s="456">
        <f t="shared" si="41"/>
        <v>0.03</v>
      </c>
      <c r="AX45" s="451">
        <f t="shared" si="19"/>
        <v>0</v>
      </c>
      <c r="AY45" s="457" t="e">
        <f t="shared" ca="1" si="20"/>
        <v>#DIV/0!</v>
      </c>
      <c r="AZ45" s="67"/>
      <c r="BA45" s="70">
        <f>Pressure_1_R1!A93</f>
        <v>0</v>
      </c>
      <c r="BB45" s="86">
        <f>Pressure_1_R1!B93</f>
        <v>0</v>
      </c>
      <c r="BC45" s="86">
        <f>Pressure_1_R1!C93</f>
        <v>0</v>
      </c>
      <c r="BD45" s="86">
        <f>Pressure_1_R1!D93</f>
        <v>0</v>
      </c>
      <c r="BE45" s="86">
        <f>Pressure_1_R1!E93</f>
        <v>0</v>
      </c>
      <c r="BF45" s="86">
        <f>Pressure_1_R1!F93</f>
        <v>0</v>
      </c>
      <c r="BG45" s="86">
        <f>Pressure_1_R1!G93</f>
        <v>0</v>
      </c>
      <c r="BH45" s="86">
        <f>Pressure_1_R1!H93</f>
        <v>0</v>
      </c>
      <c r="BI45" s="86">
        <f>Pressure_1_R1!I93</f>
        <v>0</v>
      </c>
      <c r="BJ45" s="86">
        <f>Pressure_1_R1!J93</f>
        <v>0</v>
      </c>
      <c r="BK45" s="86">
        <f>Pressure_1_R1!K93</f>
        <v>0</v>
      </c>
      <c r="BL45" s="86">
        <f>Pressure_1_R1!L93</f>
        <v>0</v>
      </c>
      <c r="BM45" s="86">
        <f>Pressure_1_R1!M93</f>
        <v>0</v>
      </c>
      <c r="BN45" s="86">
        <f>Pressure_1_R1!N93</f>
        <v>0</v>
      </c>
      <c r="BO45" s="86">
        <f>Pressure_1_R1!O93</f>
        <v>0</v>
      </c>
      <c r="BP45" s="71">
        <f>Pressure_1_R1!P93</f>
        <v>0</v>
      </c>
    </row>
    <row r="46" spans="2:68" ht="15" customHeight="1">
      <c r="B46" s="443">
        <f>Pressure_1_R1!B28</f>
        <v>0</v>
      </c>
      <c r="C46" s="444">
        <f>Pressure_1_R1!D28</f>
        <v>0</v>
      </c>
      <c r="D46" s="450" t="str">
        <f t="shared" si="8"/>
        <v/>
      </c>
      <c r="E46" s="434" t="str">
        <f t="shared" si="42"/>
        <v>기체</v>
      </c>
      <c r="F46" s="392" t="e">
        <f t="shared" si="9"/>
        <v>#N/A</v>
      </c>
      <c r="G46" s="392" t="e">
        <f t="shared" si="10"/>
        <v>#N/A</v>
      </c>
      <c r="H46" s="442" t="e">
        <f t="shared" si="11"/>
        <v>#N/A</v>
      </c>
      <c r="I46" s="434">
        <f t="shared" si="43"/>
        <v>0</v>
      </c>
      <c r="J46" s="426"/>
      <c r="K46" s="428">
        <f t="shared" si="43"/>
        <v>0</v>
      </c>
      <c r="L46" s="433" t="e">
        <f t="shared" ca="1" si="44"/>
        <v>#N/A</v>
      </c>
      <c r="M46" s="434" t="e">
        <f t="shared" ca="1" si="45"/>
        <v>#VALUE!</v>
      </c>
      <c r="N46" s="433">
        <f t="shared" ca="1" si="46"/>
        <v>0</v>
      </c>
      <c r="O46" s="434" t="e">
        <f t="shared" ca="1" si="47"/>
        <v>#N/A</v>
      </c>
      <c r="P46" s="433">
        <f t="shared" ca="1" si="48"/>
        <v>0</v>
      </c>
      <c r="Q46" s="434" t="e">
        <f t="shared" ca="1" si="49"/>
        <v>#N/A</v>
      </c>
      <c r="R46" s="435">
        <f t="shared" ca="1" si="25"/>
        <v>0</v>
      </c>
      <c r="S46" s="432" t="e">
        <f t="shared" ca="1" si="26"/>
        <v>#N/A</v>
      </c>
      <c r="T46" s="392" t="e">
        <f t="shared" ca="1" si="12"/>
        <v>#N/A</v>
      </c>
      <c r="U46" s="445" t="e">
        <f ca="1">IF(S46="% of Reading",H46*R46%,IF(S46="% of F.S",MAX(G22:G51)*R46%,R46*T46))</f>
        <v>#N/A</v>
      </c>
      <c r="V46" s="434">
        <f t="shared" si="27"/>
        <v>0</v>
      </c>
      <c r="X46" s="433" t="e">
        <f t="shared" ca="1" si="50"/>
        <v>#N/A</v>
      </c>
      <c r="Y46" s="434" t="e">
        <f t="shared" ca="1" si="51"/>
        <v>#N/A</v>
      </c>
      <c r="Z46" s="433" t="e">
        <f t="shared" ca="1" si="28"/>
        <v>#N/A</v>
      </c>
      <c r="AA46" s="436" t="e">
        <f t="shared" ca="1" si="29"/>
        <v>#N/A</v>
      </c>
      <c r="AB46" s="447">
        <f t="shared" si="13"/>
        <v>0</v>
      </c>
      <c r="AC46" s="448">
        <f t="shared" si="14"/>
        <v>0</v>
      </c>
      <c r="AD46" s="458">
        <f t="shared" si="15"/>
        <v>0</v>
      </c>
      <c r="AE46" s="67"/>
      <c r="AF46" s="392">
        <f t="shared" si="16"/>
        <v>0</v>
      </c>
      <c r="AG46" s="456">
        <f t="shared" si="30"/>
        <v>9.7989820000000005</v>
      </c>
      <c r="AH46" s="456" t="e">
        <f t="shared" si="31"/>
        <v>#DIV/0!</v>
      </c>
      <c r="AI46" s="456">
        <f t="shared" si="32"/>
        <v>8000</v>
      </c>
      <c r="AJ46" s="456">
        <f t="shared" si="33"/>
        <v>1</v>
      </c>
      <c r="AK46" s="456">
        <f t="shared" si="34"/>
        <v>0</v>
      </c>
      <c r="AL46" s="456" t="e">
        <f t="shared" ca="1" si="35"/>
        <v>#N/A</v>
      </c>
      <c r="AM46" s="459" t="e">
        <f t="shared" ca="1" si="36"/>
        <v>#DIV/0!</v>
      </c>
      <c r="AN46" s="456" t="e">
        <f t="shared" ca="1" si="37"/>
        <v>#N/A</v>
      </c>
      <c r="AO46" s="456" t="e">
        <f t="shared" ca="1" si="53"/>
        <v>#N/A</v>
      </c>
      <c r="AP46" s="454" t="e">
        <f t="shared" ca="1" si="17"/>
        <v>#DIV/0!</v>
      </c>
      <c r="AQ46" s="456">
        <f t="shared" si="38"/>
        <v>9.0000000000000002E-6</v>
      </c>
      <c r="AR46" s="456" t="e">
        <f t="shared" ca="1" si="38"/>
        <v>#DIV/0!</v>
      </c>
      <c r="AS46" s="460" t="e">
        <f t="shared" ca="1" si="52"/>
        <v>#N/A</v>
      </c>
      <c r="AT46" s="461" t="e">
        <f t="shared" ca="1" si="18"/>
        <v>#DIV/0!</v>
      </c>
      <c r="AU46" s="456" t="e">
        <f t="shared" si="39"/>
        <v>#DIV/0!</v>
      </c>
      <c r="AV46" s="455" t="e">
        <f t="shared" ca="1" si="40"/>
        <v>#DIV/0!</v>
      </c>
      <c r="AW46" s="456">
        <f t="shared" si="41"/>
        <v>0.03</v>
      </c>
      <c r="AX46" s="451">
        <f t="shared" si="19"/>
        <v>0</v>
      </c>
      <c r="AY46" s="457" t="e">
        <f t="shared" ca="1" si="20"/>
        <v>#DIV/0!</v>
      </c>
      <c r="AZ46" s="67"/>
      <c r="BA46" s="68">
        <f>Pressure_1_R1!A94</f>
        <v>0</v>
      </c>
      <c r="BB46" s="87">
        <f>Pressure_1_R1!B94</f>
        <v>0</v>
      </c>
      <c r="BC46" s="87">
        <f>Pressure_1_R1!C94</f>
        <v>0</v>
      </c>
      <c r="BD46" s="87">
        <f>Pressure_1_R1!D94</f>
        <v>0</v>
      </c>
      <c r="BE46" s="87">
        <f>Pressure_1_R1!E94</f>
        <v>0</v>
      </c>
      <c r="BF46" s="87">
        <f>Pressure_1_R1!F94</f>
        <v>0</v>
      </c>
      <c r="BG46" s="87">
        <f>Pressure_1_R1!G94</f>
        <v>0</v>
      </c>
      <c r="BH46" s="87">
        <f>Pressure_1_R1!H94</f>
        <v>0</v>
      </c>
      <c r="BI46" s="87">
        <f>Pressure_1_R1!I94</f>
        <v>0</v>
      </c>
      <c r="BJ46" s="87">
        <f>Pressure_1_R1!J94</f>
        <v>0</v>
      </c>
      <c r="BK46" s="87">
        <f>Pressure_1_R1!K94</f>
        <v>0</v>
      </c>
      <c r="BL46" s="87">
        <f>Pressure_1_R1!L94</f>
        <v>0</v>
      </c>
      <c r="BM46" s="87">
        <f>Pressure_1_R1!M94</f>
        <v>0</v>
      </c>
      <c r="BN46" s="87">
        <f>Pressure_1_R1!N94</f>
        <v>0</v>
      </c>
      <c r="BO46" s="87">
        <f>Pressure_1_R1!O94</f>
        <v>0</v>
      </c>
      <c r="BP46" s="69">
        <f>Pressure_1_R1!P94</f>
        <v>0</v>
      </c>
    </row>
    <row r="47" spans="2:68" ht="15" customHeight="1">
      <c r="B47" s="443">
        <f>Pressure_1_R1!B29</f>
        <v>0</v>
      </c>
      <c r="C47" s="444">
        <f>Pressure_1_R1!D29</f>
        <v>0</v>
      </c>
      <c r="D47" s="450" t="str">
        <f t="shared" si="8"/>
        <v/>
      </c>
      <c r="E47" s="434" t="str">
        <f t="shared" si="42"/>
        <v>기체</v>
      </c>
      <c r="F47" s="392" t="e">
        <f t="shared" si="9"/>
        <v>#N/A</v>
      </c>
      <c r="G47" s="392" t="e">
        <f t="shared" si="10"/>
        <v>#N/A</v>
      </c>
      <c r="H47" s="442" t="e">
        <f t="shared" si="11"/>
        <v>#N/A</v>
      </c>
      <c r="I47" s="434">
        <f t="shared" si="43"/>
        <v>0</v>
      </c>
      <c r="J47" s="426"/>
      <c r="K47" s="428">
        <f t="shared" si="43"/>
        <v>0</v>
      </c>
      <c r="L47" s="433" t="e">
        <f t="shared" ca="1" si="44"/>
        <v>#N/A</v>
      </c>
      <c r="M47" s="434" t="e">
        <f t="shared" ca="1" si="45"/>
        <v>#VALUE!</v>
      </c>
      <c r="N47" s="433">
        <f t="shared" ca="1" si="46"/>
        <v>0</v>
      </c>
      <c r="O47" s="434" t="e">
        <f t="shared" ca="1" si="47"/>
        <v>#N/A</v>
      </c>
      <c r="P47" s="433">
        <f t="shared" ca="1" si="48"/>
        <v>0</v>
      </c>
      <c r="Q47" s="434" t="e">
        <f t="shared" ca="1" si="49"/>
        <v>#N/A</v>
      </c>
      <c r="R47" s="435">
        <f t="shared" ca="1" si="25"/>
        <v>0</v>
      </c>
      <c r="S47" s="432" t="e">
        <f t="shared" ca="1" si="26"/>
        <v>#N/A</v>
      </c>
      <c r="T47" s="392" t="e">
        <f t="shared" ca="1" si="12"/>
        <v>#N/A</v>
      </c>
      <c r="U47" s="445" t="e">
        <f ca="1">IF(S47="% of Reading",H47*R47%,IF(S47="% of F.S",MAX(G22:G51)*R47%,R47*T47))</f>
        <v>#N/A</v>
      </c>
      <c r="V47" s="434">
        <f t="shared" si="27"/>
        <v>0</v>
      </c>
      <c r="X47" s="433" t="e">
        <f t="shared" ca="1" si="50"/>
        <v>#N/A</v>
      </c>
      <c r="Y47" s="434" t="e">
        <f t="shared" ca="1" si="51"/>
        <v>#N/A</v>
      </c>
      <c r="Z47" s="433" t="e">
        <f t="shared" ca="1" si="28"/>
        <v>#N/A</v>
      </c>
      <c r="AA47" s="436" t="e">
        <f t="shared" ca="1" si="29"/>
        <v>#N/A</v>
      </c>
      <c r="AB47" s="447">
        <f t="shared" si="13"/>
        <v>0</v>
      </c>
      <c r="AC47" s="448">
        <f t="shared" si="14"/>
        <v>0</v>
      </c>
      <c r="AD47" s="458">
        <f t="shared" si="15"/>
        <v>0</v>
      </c>
      <c r="AE47" s="67"/>
      <c r="AF47" s="392">
        <f t="shared" si="16"/>
        <v>0</v>
      </c>
      <c r="AG47" s="456">
        <f t="shared" si="30"/>
        <v>9.7989820000000005</v>
      </c>
      <c r="AH47" s="456" t="e">
        <f t="shared" si="31"/>
        <v>#DIV/0!</v>
      </c>
      <c r="AI47" s="456">
        <f t="shared" si="32"/>
        <v>8000</v>
      </c>
      <c r="AJ47" s="456">
        <f t="shared" si="33"/>
        <v>1</v>
      </c>
      <c r="AK47" s="456">
        <f t="shared" si="34"/>
        <v>0</v>
      </c>
      <c r="AL47" s="456" t="e">
        <f t="shared" ca="1" si="35"/>
        <v>#N/A</v>
      </c>
      <c r="AM47" s="459" t="e">
        <f t="shared" ca="1" si="36"/>
        <v>#DIV/0!</v>
      </c>
      <c r="AN47" s="456" t="e">
        <f t="shared" ca="1" si="37"/>
        <v>#N/A</v>
      </c>
      <c r="AO47" s="456" t="e">
        <f t="shared" ca="1" si="53"/>
        <v>#N/A</v>
      </c>
      <c r="AP47" s="454" t="e">
        <f t="shared" ca="1" si="17"/>
        <v>#DIV/0!</v>
      </c>
      <c r="AQ47" s="456">
        <f t="shared" si="38"/>
        <v>9.0000000000000002E-6</v>
      </c>
      <c r="AR47" s="456" t="e">
        <f t="shared" ca="1" si="38"/>
        <v>#DIV/0!</v>
      </c>
      <c r="AS47" s="460" t="e">
        <f t="shared" ca="1" si="52"/>
        <v>#N/A</v>
      </c>
      <c r="AT47" s="461" t="e">
        <f t="shared" ca="1" si="18"/>
        <v>#DIV/0!</v>
      </c>
      <c r="AU47" s="456" t="e">
        <f t="shared" si="39"/>
        <v>#DIV/0!</v>
      </c>
      <c r="AV47" s="455" t="e">
        <f t="shared" ca="1" si="40"/>
        <v>#DIV/0!</v>
      </c>
      <c r="AW47" s="456">
        <f t="shared" si="41"/>
        <v>0.03</v>
      </c>
      <c r="AX47" s="451">
        <f t="shared" si="19"/>
        <v>0</v>
      </c>
      <c r="AY47" s="457" t="e">
        <f t="shared" ca="1" si="20"/>
        <v>#DIV/0!</v>
      </c>
      <c r="AZ47" s="67"/>
      <c r="BA47" s="70">
        <f>Pressure_1_R1!A95</f>
        <v>0</v>
      </c>
      <c r="BB47" s="86">
        <f>Pressure_1_R1!B95</f>
        <v>0</v>
      </c>
      <c r="BC47" s="86">
        <f>Pressure_1_R1!C95</f>
        <v>0</v>
      </c>
      <c r="BD47" s="86">
        <f>Pressure_1_R1!D95</f>
        <v>0</v>
      </c>
      <c r="BE47" s="86">
        <f>Pressure_1_R1!E95</f>
        <v>0</v>
      </c>
      <c r="BF47" s="86">
        <f>Pressure_1_R1!F95</f>
        <v>0</v>
      </c>
      <c r="BG47" s="86">
        <f>Pressure_1_R1!G95</f>
        <v>0</v>
      </c>
      <c r="BH47" s="86">
        <f>Pressure_1_R1!H95</f>
        <v>0</v>
      </c>
      <c r="BI47" s="86">
        <f>Pressure_1_R1!I95</f>
        <v>0</v>
      </c>
      <c r="BJ47" s="86">
        <f>Pressure_1_R1!J95</f>
        <v>0</v>
      </c>
      <c r="BK47" s="86">
        <f>Pressure_1_R1!K95</f>
        <v>0</v>
      </c>
      <c r="BL47" s="86">
        <f>Pressure_1_R1!L95</f>
        <v>0</v>
      </c>
      <c r="BM47" s="86">
        <f>Pressure_1_R1!M95</f>
        <v>0</v>
      </c>
      <c r="BN47" s="86">
        <f>Pressure_1_R1!N95</f>
        <v>0</v>
      </c>
      <c r="BO47" s="86">
        <f>Pressure_1_R1!O95</f>
        <v>0</v>
      </c>
      <c r="BP47" s="71">
        <f>Pressure_1_R1!P95</f>
        <v>0</v>
      </c>
    </row>
    <row r="48" spans="2:68" ht="15" customHeight="1">
      <c r="B48" s="443">
        <f>Pressure_1_R1!B30</f>
        <v>0</v>
      </c>
      <c r="C48" s="444">
        <f>Pressure_1_R1!D30</f>
        <v>0</v>
      </c>
      <c r="D48" s="450" t="str">
        <f t="shared" si="8"/>
        <v/>
      </c>
      <c r="E48" s="434" t="str">
        <f t="shared" si="42"/>
        <v>기체</v>
      </c>
      <c r="F48" s="392" t="e">
        <f t="shared" si="9"/>
        <v>#N/A</v>
      </c>
      <c r="G48" s="392" t="e">
        <f t="shared" si="10"/>
        <v>#N/A</v>
      </c>
      <c r="H48" s="442" t="e">
        <f t="shared" si="11"/>
        <v>#N/A</v>
      </c>
      <c r="I48" s="434">
        <f t="shared" si="43"/>
        <v>0</v>
      </c>
      <c r="J48" s="426"/>
      <c r="K48" s="428">
        <f t="shared" si="43"/>
        <v>0</v>
      </c>
      <c r="L48" s="433" t="e">
        <f t="shared" ca="1" si="44"/>
        <v>#N/A</v>
      </c>
      <c r="M48" s="434" t="e">
        <f t="shared" ca="1" si="45"/>
        <v>#VALUE!</v>
      </c>
      <c r="N48" s="433">
        <f t="shared" ca="1" si="46"/>
        <v>0</v>
      </c>
      <c r="O48" s="434" t="e">
        <f t="shared" ca="1" si="47"/>
        <v>#N/A</v>
      </c>
      <c r="P48" s="433">
        <f t="shared" ca="1" si="48"/>
        <v>0</v>
      </c>
      <c r="Q48" s="434" t="e">
        <f t="shared" ca="1" si="49"/>
        <v>#N/A</v>
      </c>
      <c r="R48" s="435">
        <f t="shared" ca="1" si="25"/>
        <v>0</v>
      </c>
      <c r="S48" s="432" t="e">
        <f t="shared" ca="1" si="26"/>
        <v>#N/A</v>
      </c>
      <c r="T48" s="392" t="e">
        <f t="shared" ca="1" si="12"/>
        <v>#N/A</v>
      </c>
      <c r="U48" s="445" t="e">
        <f ca="1">IF(S48="% of Reading",H48*R48%,IF(S48="% of F.S",MAX(G22:G51)*R48%,R48*T48))</f>
        <v>#N/A</v>
      </c>
      <c r="V48" s="434">
        <f t="shared" si="27"/>
        <v>0</v>
      </c>
      <c r="X48" s="433" t="e">
        <f t="shared" ca="1" si="50"/>
        <v>#N/A</v>
      </c>
      <c r="Y48" s="434" t="e">
        <f t="shared" ca="1" si="51"/>
        <v>#N/A</v>
      </c>
      <c r="Z48" s="433" t="e">
        <f t="shared" ca="1" si="28"/>
        <v>#N/A</v>
      </c>
      <c r="AA48" s="436" t="e">
        <f t="shared" ca="1" si="29"/>
        <v>#N/A</v>
      </c>
      <c r="AB48" s="447">
        <f t="shared" si="13"/>
        <v>0</v>
      </c>
      <c r="AC48" s="448">
        <f t="shared" si="14"/>
        <v>0</v>
      </c>
      <c r="AD48" s="458">
        <f t="shared" si="15"/>
        <v>0</v>
      </c>
      <c r="AE48" s="67"/>
      <c r="AF48" s="392">
        <f t="shared" si="16"/>
        <v>0</v>
      </c>
      <c r="AG48" s="456">
        <f t="shared" si="30"/>
        <v>9.7989820000000005</v>
      </c>
      <c r="AH48" s="456" t="e">
        <f t="shared" si="31"/>
        <v>#DIV/0!</v>
      </c>
      <c r="AI48" s="456">
        <f t="shared" si="32"/>
        <v>8000</v>
      </c>
      <c r="AJ48" s="456">
        <f t="shared" si="33"/>
        <v>1</v>
      </c>
      <c r="AK48" s="456">
        <f t="shared" si="34"/>
        <v>0</v>
      </c>
      <c r="AL48" s="456" t="e">
        <f t="shared" ca="1" si="35"/>
        <v>#N/A</v>
      </c>
      <c r="AM48" s="459" t="e">
        <f t="shared" ca="1" si="36"/>
        <v>#DIV/0!</v>
      </c>
      <c r="AN48" s="456" t="e">
        <f t="shared" ca="1" si="37"/>
        <v>#N/A</v>
      </c>
      <c r="AO48" s="456" t="e">
        <f t="shared" ca="1" si="53"/>
        <v>#N/A</v>
      </c>
      <c r="AP48" s="454" t="e">
        <f t="shared" ca="1" si="17"/>
        <v>#DIV/0!</v>
      </c>
      <c r="AQ48" s="456">
        <f t="shared" si="38"/>
        <v>9.0000000000000002E-6</v>
      </c>
      <c r="AR48" s="456" t="e">
        <f t="shared" ca="1" si="38"/>
        <v>#DIV/0!</v>
      </c>
      <c r="AS48" s="460" t="e">
        <f t="shared" ca="1" si="52"/>
        <v>#N/A</v>
      </c>
      <c r="AT48" s="461" t="e">
        <f t="shared" ca="1" si="18"/>
        <v>#DIV/0!</v>
      </c>
      <c r="AU48" s="456" t="e">
        <f t="shared" si="39"/>
        <v>#DIV/0!</v>
      </c>
      <c r="AV48" s="455" t="e">
        <f t="shared" ca="1" si="40"/>
        <v>#DIV/0!</v>
      </c>
      <c r="AW48" s="456">
        <f t="shared" si="41"/>
        <v>0.03</v>
      </c>
      <c r="AX48" s="451">
        <f t="shared" si="19"/>
        <v>0</v>
      </c>
      <c r="AY48" s="457" t="e">
        <f t="shared" ca="1" si="20"/>
        <v>#DIV/0!</v>
      </c>
      <c r="AZ48" s="67"/>
      <c r="BA48" s="68">
        <f>Pressure_1_R1!A96</f>
        <v>0</v>
      </c>
      <c r="BB48" s="87">
        <f>Pressure_1_R1!B96</f>
        <v>0</v>
      </c>
      <c r="BC48" s="87">
        <f>Pressure_1_R1!C96</f>
        <v>0</v>
      </c>
      <c r="BD48" s="87">
        <f>Pressure_1_R1!D96</f>
        <v>0</v>
      </c>
      <c r="BE48" s="87">
        <f>Pressure_1_R1!E96</f>
        <v>0</v>
      </c>
      <c r="BF48" s="87">
        <f>Pressure_1_R1!F96</f>
        <v>0</v>
      </c>
      <c r="BG48" s="87">
        <f>Pressure_1_R1!G96</f>
        <v>0</v>
      </c>
      <c r="BH48" s="87">
        <f>Pressure_1_R1!H96</f>
        <v>0</v>
      </c>
      <c r="BI48" s="87">
        <f>Pressure_1_R1!I96</f>
        <v>0</v>
      </c>
      <c r="BJ48" s="87">
        <f>Pressure_1_R1!J96</f>
        <v>0</v>
      </c>
      <c r="BK48" s="87">
        <f>Pressure_1_R1!K96</f>
        <v>0</v>
      </c>
      <c r="BL48" s="87">
        <f>Pressure_1_R1!L96</f>
        <v>0</v>
      </c>
      <c r="BM48" s="87">
        <f>Pressure_1_R1!M96</f>
        <v>0</v>
      </c>
      <c r="BN48" s="87">
        <f>Pressure_1_R1!N96</f>
        <v>0</v>
      </c>
      <c r="BO48" s="87">
        <f>Pressure_1_R1!O96</f>
        <v>0</v>
      </c>
      <c r="BP48" s="69">
        <f>Pressure_1_R1!P96</f>
        <v>0</v>
      </c>
    </row>
    <row r="49" spans="1:68" ht="15" customHeight="1">
      <c r="B49" s="443">
        <f>Pressure_1_R1!B31</f>
        <v>0</v>
      </c>
      <c r="C49" s="444">
        <f>Pressure_1_R1!D31</f>
        <v>0</v>
      </c>
      <c r="D49" s="450" t="str">
        <f t="shared" si="8"/>
        <v/>
      </c>
      <c r="E49" s="434" t="str">
        <f t="shared" si="42"/>
        <v>기체</v>
      </c>
      <c r="F49" s="392" t="e">
        <f t="shared" si="9"/>
        <v>#N/A</v>
      </c>
      <c r="G49" s="392" t="e">
        <f t="shared" si="10"/>
        <v>#N/A</v>
      </c>
      <c r="H49" s="442" t="e">
        <f t="shared" si="11"/>
        <v>#N/A</v>
      </c>
      <c r="I49" s="434">
        <f t="shared" si="43"/>
        <v>0</v>
      </c>
      <c r="J49" s="426"/>
      <c r="K49" s="428">
        <f t="shared" si="43"/>
        <v>0</v>
      </c>
      <c r="L49" s="433" t="e">
        <f t="shared" ca="1" si="44"/>
        <v>#N/A</v>
      </c>
      <c r="M49" s="434" t="e">
        <f t="shared" ca="1" si="45"/>
        <v>#VALUE!</v>
      </c>
      <c r="N49" s="433">
        <f t="shared" ca="1" si="46"/>
        <v>0</v>
      </c>
      <c r="O49" s="434" t="e">
        <f t="shared" ca="1" si="47"/>
        <v>#N/A</v>
      </c>
      <c r="P49" s="433">
        <f t="shared" ca="1" si="48"/>
        <v>0</v>
      </c>
      <c r="Q49" s="434" t="e">
        <f t="shared" ca="1" si="49"/>
        <v>#N/A</v>
      </c>
      <c r="R49" s="435">
        <f t="shared" ca="1" si="25"/>
        <v>0</v>
      </c>
      <c r="S49" s="432" t="e">
        <f t="shared" ca="1" si="26"/>
        <v>#N/A</v>
      </c>
      <c r="T49" s="392" t="e">
        <f t="shared" ca="1" si="12"/>
        <v>#N/A</v>
      </c>
      <c r="U49" s="445" t="e">
        <f ca="1">IF(S49="% of Reading",H49*R49%,IF(S49="% of F.S",MAX(G22:G51)*R49%,R49*T49))</f>
        <v>#N/A</v>
      </c>
      <c r="V49" s="434">
        <f t="shared" si="27"/>
        <v>0</v>
      </c>
      <c r="X49" s="433" t="e">
        <f t="shared" ca="1" si="50"/>
        <v>#N/A</v>
      </c>
      <c r="Y49" s="434" t="e">
        <f t="shared" ca="1" si="51"/>
        <v>#N/A</v>
      </c>
      <c r="Z49" s="433" t="e">
        <f t="shared" ca="1" si="28"/>
        <v>#N/A</v>
      </c>
      <c r="AA49" s="436" t="e">
        <f t="shared" ca="1" si="29"/>
        <v>#N/A</v>
      </c>
      <c r="AB49" s="447">
        <f t="shared" si="13"/>
        <v>0</v>
      </c>
      <c r="AC49" s="448">
        <f t="shared" si="14"/>
        <v>0</v>
      </c>
      <c r="AD49" s="458">
        <f t="shared" si="15"/>
        <v>0</v>
      </c>
      <c r="AE49" s="67"/>
      <c r="AF49" s="392">
        <f t="shared" si="16"/>
        <v>0</v>
      </c>
      <c r="AG49" s="456">
        <f t="shared" si="30"/>
        <v>9.7989820000000005</v>
      </c>
      <c r="AH49" s="456" t="e">
        <f t="shared" si="31"/>
        <v>#DIV/0!</v>
      </c>
      <c r="AI49" s="456">
        <f t="shared" si="32"/>
        <v>8000</v>
      </c>
      <c r="AJ49" s="456">
        <f t="shared" si="33"/>
        <v>1</v>
      </c>
      <c r="AK49" s="456">
        <f t="shared" si="34"/>
        <v>0</v>
      </c>
      <c r="AL49" s="456" t="e">
        <f t="shared" ca="1" si="35"/>
        <v>#N/A</v>
      </c>
      <c r="AM49" s="459" t="e">
        <f t="shared" ca="1" si="36"/>
        <v>#DIV/0!</v>
      </c>
      <c r="AN49" s="456" t="e">
        <f t="shared" ca="1" si="37"/>
        <v>#N/A</v>
      </c>
      <c r="AO49" s="456" t="e">
        <f t="shared" ca="1" si="53"/>
        <v>#N/A</v>
      </c>
      <c r="AP49" s="454" t="e">
        <f t="shared" ca="1" si="17"/>
        <v>#DIV/0!</v>
      </c>
      <c r="AQ49" s="456">
        <f t="shared" si="38"/>
        <v>9.0000000000000002E-6</v>
      </c>
      <c r="AR49" s="456" t="e">
        <f t="shared" ca="1" si="38"/>
        <v>#DIV/0!</v>
      </c>
      <c r="AS49" s="460" t="e">
        <f t="shared" ca="1" si="52"/>
        <v>#N/A</v>
      </c>
      <c r="AT49" s="461" t="e">
        <f t="shared" ca="1" si="18"/>
        <v>#DIV/0!</v>
      </c>
      <c r="AU49" s="456" t="e">
        <f t="shared" si="39"/>
        <v>#DIV/0!</v>
      </c>
      <c r="AV49" s="455" t="e">
        <f t="shared" ca="1" si="40"/>
        <v>#DIV/0!</v>
      </c>
      <c r="AW49" s="456">
        <f t="shared" si="41"/>
        <v>0.03</v>
      </c>
      <c r="AX49" s="451">
        <f t="shared" si="19"/>
        <v>0</v>
      </c>
      <c r="AY49" s="457" t="e">
        <f t="shared" ca="1" si="20"/>
        <v>#DIV/0!</v>
      </c>
      <c r="AZ49" s="67"/>
      <c r="BA49" s="70">
        <f>Pressure_1_R1!A97</f>
        <v>0</v>
      </c>
      <c r="BB49" s="86">
        <f>Pressure_1_R1!B97</f>
        <v>0</v>
      </c>
      <c r="BC49" s="86">
        <f>Pressure_1_R1!C97</f>
        <v>0</v>
      </c>
      <c r="BD49" s="86">
        <f>Pressure_1_R1!D97</f>
        <v>0</v>
      </c>
      <c r="BE49" s="86">
        <f>Pressure_1_R1!E97</f>
        <v>0</v>
      </c>
      <c r="BF49" s="86">
        <f>Pressure_1_R1!F97</f>
        <v>0</v>
      </c>
      <c r="BG49" s="86">
        <f>Pressure_1_R1!G97</f>
        <v>0</v>
      </c>
      <c r="BH49" s="86">
        <f>Pressure_1_R1!H97</f>
        <v>0</v>
      </c>
      <c r="BI49" s="86">
        <f>Pressure_1_R1!I97</f>
        <v>0</v>
      </c>
      <c r="BJ49" s="86">
        <f>Pressure_1_R1!J97</f>
        <v>0</v>
      </c>
      <c r="BK49" s="86">
        <f>Pressure_1_R1!K97</f>
        <v>0</v>
      </c>
      <c r="BL49" s="86">
        <f>Pressure_1_R1!L97</f>
        <v>0</v>
      </c>
      <c r="BM49" s="86">
        <f>Pressure_1_R1!M97</f>
        <v>0</v>
      </c>
      <c r="BN49" s="86">
        <f>Pressure_1_R1!N97</f>
        <v>0</v>
      </c>
      <c r="BO49" s="86">
        <f>Pressure_1_R1!O97</f>
        <v>0</v>
      </c>
      <c r="BP49" s="71">
        <f>Pressure_1_R1!P97</f>
        <v>0</v>
      </c>
    </row>
    <row r="50" spans="1:68" ht="15" customHeight="1">
      <c r="B50" s="443">
        <f>Pressure_1_R1!B32</f>
        <v>0</v>
      </c>
      <c r="C50" s="444">
        <f>Pressure_1_R1!D32</f>
        <v>0</v>
      </c>
      <c r="D50" s="450" t="str">
        <f t="shared" si="8"/>
        <v/>
      </c>
      <c r="E50" s="434" t="str">
        <f t="shared" si="42"/>
        <v>기체</v>
      </c>
      <c r="F50" s="392" t="e">
        <f t="shared" si="9"/>
        <v>#N/A</v>
      </c>
      <c r="G50" s="392" t="e">
        <f t="shared" si="10"/>
        <v>#N/A</v>
      </c>
      <c r="H50" s="442" t="e">
        <f t="shared" si="11"/>
        <v>#N/A</v>
      </c>
      <c r="I50" s="434">
        <f t="shared" si="43"/>
        <v>0</v>
      </c>
      <c r="J50" s="426"/>
      <c r="K50" s="428">
        <f t="shared" si="43"/>
        <v>0</v>
      </c>
      <c r="L50" s="433" t="e">
        <f t="shared" ca="1" si="44"/>
        <v>#N/A</v>
      </c>
      <c r="M50" s="434" t="e">
        <f t="shared" ca="1" si="45"/>
        <v>#VALUE!</v>
      </c>
      <c r="N50" s="433">
        <f t="shared" ca="1" si="46"/>
        <v>0</v>
      </c>
      <c r="O50" s="434" t="e">
        <f t="shared" ca="1" si="47"/>
        <v>#N/A</v>
      </c>
      <c r="P50" s="433">
        <f t="shared" ca="1" si="48"/>
        <v>0</v>
      </c>
      <c r="Q50" s="434" t="e">
        <f t="shared" ca="1" si="49"/>
        <v>#N/A</v>
      </c>
      <c r="R50" s="435">
        <f t="shared" ca="1" si="25"/>
        <v>0</v>
      </c>
      <c r="S50" s="432" t="e">
        <f t="shared" ca="1" si="26"/>
        <v>#N/A</v>
      </c>
      <c r="T50" s="392" t="e">
        <f t="shared" ca="1" si="12"/>
        <v>#N/A</v>
      </c>
      <c r="U50" s="445" t="e">
        <f ca="1">IF(S50="% of Reading",H50*R50%,IF(S50="% of F.S",MAX(G22:G51)*R50%,R50*T50))</f>
        <v>#N/A</v>
      </c>
      <c r="V50" s="434">
        <f t="shared" si="27"/>
        <v>0</v>
      </c>
      <c r="X50" s="433" t="e">
        <f t="shared" ca="1" si="50"/>
        <v>#N/A</v>
      </c>
      <c r="Y50" s="434" t="e">
        <f t="shared" ca="1" si="51"/>
        <v>#N/A</v>
      </c>
      <c r="Z50" s="433" t="e">
        <f t="shared" ca="1" si="28"/>
        <v>#N/A</v>
      </c>
      <c r="AA50" s="436" t="e">
        <f t="shared" ca="1" si="29"/>
        <v>#N/A</v>
      </c>
      <c r="AB50" s="447">
        <f t="shared" si="13"/>
        <v>0</v>
      </c>
      <c r="AC50" s="448">
        <f t="shared" si="14"/>
        <v>0</v>
      </c>
      <c r="AD50" s="458">
        <f t="shared" si="15"/>
        <v>0</v>
      </c>
      <c r="AE50" s="67"/>
      <c r="AF50" s="392">
        <f t="shared" si="16"/>
        <v>0</v>
      </c>
      <c r="AG50" s="456">
        <f t="shared" si="30"/>
        <v>9.7989820000000005</v>
      </c>
      <c r="AH50" s="456" t="e">
        <f t="shared" si="31"/>
        <v>#DIV/0!</v>
      </c>
      <c r="AI50" s="456">
        <f t="shared" si="32"/>
        <v>8000</v>
      </c>
      <c r="AJ50" s="456">
        <f t="shared" si="33"/>
        <v>1</v>
      </c>
      <c r="AK50" s="456">
        <f t="shared" si="34"/>
        <v>0</v>
      </c>
      <c r="AL50" s="456" t="e">
        <f t="shared" ca="1" si="35"/>
        <v>#N/A</v>
      </c>
      <c r="AM50" s="459" t="e">
        <f t="shared" ca="1" si="36"/>
        <v>#DIV/0!</v>
      </c>
      <c r="AN50" s="456" t="e">
        <f t="shared" ca="1" si="37"/>
        <v>#N/A</v>
      </c>
      <c r="AO50" s="456" t="e">
        <f t="shared" ca="1" si="53"/>
        <v>#N/A</v>
      </c>
      <c r="AP50" s="454" t="e">
        <f t="shared" ca="1" si="17"/>
        <v>#DIV/0!</v>
      </c>
      <c r="AQ50" s="456">
        <f t="shared" si="38"/>
        <v>9.0000000000000002E-6</v>
      </c>
      <c r="AR50" s="456" t="e">
        <f t="shared" ca="1" si="38"/>
        <v>#DIV/0!</v>
      </c>
      <c r="AS50" s="460" t="e">
        <f t="shared" ca="1" si="52"/>
        <v>#N/A</v>
      </c>
      <c r="AT50" s="461" t="e">
        <f t="shared" ca="1" si="18"/>
        <v>#DIV/0!</v>
      </c>
      <c r="AU50" s="456" t="e">
        <f t="shared" si="39"/>
        <v>#DIV/0!</v>
      </c>
      <c r="AV50" s="455" t="e">
        <f t="shared" ca="1" si="40"/>
        <v>#DIV/0!</v>
      </c>
      <c r="AW50" s="456">
        <f t="shared" si="41"/>
        <v>0.03</v>
      </c>
      <c r="AX50" s="451">
        <f t="shared" si="19"/>
        <v>0</v>
      </c>
      <c r="AY50" s="457" t="e">
        <f t="shared" ca="1" si="20"/>
        <v>#DIV/0!</v>
      </c>
      <c r="AZ50" s="67"/>
      <c r="BA50" s="68">
        <f>Pressure_1_R1!A98</f>
        <v>0</v>
      </c>
      <c r="BB50" s="87">
        <f>Pressure_1_R1!B98</f>
        <v>0</v>
      </c>
      <c r="BC50" s="87">
        <f>Pressure_1_R1!C98</f>
        <v>0</v>
      </c>
      <c r="BD50" s="87">
        <f>Pressure_1_R1!D98</f>
        <v>0</v>
      </c>
      <c r="BE50" s="87">
        <f>Pressure_1_R1!E98</f>
        <v>0</v>
      </c>
      <c r="BF50" s="87">
        <f>Pressure_1_R1!F98</f>
        <v>0</v>
      </c>
      <c r="BG50" s="87">
        <f>Pressure_1_R1!G98</f>
        <v>0</v>
      </c>
      <c r="BH50" s="87">
        <f>Pressure_1_R1!H98</f>
        <v>0</v>
      </c>
      <c r="BI50" s="87">
        <f>Pressure_1_R1!I98</f>
        <v>0</v>
      </c>
      <c r="BJ50" s="87">
        <f>Pressure_1_R1!J98</f>
        <v>0</v>
      </c>
      <c r="BK50" s="87">
        <f>Pressure_1_R1!K98</f>
        <v>0</v>
      </c>
      <c r="BL50" s="87">
        <f>Pressure_1_R1!L98</f>
        <v>0</v>
      </c>
      <c r="BM50" s="87">
        <f>Pressure_1_R1!M98</f>
        <v>0</v>
      </c>
      <c r="BN50" s="87">
        <f>Pressure_1_R1!N98</f>
        <v>0</v>
      </c>
      <c r="BO50" s="87">
        <f>Pressure_1_R1!O98</f>
        <v>0</v>
      </c>
      <c r="BP50" s="69">
        <f>Pressure_1_R1!P98</f>
        <v>0</v>
      </c>
    </row>
    <row r="51" spans="1:68" ht="15" customHeight="1" thickBot="1">
      <c r="B51" s="443">
        <f>Pressure_1_R1!B33</f>
        <v>0</v>
      </c>
      <c r="C51" s="444">
        <f>Pressure_1_R1!D33</f>
        <v>0</v>
      </c>
      <c r="D51" s="450" t="str">
        <f t="shared" si="8"/>
        <v/>
      </c>
      <c r="E51" s="434" t="str">
        <f t="shared" si="42"/>
        <v>기체</v>
      </c>
      <c r="F51" s="392" t="e">
        <f t="shared" si="9"/>
        <v>#N/A</v>
      </c>
      <c r="G51" s="392" t="e">
        <f t="shared" si="10"/>
        <v>#N/A</v>
      </c>
      <c r="H51" s="442" t="e">
        <f t="shared" si="11"/>
        <v>#N/A</v>
      </c>
      <c r="I51" s="434">
        <f t="shared" si="43"/>
        <v>0</v>
      </c>
      <c r="J51" s="426"/>
      <c r="K51" s="428">
        <f t="shared" si="43"/>
        <v>0</v>
      </c>
      <c r="L51" s="433" t="e">
        <f t="shared" ca="1" si="44"/>
        <v>#N/A</v>
      </c>
      <c r="M51" s="434" t="e">
        <f t="shared" ca="1" si="45"/>
        <v>#VALUE!</v>
      </c>
      <c r="N51" s="433">
        <f t="shared" ca="1" si="46"/>
        <v>0</v>
      </c>
      <c r="O51" s="434" t="e">
        <f t="shared" ca="1" si="47"/>
        <v>#N/A</v>
      </c>
      <c r="P51" s="433">
        <f t="shared" ca="1" si="48"/>
        <v>0</v>
      </c>
      <c r="Q51" s="434" t="e">
        <f t="shared" ca="1" si="49"/>
        <v>#N/A</v>
      </c>
      <c r="R51" s="435">
        <f t="shared" ca="1" si="25"/>
        <v>0</v>
      </c>
      <c r="S51" s="432" t="e">
        <f t="shared" ca="1" si="26"/>
        <v>#N/A</v>
      </c>
      <c r="T51" s="392" t="e">
        <f t="shared" ca="1" si="12"/>
        <v>#N/A</v>
      </c>
      <c r="U51" s="445" t="e">
        <f ca="1">IF(S51="% of Reading",H51*R51%,IF(S51="% of F.S",MAX(G22:G51)*R51%,R51*T51))</f>
        <v>#N/A</v>
      </c>
      <c r="V51" s="434">
        <f t="shared" si="27"/>
        <v>0</v>
      </c>
      <c r="X51" s="433" t="e">
        <f t="shared" ca="1" si="50"/>
        <v>#N/A</v>
      </c>
      <c r="Y51" s="434" t="e">
        <f t="shared" ca="1" si="51"/>
        <v>#N/A</v>
      </c>
      <c r="Z51" s="433" t="e">
        <f t="shared" ca="1" si="28"/>
        <v>#N/A</v>
      </c>
      <c r="AA51" s="436" t="e">
        <f t="shared" ca="1" si="29"/>
        <v>#N/A</v>
      </c>
      <c r="AB51" s="447">
        <f t="shared" si="13"/>
        <v>0</v>
      </c>
      <c r="AC51" s="448">
        <f t="shared" si="14"/>
        <v>0</v>
      </c>
      <c r="AD51" s="458">
        <f t="shared" si="15"/>
        <v>0</v>
      </c>
      <c r="AE51" s="67"/>
      <c r="AF51" s="392">
        <f t="shared" si="16"/>
        <v>0</v>
      </c>
      <c r="AG51" s="456">
        <f t="shared" si="30"/>
        <v>9.7989820000000005</v>
      </c>
      <c r="AH51" s="456" t="e">
        <f t="shared" si="31"/>
        <v>#DIV/0!</v>
      </c>
      <c r="AI51" s="456">
        <f t="shared" si="32"/>
        <v>8000</v>
      </c>
      <c r="AJ51" s="456">
        <f t="shared" si="33"/>
        <v>1</v>
      </c>
      <c r="AK51" s="456">
        <f t="shared" si="34"/>
        <v>0</v>
      </c>
      <c r="AL51" s="456" t="e">
        <f t="shared" ca="1" si="35"/>
        <v>#N/A</v>
      </c>
      <c r="AM51" s="459" t="e">
        <f t="shared" ca="1" si="36"/>
        <v>#DIV/0!</v>
      </c>
      <c r="AN51" s="456" t="e">
        <f t="shared" ca="1" si="37"/>
        <v>#N/A</v>
      </c>
      <c r="AO51" s="456" t="e">
        <f t="shared" ca="1" si="53"/>
        <v>#N/A</v>
      </c>
      <c r="AP51" s="454" t="e">
        <f t="shared" ca="1" si="17"/>
        <v>#DIV/0!</v>
      </c>
      <c r="AQ51" s="456">
        <f t="shared" si="38"/>
        <v>9.0000000000000002E-6</v>
      </c>
      <c r="AR51" s="456" t="e">
        <f t="shared" ca="1" si="38"/>
        <v>#DIV/0!</v>
      </c>
      <c r="AS51" s="460" t="e">
        <f t="shared" ca="1" si="52"/>
        <v>#N/A</v>
      </c>
      <c r="AT51" s="461" t="e">
        <f t="shared" ca="1" si="18"/>
        <v>#DIV/0!</v>
      </c>
      <c r="AU51" s="456" t="e">
        <f t="shared" si="39"/>
        <v>#DIV/0!</v>
      </c>
      <c r="AV51" s="455" t="e">
        <f t="shared" ca="1" si="40"/>
        <v>#DIV/0!</v>
      </c>
      <c r="AW51" s="456">
        <f t="shared" si="41"/>
        <v>0.03</v>
      </c>
      <c r="AX51" s="451">
        <f t="shared" si="19"/>
        <v>0</v>
      </c>
      <c r="AY51" s="457" t="e">
        <f t="shared" ca="1" si="20"/>
        <v>#DIV/0!</v>
      </c>
      <c r="AZ51" s="67"/>
      <c r="BA51" s="72">
        <f>Pressure_1_R1!A99</f>
        <v>0</v>
      </c>
      <c r="BB51" s="73">
        <f>Pressure_1_R1!B99</f>
        <v>0</v>
      </c>
      <c r="BC51" s="73">
        <f>Pressure_1_R1!C99</f>
        <v>0</v>
      </c>
      <c r="BD51" s="73">
        <f>Pressure_1_R1!D99</f>
        <v>0</v>
      </c>
      <c r="BE51" s="73">
        <f>Pressure_1_R1!E99</f>
        <v>0</v>
      </c>
      <c r="BF51" s="73">
        <f>Pressure_1_R1!F99</f>
        <v>0</v>
      </c>
      <c r="BG51" s="73">
        <f>Pressure_1_R1!G99</f>
        <v>0</v>
      </c>
      <c r="BH51" s="73">
        <f>Pressure_1_R1!H99</f>
        <v>0</v>
      </c>
      <c r="BI51" s="73">
        <f>Pressure_1_R1!I99</f>
        <v>0</v>
      </c>
      <c r="BJ51" s="73">
        <f>Pressure_1_R1!J99</f>
        <v>0</v>
      </c>
      <c r="BK51" s="73">
        <f>Pressure_1_R1!K99</f>
        <v>0</v>
      </c>
      <c r="BL51" s="73">
        <f>Pressure_1_R1!L99</f>
        <v>0</v>
      </c>
      <c r="BM51" s="73">
        <f>Pressure_1_R1!M99</f>
        <v>0</v>
      </c>
      <c r="BN51" s="73">
        <f>Pressure_1_R1!N99</f>
        <v>0</v>
      </c>
      <c r="BO51" s="73">
        <f>Pressure_1_R1!O99</f>
        <v>0</v>
      </c>
      <c r="BP51" s="74">
        <f>Pressure_1_R1!P99</f>
        <v>0</v>
      </c>
    </row>
    <row r="52" spans="1:68" s="67" customFormat="1" ht="15" customHeight="1"/>
    <row r="53" spans="1:68" s="67" customFormat="1" ht="15" customHeight="1">
      <c r="B53" s="311" t="s">
        <v>417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</row>
    <row r="54" spans="1:68" s="67" customFormat="1" ht="15" customHeight="1">
      <c r="A54" s="44"/>
      <c r="B54" s="307" t="s">
        <v>418</v>
      </c>
      <c r="C54" s="102" t="s">
        <v>419</v>
      </c>
      <c r="D54" s="102" t="s">
        <v>420</v>
      </c>
      <c r="E54" s="102" t="s">
        <v>421</v>
      </c>
      <c r="F54" s="102" t="s">
        <v>422</v>
      </c>
      <c r="G54" s="102" t="s">
        <v>420</v>
      </c>
      <c r="H54" s="102" t="s">
        <v>421</v>
      </c>
      <c r="I54" s="741" t="s">
        <v>423</v>
      </c>
      <c r="J54" s="742"/>
      <c r="K54" s="102" t="s">
        <v>424</v>
      </c>
      <c r="L54" s="102" t="s">
        <v>421</v>
      </c>
      <c r="M54" s="741" t="s">
        <v>425</v>
      </c>
      <c r="N54" s="742"/>
      <c r="O54" s="102" t="s">
        <v>421</v>
      </c>
      <c r="P54" s="102" t="s">
        <v>426</v>
      </c>
      <c r="Q54" s="102" t="s">
        <v>427</v>
      </c>
      <c r="R54" s="102" t="s">
        <v>428</v>
      </c>
      <c r="S54" s="103" t="s">
        <v>429</v>
      </c>
      <c r="T54" s="44"/>
      <c r="U54" s="134" t="s">
        <v>496</v>
      </c>
      <c r="V54" s="116" t="e">
        <f ca="1">SUM(S55:S69)</f>
        <v>#N/A</v>
      </c>
    </row>
    <row r="55" spans="1:68" s="67" customFormat="1" ht="15" customHeight="1">
      <c r="A55" s="44"/>
      <c r="B55" s="104" t="s">
        <v>430</v>
      </c>
      <c r="C55" s="105" t="s">
        <v>431</v>
      </c>
      <c r="D55" s="106" t="e">
        <f ca="1">G15</f>
        <v>#N/A</v>
      </c>
      <c r="E55" s="107" t="s">
        <v>432</v>
      </c>
      <c r="F55" s="105" t="s">
        <v>433</v>
      </c>
      <c r="G55" s="108" t="e">
        <f ca="1">D55*J15%</f>
        <v>#N/A</v>
      </c>
      <c r="H55" s="107"/>
      <c r="I55" s="109" t="s">
        <v>434</v>
      </c>
      <c r="J55" s="110">
        <v>2</v>
      </c>
      <c r="K55" s="111" t="e">
        <f t="shared" ref="K55:K69" ca="1" si="54">G55/J55</f>
        <v>#N/A</v>
      </c>
      <c r="L55" s="107" t="s">
        <v>432</v>
      </c>
      <c r="M55" s="105" t="s">
        <v>435</v>
      </c>
      <c r="N55" s="111" t="e">
        <f ca="1">1/D55</f>
        <v>#N/A</v>
      </c>
      <c r="O55" s="107" t="s">
        <v>436</v>
      </c>
      <c r="P55" s="111" t="e">
        <f t="shared" ref="P55:P69" ca="1" si="55">K55*N55</f>
        <v>#N/A</v>
      </c>
      <c r="Q55" s="107">
        <v>13</v>
      </c>
      <c r="R55" s="112">
        <f t="shared" ref="R55:R69" si="56">1/2*(100/Q55)^2</f>
        <v>29.585798816568047</v>
      </c>
      <c r="S55" s="113" t="e">
        <f t="shared" ref="S55:S69" ca="1" si="57">P55^4/R55</f>
        <v>#N/A</v>
      </c>
      <c r="T55" s="44"/>
      <c r="U55" s="132" t="s">
        <v>495</v>
      </c>
      <c r="V55" s="133" t="e">
        <f ca="1">SQRT(SUMSQ(P55:P69))</f>
        <v>#N/A</v>
      </c>
    </row>
    <row r="56" spans="1:68" s="67" customFormat="1" ht="15" customHeight="1">
      <c r="A56" s="44"/>
      <c r="B56" s="104" t="s">
        <v>437</v>
      </c>
      <c r="C56" s="114" t="s">
        <v>438</v>
      </c>
      <c r="D56" s="115" t="e">
        <f ca="1">O$3-I15</f>
        <v>#DIV/0!</v>
      </c>
      <c r="E56" s="116" t="s">
        <v>439</v>
      </c>
      <c r="F56" s="107" t="s">
        <v>440</v>
      </c>
      <c r="G56" s="117">
        <v>0.5</v>
      </c>
      <c r="H56" s="116" t="s">
        <v>439</v>
      </c>
      <c r="I56" s="113" t="s">
        <v>441</v>
      </c>
      <c r="J56" s="110">
        <f>SQRT(3)</f>
        <v>1.7320508075688772</v>
      </c>
      <c r="K56" s="111">
        <f t="shared" si="54"/>
        <v>0.28867513459481292</v>
      </c>
      <c r="L56" s="116" t="s">
        <v>439</v>
      </c>
      <c r="M56" s="114" t="s">
        <v>442</v>
      </c>
      <c r="N56" s="111">
        <f>D57</f>
        <v>9.0000000000000002E-6</v>
      </c>
      <c r="O56" s="116" t="s">
        <v>443</v>
      </c>
      <c r="P56" s="111">
        <f t="shared" si="55"/>
        <v>2.5980762113533164E-6</v>
      </c>
      <c r="Q56" s="116">
        <v>10</v>
      </c>
      <c r="R56" s="112">
        <f t="shared" si="56"/>
        <v>50</v>
      </c>
      <c r="S56" s="113">
        <f t="shared" si="57"/>
        <v>9.1125000000000059E-25</v>
      </c>
      <c r="T56" s="44"/>
      <c r="U56" s="132" t="s">
        <v>497</v>
      </c>
      <c r="V56" s="135" t="e">
        <f ca="1">V55^4/V54</f>
        <v>#N/A</v>
      </c>
    </row>
    <row r="57" spans="1:68" s="67" customFormat="1" ht="15" customHeight="1">
      <c r="A57" s="44"/>
      <c r="B57" s="104" t="s">
        <v>444</v>
      </c>
      <c r="C57" s="114" t="s">
        <v>442</v>
      </c>
      <c r="D57" s="118">
        <v>9.0000000000000002E-6</v>
      </c>
      <c r="E57" s="116" t="s">
        <v>443</v>
      </c>
      <c r="F57" s="119">
        <v>0.1</v>
      </c>
      <c r="G57" s="111">
        <f>D57*F57</f>
        <v>9.0000000000000007E-7</v>
      </c>
      <c r="H57" s="116" t="s">
        <v>443</v>
      </c>
      <c r="I57" s="113" t="s">
        <v>441</v>
      </c>
      <c r="J57" s="110">
        <f>SQRT(3)</f>
        <v>1.7320508075688772</v>
      </c>
      <c r="K57" s="111">
        <f t="shared" si="54"/>
        <v>5.1961524227066323E-7</v>
      </c>
      <c r="L57" s="116" t="s">
        <v>443</v>
      </c>
      <c r="M57" s="114" t="s">
        <v>438</v>
      </c>
      <c r="N57" s="120" t="e">
        <f ca="1">D56</f>
        <v>#DIV/0!</v>
      </c>
      <c r="O57" s="116" t="s">
        <v>439</v>
      </c>
      <c r="P57" s="111" t="e">
        <f t="shared" ca="1" si="55"/>
        <v>#DIV/0!</v>
      </c>
      <c r="Q57" s="116">
        <v>20</v>
      </c>
      <c r="R57" s="121">
        <f t="shared" si="56"/>
        <v>12.5</v>
      </c>
      <c r="S57" s="113" t="e">
        <f t="shared" ca="1" si="57"/>
        <v>#DIV/0!</v>
      </c>
      <c r="T57" s="44"/>
      <c r="U57" s="132" t="s">
        <v>434</v>
      </c>
      <c r="V57" s="136" t="e">
        <f ca="1">1.95996+2.37356/V56+2.818745/V56^2+2.546662/V56^3+1.761829/V56^4+0.245458/V56^5+1.000764/V56^6</f>
        <v>#N/A</v>
      </c>
      <c r="W57" s="84"/>
      <c r="X57" s="84"/>
      <c r="Y57" s="84"/>
    </row>
    <row r="58" spans="1:68" s="67" customFormat="1" ht="15" customHeight="1">
      <c r="A58" s="44"/>
      <c r="B58" s="104" t="s">
        <v>445</v>
      </c>
      <c r="C58" s="105" t="s">
        <v>446</v>
      </c>
      <c r="D58" s="122">
        <v>9.7989820000000005</v>
      </c>
      <c r="E58" s="123" t="s">
        <v>447</v>
      </c>
      <c r="F58" s="124" t="s">
        <v>433</v>
      </c>
      <c r="G58" s="111">
        <f>0.0002/100</f>
        <v>1.9999999999999999E-6</v>
      </c>
      <c r="H58" s="123" t="s">
        <v>447</v>
      </c>
      <c r="I58" s="109" t="s">
        <v>434</v>
      </c>
      <c r="J58" s="110">
        <v>2</v>
      </c>
      <c r="K58" s="111">
        <f t="shared" si="54"/>
        <v>9.9999999999999995E-7</v>
      </c>
      <c r="L58" s="123" t="s">
        <v>447</v>
      </c>
      <c r="M58" s="114" t="s">
        <v>448</v>
      </c>
      <c r="N58" s="120">
        <f>1/D58</f>
        <v>0.1020514171778252</v>
      </c>
      <c r="O58" s="123" t="s">
        <v>449</v>
      </c>
      <c r="P58" s="111">
        <f t="shared" si="55"/>
        <v>1.0205141717782521E-7</v>
      </c>
      <c r="Q58" s="116">
        <v>10</v>
      </c>
      <c r="R58" s="112">
        <f t="shared" si="56"/>
        <v>50</v>
      </c>
      <c r="S58" s="113">
        <f t="shared" si="57"/>
        <v>2.1692327673842511E-30</v>
      </c>
      <c r="T58" s="44"/>
      <c r="U58" s="132" t="s">
        <v>498</v>
      </c>
      <c r="V58" s="137" t="e">
        <f ca="1">V55*V57*100</f>
        <v>#N/A</v>
      </c>
      <c r="W58" s="462" t="s">
        <v>499</v>
      </c>
    </row>
    <row r="59" spans="1:68" s="67" customFormat="1" ht="15" customHeight="1">
      <c r="A59" s="44"/>
      <c r="B59" s="104" t="s">
        <v>450</v>
      </c>
      <c r="C59" s="105" t="s">
        <v>451</v>
      </c>
      <c r="D59" s="125">
        <v>5</v>
      </c>
      <c r="E59" s="123" t="s">
        <v>452</v>
      </c>
      <c r="F59" s="119" t="s">
        <v>453</v>
      </c>
      <c r="G59" s="111">
        <f>RADIANS(D59/60)</f>
        <v>1.454441043328608E-3</v>
      </c>
      <c r="H59" s="123"/>
      <c r="I59" s="113" t="s">
        <v>441</v>
      </c>
      <c r="J59" s="110">
        <f>SQRT(3)</f>
        <v>1.7320508075688772</v>
      </c>
      <c r="K59" s="111">
        <f t="shared" si="54"/>
        <v>8.3972192788621196E-4</v>
      </c>
      <c r="L59" s="123"/>
      <c r="M59" s="105" t="s">
        <v>454</v>
      </c>
      <c r="N59" s="111">
        <f>TAN(G59)</f>
        <v>1.45444206890373E-3</v>
      </c>
      <c r="O59" s="123"/>
      <c r="P59" s="111">
        <f t="shared" si="55"/>
        <v>1.2213268980986508E-6</v>
      </c>
      <c r="Q59" s="116">
        <v>30</v>
      </c>
      <c r="R59" s="112">
        <f t="shared" si="56"/>
        <v>5.5555555555555562</v>
      </c>
      <c r="S59" s="113">
        <f t="shared" si="57"/>
        <v>4.0049785364825227E-25</v>
      </c>
      <c r="T59" s="44"/>
      <c r="U59" s="463" t="s">
        <v>1074</v>
      </c>
      <c r="V59" s="116" t="e">
        <f ca="1">OFFSET(R$3,COUNTIF(Q$4:Q$10,"&lt;="&amp;V58),0)+1</f>
        <v>#VALUE!</v>
      </c>
    </row>
    <row r="60" spans="1:68" s="67" customFormat="1" ht="15" customHeight="1">
      <c r="A60" s="44"/>
      <c r="B60" s="104" t="s">
        <v>455</v>
      </c>
      <c r="C60" s="105" t="s">
        <v>456</v>
      </c>
      <c r="D60" s="125">
        <f>IF(MAX(D22:D51)&lt;=L$8,50,10)</f>
        <v>50</v>
      </c>
      <c r="E60" s="123" t="s">
        <v>457</v>
      </c>
      <c r="F60" s="119"/>
      <c r="G60" s="111">
        <f>D60*10^-6</f>
        <v>4.9999999999999996E-5</v>
      </c>
      <c r="H60" s="123"/>
      <c r="I60" s="113" t="s">
        <v>441</v>
      </c>
      <c r="J60" s="110">
        <f>SQRT(3)</f>
        <v>1.7320508075688772</v>
      </c>
      <c r="K60" s="111">
        <f t="shared" si="54"/>
        <v>2.8867513459481286E-5</v>
      </c>
      <c r="L60" s="123"/>
      <c r="M60" s="105"/>
      <c r="N60" s="120">
        <v>1</v>
      </c>
      <c r="O60" s="123"/>
      <c r="P60" s="111">
        <f t="shared" si="55"/>
        <v>2.8867513459481286E-5</v>
      </c>
      <c r="Q60" s="116">
        <v>10</v>
      </c>
      <c r="R60" s="112">
        <f t="shared" si="56"/>
        <v>50</v>
      </c>
      <c r="S60" s="113">
        <f t="shared" si="57"/>
        <v>1.3888888888888882E-20</v>
      </c>
      <c r="T60" s="44"/>
    </row>
    <row r="61" spans="1:68" s="67" customFormat="1" ht="15" customHeight="1">
      <c r="A61" s="44"/>
      <c r="B61" s="104" t="s">
        <v>458</v>
      </c>
      <c r="C61" s="105" t="s">
        <v>459</v>
      </c>
      <c r="D61" s="106" t="e">
        <f ca="1">D64*D58/D55</f>
        <v>#N/A</v>
      </c>
      <c r="E61" s="123" t="s">
        <v>460</v>
      </c>
      <c r="F61" s="119" t="s">
        <v>461</v>
      </c>
      <c r="G61" s="108" t="e">
        <f ca="1">D61*(50*10^-6)</f>
        <v>#N/A</v>
      </c>
      <c r="H61" s="123" t="s">
        <v>460</v>
      </c>
      <c r="I61" s="113" t="s">
        <v>441</v>
      </c>
      <c r="J61" s="110">
        <f>SQRT(3)</f>
        <v>1.7320508075688772</v>
      </c>
      <c r="K61" s="111" t="e">
        <f t="shared" ca="1" si="54"/>
        <v>#N/A</v>
      </c>
      <c r="L61" s="123" t="s">
        <v>460</v>
      </c>
      <c r="M61" s="105" t="s">
        <v>462</v>
      </c>
      <c r="N61" s="108" t="e">
        <f ca="1">D62</f>
        <v>#N/A</v>
      </c>
      <c r="O61" s="123" t="s">
        <v>463</v>
      </c>
      <c r="P61" s="111" t="e">
        <f t="shared" ca="1" si="55"/>
        <v>#N/A</v>
      </c>
      <c r="Q61" s="116">
        <v>10</v>
      </c>
      <c r="R61" s="112">
        <f t="shared" si="56"/>
        <v>50</v>
      </c>
      <c r="S61" s="113" t="e">
        <f t="shared" ca="1" si="57"/>
        <v>#N/A</v>
      </c>
      <c r="T61" s="44"/>
    </row>
    <row r="62" spans="1:68" s="67" customFormat="1" ht="15" customHeight="1">
      <c r="A62" s="44"/>
      <c r="B62" s="104" t="s">
        <v>464</v>
      </c>
      <c r="C62" s="105" t="s">
        <v>462</v>
      </c>
      <c r="D62" s="106" t="e">
        <f ca="1">H15*10^-6</f>
        <v>#N/A</v>
      </c>
      <c r="E62" s="116" t="s">
        <v>463</v>
      </c>
      <c r="F62" s="119">
        <v>0.2</v>
      </c>
      <c r="G62" s="108" t="e">
        <f ca="1">D62*F62</f>
        <v>#N/A</v>
      </c>
      <c r="H62" s="116" t="s">
        <v>463</v>
      </c>
      <c r="I62" s="113" t="s">
        <v>441</v>
      </c>
      <c r="J62" s="110">
        <f>SQRT(3)</f>
        <v>1.7320508075688772</v>
      </c>
      <c r="K62" s="111" t="e">
        <f t="shared" ca="1" si="54"/>
        <v>#N/A</v>
      </c>
      <c r="L62" s="116" t="s">
        <v>463</v>
      </c>
      <c r="M62" s="105" t="s">
        <v>459</v>
      </c>
      <c r="N62" s="108" t="e">
        <f ca="1">D61</f>
        <v>#N/A</v>
      </c>
      <c r="O62" s="123" t="s">
        <v>460</v>
      </c>
      <c r="P62" s="111" t="e">
        <f t="shared" ca="1" si="55"/>
        <v>#N/A</v>
      </c>
      <c r="Q62" s="116">
        <v>10</v>
      </c>
      <c r="R62" s="112">
        <f t="shared" si="56"/>
        <v>50</v>
      </c>
      <c r="S62" s="113" t="e">
        <f t="shared" ca="1" si="57"/>
        <v>#N/A</v>
      </c>
      <c r="T62" s="44"/>
    </row>
    <row r="63" spans="1:68" s="67" customFormat="1" ht="15" customHeight="1">
      <c r="A63" s="44"/>
      <c r="B63" s="104" t="s">
        <v>465</v>
      </c>
      <c r="C63" s="105" t="s">
        <v>466</v>
      </c>
      <c r="D63" s="122" t="e">
        <f>O$5</f>
        <v>#DIV/0!</v>
      </c>
      <c r="E63" s="123" t="s">
        <v>467</v>
      </c>
      <c r="F63" s="123" t="s">
        <v>468</v>
      </c>
      <c r="G63" s="117">
        <v>0.05</v>
      </c>
      <c r="H63" s="123" t="s">
        <v>467</v>
      </c>
      <c r="I63" s="113" t="s">
        <v>441</v>
      </c>
      <c r="J63" s="110">
        <f>SQRT(3)</f>
        <v>1.7320508075688772</v>
      </c>
      <c r="K63" s="111">
        <f t="shared" si="54"/>
        <v>2.8867513459481291E-2</v>
      </c>
      <c r="L63" s="123" t="s">
        <v>467</v>
      </c>
      <c r="M63" s="105" t="s">
        <v>469</v>
      </c>
      <c r="N63" s="108">
        <f>1/D65</f>
        <v>1.25E-4</v>
      </c>
      <c r="O63" s="123" t="s">
        <v>470</v>
      </c>
      <c r="P63" s="111">
        <f t="shared" si="55"/>
        <v>3.6084391824351616E-6</v>
      </c>
      <c r="Q63" s="116">
        <v>10</v>
      </c>
      <c r="R63" s="112">
        <f t="shared" si="56"/>
        <v>50</v>
      </c>
      <c r="S63" s="113">
        <f t="shared" si="57"/>
        <v>3.3908420138888909E-24</v>
      </c>
      <c r="T63" s="44"/>
      <c r="U63" s="44"/>
      <c r="V63" s="44"/>
    </row>
    <row r="64" spans="1:68" s="67" customFormat="1" ht="15" customHeight="1">
      <c r="A64" s="44"/>
      <c r="B64" s="104" t="s">
        <v>471</v>
      </c>
      <c r="C64" s="105" t="s">
        <v>472</v>
      </c>
      <c r="D64" s="126">
        <f>MAX(AF22:AF51)</f>
        <v>0</v>
      </c>
      <c r="E64" s="123" t="s">
        <v>473</v>
      </c>
      <c r="F64" s="105" t="s">
        <v>433</v>
      </c>
      <c r="G64" s="127">
        <f>SUM(Pressure_1_R1!T38:T83)/10^6</f>
        <v>0</v>
      </c>
      <c r="H64" s="107" t="s">
        <v>473</v>
      </c>
      <c r="I64" s="109" t="s">
        <v>434</v>
      </c>
      <c r="J64" s="110">
        <v>2</v>
      </c>
      <c r="K64" s="111">
        <f t="shared" si="54"/>
        <v>0</v>
      </c>
      <c r="L64" s="123" t="s">
        <v>473</v>
      </c>
      <c r="M64" s="105" t="s">
        <v>474</v>
      </c>
      <c r="N64" s="108" t="e">
        <f>1/D64</f>
        <v>#DIV/0!</v>
      </c>
      <c r="O64" s="123" t="s">
        <v>475</v>
      </c>
      <c r="P64" s="111" t="e">
        <f t="shared" si="55"/>
        <v>#DIV/0!</v>
      </c>
      <c r="Q64" s="116">
        <v>13</v>
      </c>
      <c r="R64" s="112">
        <f t="shared" si="56"/>
        <v>29.585798816568047</v>
      </c>
      <c r="S64" s="113" t="e">
        <f t="shared" si="57"/>
        <v>#DIV/0!</v>
      </c>
      <c r="T64" s="44"/>
    </row>
    <row r="65" spans="1:22" s="67" customFormat="1" ht="15" customHeight="1">
      <c r="A65" s="44"/>
      <c r="B65" s="104" t="s">
        <v>476</v>
      </c>
      <c r="C65" s="105" t="s">
        <v>477</v>
      </c>
      <c r="D65" s="126">
        <f>AI22</f>
        <v>8000</v>
      </c>
      <c r="E65" s="123" t="s">
        <v>467</v>
      </c>
      <c r="F65" s="128">
        <v>0.05</v>
      </c>
      <c r="G65" s="108">
        <f>D65*F65</f>
        <v>400</v>
      </c>
      <c r="H65" s="123" t="s">
        <v>467</v>
      </c>
      <c r="I65" s="113" t="s">
        <v>441</v>
      </c>
      <c r="J65" s="110">
        <f>SQRT(3)</f>
        <v>1.7320508075688772</v>
      </c>
      <c r="K65" s="111">
        <f t="shared" si="54"/>
        <v>230.94010767585033</v>
      </c>
      <c r="L65" s="123" t="s">
        <v>467</v>
      </c>
      <c r="M65" s="105" t="s">
        <v>478</v>
      </c>
      <c r="N65" s="108" t="e">
        <f>D63/(D65^2)</f>
        <v>#DIV/0!</v>
      </c>
      <c r="O65" s="123" t="s">
        <v>470</v>
      </c>
      <c r="P65" s="111" t="e">
        <f t="shared" si="55"/>
        <v>#DIV/0!</v>
      </c>
      <c r="Q65" s="116">
        <v>10</v>
      </c>
      <c r="R65" s="112">
        <f t="shared" si="56"/>
        <v>50</v>
      </c>
      <c r="S65" s="113" t="e">
        <f t="shared" si="57"/>
        <v>#DIV/0!</v>
      </c>
      <c r="T65" s="44"/>
      <c r="U65" s="44"/>
      <c r="V65" s="44"/>
    </row>
    <row r="66" spans="1:22" s="67" customFormat="1" ht="15" customHeight="1">
      <c r="A66" s="44"/>
      <c r="B66" s="104" t="s">
        <v>479</v>
      </c>
      <c r="C66" s="114" t="s">
        <v>480</v>
      </c>
      <c r="D66" s="126" t="e">
        <f ca="1">MAX(AV22:AV51)</f>
        <v>#DIV/0!</v>
      </c>
      <c r="E66" s="123" t="s">
        <v>467</v>
      </c>
      <c r="F66" s="128">
        <v>0.01</v>
      </c>
      <c r="G66" s="120" t="e">
        <f ca="1">D66*F66</f>
        <v>#DIV/0!</v>
      </c>
      <c r="H66" s="123" t="s">
        <v>467</v>
      </c>
      <c r="I66" s="113" t="s">
        <v>441</v>
      </c>
      <c r="J66" s="110">
        <f>SQRT(3)</f>
        <v>1.7320508075688772</v>
      </c>
      <c r="K66" s="111" t="e">
        <f t="shared" ca="1" si="54"/>
        <v>#DIV/0!</v>
      </c>
      <c r="L66" s="123" t="s">
        <v>467</v>
      </c>
      <c r="M66" s="105" t="s">
        <v>481</v>
      </c>
      <c r="N66" s="129" t="e">
        <f ca="1">D58*D67/D61</f>
        <v>#N/A</v>
      </c>
      <c r="O66" s="123" t="s">
        <v>470</v>
      </c>
      <c r="P66" s="111" t="e">
        <f t="shared" ca="1" si="55"/>
        <v>#DIV/0!</v>
      </c>
      <c r="Q66" s="116">
        <v>20</v>
      </c>
      <c r="R66" s="121">
        <f t="shared" si="56"/>
        <v>12.5</v>
      </c>
      <c r="S66" s="113" t="e">
        <f t="shared" ca="1" si="57"/>
        <v>#DIV/0!</v>
      </c>
      <c r="T66" s="44"/>
      <c r="U66" s="44"/>
      <c r="V66" s="44"/>
    </row>
    <row r="67" spans="1:22" s="67" customFormat="1" ht="15" customHeight="1">
      <c r="A67" s="44"/>
      <c r="B67" s="104" t="s">
        <v>482</v>
      </c>
      <c r="C67" s="114" t="s">
        <v>483</v>
      </c>
      <c r="D67" s="130">
        <f>AW22</f>
        <v>0.03</v>
      </c>
      <c r="E67" s="123" t="s">
        <v>484</v>
      </c>
      <c r="F67" s="128"/>
      <c r="G67" s="120">
        <f>D67</f>
        <v>0.03</v>
      </c>
      <c r="H67" s="123" t="s">
        <v>484</v>
      </c>
      <c r="I67" s="113" t="s">
        <v>441</v>
      </c>
      <c r="J67" s="110">
        <f>SQRT(3)</f>
        <v>1.7320508075688772</v>
      </c>
      <c r="K67" s="111">
        <f t="shared" si="54"/>
        <v>1.7320508075688773E-2</v>
      </c>
      <c r="L67" s="123" t="s">
        <v>484</v>
      </c>
      <c r="M67" s="105" t="s">
        <v>485</v>
      </c>
      <c r="N67" s="108" t="e">
        <f ca="1">D58*D66/D61</f>
        <v>#DIV/0!</v>
      </c>
      <c r="O67" s="123" t="s">
        <v>486</v>
      </c>
      <c r="P67" s="111" t="e">
        <f t="shared" ca="1" si="55"/>
        <v>#DIV/0!</v>
      </c>
      <c r="Q67" s="116">
        <v>30</v>
      </c>
      <c r="R67" s="112">
        <f t="shared" si="56"/>
        <v>5.5555555555555562</v>
      </c>
      <c r="S67" s="113" t="e">
        <f t="shared" ca="1" si="57"/>
        <v>#DIV/0!</v>
      </c>
      <c r="T67" s="44"/>
      <c r="U67" s="44"/>
      <c r="V67" s="44"/>
    </row>
    <row r="68" spans="1:22" s="67" customFormat="1" ht="15" customHeight="1">
      <c r="A68" s="44"/>
      <c r="B68" s="104" t="s">
        <v>487</v>
      </c>
      <c r="C68" s="105" t="s">
        <v>488</v>
      </c>
      <c r="D68" s="131" t="e">
        <f ca="1">AL22</f>
        <v>#N/A</v>
      </c>
      <c r="E68" s="123" t="s">
        <v>484</v>
      </c>
      <c r="F68" s="128">
        <v>0.1</v>
      </c>
      <c r="G68" s="120" t="e">
        <f ca="1">D68*F68</f>
        <v>#N/A</v>
      </c>
      <c r="H68" s="123" t="s">
        <v>484</v>
      </c>
      <c r="I68" s="113" t="s">
        <v>441</v>
      </c>
      <c r="J68" s="110">
        <f>SQRT(3)</f>
        <v>1.7320508075688772</v>
      </c>
      <c r="K68" s="111" t="e">
        <f t="shared" ca="1" si="54"/>
        <v>#N/A</v>
      </c>
      <c r="L68" s="123" t="s">
        <v>484</v>
      </c>
      <c r="M68" s="105" t="s">
        <v>489</v>
      </c>
      <c r="N68" s="108" t="e">
        <f>D69/D58/D64</f>
        <v>#DIV/0!</v>
      </c>
      <c r="O68" s="123" t="s">
        <v>486</v>
      </c>
      <c r="P68" s="111" t="e">
        <f t="shared" ca="1" si="55"/>
        <v>#N/A</v>
      </c>
      <c r="Q68" s="116">
        <v>10</v>
      </c>
      <c r="R68" s="112">
        <f t="shared" si="56"/>
        <v>50</v>
      </c>
      <c r="S68" s="113" t="e">
        <f t="shared" ca="1" si="57"/>
        <v>#N/A</v>
      </c>
      <c r="T68" s="44"/>
      <c r="U68" s="44"/>
      <c r="V68" s="44"/>
    </row>
    <row r="69" spans="1:22" s="67" customFormat="1" ht="15" customHeight="1">
      <c r="A69" s="44"/>
      <c r="B69" s="104" t="s">
        <v>490</v>
      </c>
      <c r="C69" s="105" t="s">
        <v>491</v>
      </c>
      <c r="D69" s="126">
        <f>AK22</f>
        <v>0</v>
      </c>
      <c r="E69" s="123" t="s">
        <v>492</v>
      </c>
      <c r="F69" s="128">
        <v>0.1</v>
      </c>
      <c r="G69" s="120">
        <f>D69*F69</f>
        <v>0</v>
      </c>
      <c r="H69" s="123" t="s">
        <v>492</v>
      </c>
      <c r="I69" s="113" t="s">
        <v>441</v>
      </c>
      <c r="J69" s="110">
        <f>SQRT(3)</f>
        <v>1.7320508075688772</v>
      </c>
      <c r="K69" s="111">
        <f t="shared" si="54"/>
        <v>0</v>
      </c>
      <c r="L69" s="123" t="s">
        <v>492</v>
      </c>
      <c r="M69" s="105" t="s">
        <v>493</v>
      </c>
      <c r="N69" s="108" t="e">
        <f ca="1">D68/D58/D64</f>
        <v>#N/A</v>
      </c>
      <c r="O69" s="123" t="s">
        <v>494</v>
      </c>
      <c r="P69" s="111" t="e">
        <f t="shared" ca="1" si="55"/>
        <v>#N/A</v>
      </c>
      <c r="Q69" s="116">
        <v>10</v>
      </c>
      <c r="R69" s="112">
        <f t="shared" si="56"/>
        <v>50</v>
      </c>
      <c r="S69" s="113" t="e">
        <f t="shared" ca="1" si="57"/>
        <v>#N/A</v>
      </c>
      <c r="T69" s="44"/>
      <c r="U69" s="44"/>
      <c r="V69" s="44"/>
    </row>
    <row r="70" spans="1:22" s="67" customFormat="1" ht="15" customHeight="1">
      <c r="A70" s="58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Q70" s="85"/>
      <c r="T70" s="44"/>
      <c r="U70" s="44"/>
      <c r="V70" s="44"/>
    </row>
    <row r="71" spans="1:22" s="67" customFormat="1" ht="15" customHeight="1">
      <c r="A71" s="4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Q71" s="85"/>
      <c r="R71" s="84"/>
      <c r="S71" s="84"/>
      <c r="T71" s="44"/>
      <c r="U71" s="44"/>
      <c r="V71" s="44"/>
    </row>
    <row r="72" spans="1:22" s="67" customFormat="1" ht="15" customHeight="1">
      <c r="A72" s="4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T72" s="44"/>
      <c r="U72" s="44"/>
      <c r="V72" s="44"/>
    </row>
    <row r="73" spans="1:22" s="67" customFormat="1" ht="15" customHeight="1">
      <c r="A73" s="4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T73" s="44"/>
      <c r="U73" s="44"/>
      <c r="V73" s="44"/>
    </row>
    <row r="74" spans="1:22" s="67" customFormat="1" ht="15" customHeight="1"/>
    <row r="75" spans="1:22" ht="16.5" customHeight="1">
      <c r="A75" s="308" t="s">
        <v>500</v>
      </c>
    </row>
    <row r="76" spans="1:22" ht="15" customHeight="1">
      <c r="B76" s="311" t="s">
        <v>545</v>
      </c>
    </row>
    <row r="77" spans="1:22" ht="15" customHeight="1">
      <c r="B77" s="745" t="s">
        <v>541</v>
      </c>
      <c r="C77" s="746"/>
      <c r="D77" s="312" t="s">
        <v>3</v>
      </c>
      <c r="E77" s="312" t="s">
        <v>542</v>
      </c>
      <c r="F77" s="312" t="s">
        <v>543</v>
      </c>
      <c r="G77" s="312" t="s">
        <v>406</v>
      </c>
      <c r="H77" s="312" t="s">
        <v>143</v>
      </c>
      <c r="I77" s="312" t="s">
        <v>391</v>
      </c>
      <c r="J77" s="740" t="s">
        <v>1055</v>
      </c>
      <c r="K77" s="740"/>
    </row>
    <row r="78" spans="1:22" ht="15" customHeight="1">
      <c r="B78" s="743" t="e">
        <f>Calcu!L$328</f>
        <v>#N/A</v>
      </c>
      <c r="C78" s="744"/>
      <c r="D78" s="249" t="e">
        <f ca="1">OFFSET(Pressure_1_R2!B$36,MATCH($B78,Pressure_1_R2!$C$37:$C$66,0),0)</f>
        <v>#N/A</v>
      </c>
      <c r="E78" s="249" t="e">
        <f ca="1">OFFSET(Pressure_1_R2!D$36,MATCH($B78,Pressure_1_R2!$C$37:$C$66,0),0)</f>
        <v>#N/A</v>
      </c>
      <c r="F78" s="249" t="e">
        <f ca="1">OFFSET(Pressure_1_R2!L$36,MATCH($B78,Pressure_1_R2!$C$37:$C$66,0),0)</f>
        <v>#N/A</v>
      </c>
      <c r="G78" s="249" t="e">
        <f ca="1">OFFSET(Pressure_1_R2!Y$36,MATCH($B78,Pressure_1_R2!$C$37:$C$66,0),0)</f>
        <v>#N/A</v>
      </c>
      <c r="H78" s="249" t="e">
        <f ca="1">OFFSET(Pressure_1_R2!Z$36,MATCH($B78,Pressure_1_R2!$C$37:$C$66,0),0)</f>
        <v>#N/A</v>
      </c>
      <c r="I78" s="249" t="e">
        <f ca="1">OFFSET(Pressure_1_R2!AA$36,MATCH($B78,Pressure_1_R2!$C$37:$C$66,0),0)</f>
        <v>#N/A</v>
      </c>
      <c r="J78" s="249">
        <f ca="1">IF(TYPE(D78)=16,0,OFFSET(Pressure_1_R2!T$36,MATCH($B78,Pressure_1_R2!$C$37:$C$66,0),0))</f>
        <v>0</v>
      </c>
      <c r="K78" s="249" t="e">
        <f ca="1">OFFSET(Pressure_1_R2!V$36,MATCH($B78,Pressure_1_R2!$C$37:$C$66,0),0)</f>
        <v>#N/A</v>
      </c>
    </row>
    <row r="79" spans="1:22" ht="15" customHeight="1">
      <c r="B79" s="745" t="s">
        <v>541</v>
      </c>
      <c r="C79" s="746"/>
      <c r="D79" s="312" t="s">
        <v>546</v>
      </c>
      <c r="E79" s="312" t="s">
        <v>547</v>
      </c>
      <c r="F79" s="312" t="s">
        <v>548</v>
      </c>
      <c r="G79" s="312" t="s">
        <v>549</v>
      </c>
      <c r="J79" s="740" t="s">
        <v>1055</v>
      </c>
      <c r="K79" s="740"/>
    </row>
    <row r="80" spans="1:22" ht="15" customHeight="1">
      <c r="B80" s="743" t="e">
        <f>Calcu!M$328</f>
        <v>#N/A</v>
      </c>
      <c r="C80" s="744"/>
      <c r="D80" s="249" t="e">
        <f ca="1">OFFSET(Pressure_1_R2!B$36,MATCH($B80,Pressure_1_R2!$C$37:$C$66,0),0)</f>
        <v>#N/A</v>
      </c>
      <c r="E80" s="249" t="e">
        <f ca="1">OFFSET(Pressure_1_R2!AA$36,MATCH($B80,Pressure_1_R2!$C$37:$C$66,0),0)</f>
        <v>#N/A</v>
      </c>
      <c r="F80" s="249" t="e">
        <f ca="1">OFFSET(Pressure_1_R2!AB$36,MATCH($B80,Pressure_1_R2!$C$37:$C$66,0),0)</f>
        <v>#N/A</v>
      </c>
      <c r="G80" s="249" t="e">
        <f ca="1">OFFSET(Pressure_1_R2!Z$36,MATCH($B80,Pressure_1_R2!$C$37:$C$66,0),0)</f>
        <v>#N/A</v>
      </c>
      <c r="J80" s="249">
        <f ca="1">IF(TYPE(D80)=16,0,OFFSET(Pressure_1_R2!T$36,MATCH($B80,Pressure_1_R2!$C$37:$C$66,0),0))</f>
        <v>0</v>
      </c>
      <c r="K80" s="249" t="e">
        <f ca="1">OFFSET(Pressure_1_R2!V$36,MATCH($B80,Pressure_1_R2!$C$37:$C$66,0),0)</f>
        <v>#N/A</v>
      </c>
    </row>
    <row r="81" spans="2:68" ht="15" customHeight="1">
      <c r="B81" s="743" t="e">
        <f>Calcu!N$328</f>
        <v>#N/A</v>
      </c>
      <c r="C81" s="744"/>
      <c r="D81" s="249" t="e">
        <f ca="1">OFFSET(Pressure_1_R2!B$36,MATCH($B81,Pressure_1_R2!$C$37:$C$66,0),0)</f>
        <v>#N/A</v>
      </c>
      <c r="E81" s="249" t="e">
        <f ca="1">OFFSET(Pressure_1_R2!AA$36,MATCH($B81,Pressure_1_R2!$C$37:$C$66,0),0)</f>
        <v>#N/A</v>
      </c>
      <c r="F81" s="249" t="e">
        <f ca="1">OFFSET(Pressure_1_R2!AB$36,MATCH($B81,Pressure_1_R2!$C$37:$C$66,0),0)</f>
        <v>#N/A</v>
      </c>
      <c r="G81" s="249" t="e">
        <f ca="1">OFFSET(Pressure_1_R2!Z$36,MATCH($B81,Pressure_1_R2!$C$37:$C$66,0),0)</f>
        <v>#N/A</v>
      </c>
      <c r="J81" s="249">
        <f ca="1">IF(TYPE(D81)=16,0,OFFSET(Pressure_1_R2!T$36,MATCH($B81,Pressure_1_R2!$C$37:$C$66,0),0))</f>
        <v>0</v>
      </c>
      <c r="K81" s="249" t="e">
        <f ca="1">OFFSET(Pressure_1_R2!V$36,MATCH($B81,Pressure_1_R2!$C$37:$C$66,0),0)</f>
        <v>#N/A</v>
      </c>
    </row>
    <row r="82" spans="2:68" ht="15" customHeight="1">
      <c r="B82" s="246"/>
      <c r="C82" s="246"/>
      <c r="D82" s="246"/>
      <c r="E82" s="246"/>
      <c r="F82" s="246"/>
      <c r="G82" s="246"/>
    </row>
    <row r="83" spans="2:68" ht="15" customHeight="1" thickBot="1">
      <c r="B83" s="311" t="s">
        <v>519</v>
      </c>
      <c r="C83" s="66"/>
      <c r="D83" s="66"/>
      <c r="E83" s="66"/>
      <c r="F83" s="66"/>
      <c r="G83" s="66"/>
      <c r="H83" s="66"/>
      <c r="I83" s="66"/>
      <c r="J83" s="66"/>
      <c r="K83" s="311" t="s">
        <v>1068</v>
      </c>
      <c r="R83" s="66"/>
      <c r="S83" s="66"/>
      <c r="T83" s="66"/>
      <c r="X83" s="141" t="s">
        <v>534</v>
      </c>
      <c r="AC83" s="67"/>
      <c r="AD83" s="66"/>
      <c r="AE83" s="67"/>
      <c r="AF83" s="313" t="s">
        <v>556</v>
      </c>
      <c r="AG83" s="67"/>
      <c r="AH83" s="67"/>
      <c r="AI83" s="67"/>
      <c r="AJ83" s="67"/>
      <c r="AK83" s="67"/>
      <c r="AL83" s="67"/>
      <c r="AM83" s="67"/>
      <c r="AN83" s="66" t="s">
        <v>394</v>
      </c>
      <c r="AO83" s="67"/>
      <c r="AP83" s="67"/>
      <c r="AQ83" s="67"/>
      <c r="AR83" s="67"/>
      <c r="AS83" s="67"/>
      <c r="AT83" s="66" t="s">
        <v>395</v>
      </c>
      <c r="AU83" s="66" t="s">
        <v>396</v>
      </c>
      <c r="AV83" s="67"/>
      <c r="AW83" s="67"/>
      <c r="AX83" s="67"/>
      <c r="AY83" s="66" t="s">
        <v>397</v>
      </c>
      <c r="BA83" s="311" t="s">
        <v>501</v>
      </c>
    </row>
    <row r="84" spans="2:68" ht="15" customHeight="1">
      <c r="B84" s="429" t="s">
        <v>1053</v>
      </c>
      <c r="C84" s="430" t="s">
        <v>1054</v>
      </c>
      <c r="D84" s="424" t="s">
        <v>1069</v>
      </c>
      <c r="E84" s="424" t="s">
        <v>1070</v>
      </c>
      <c r="F84" s="424" t="s">
        <v>1063</v>
      </c>
      <c r="G84" s="424" t="s">
        <v>1047</v>
      </c>
      <c r="H84" s="429" t="s">
        <v>1048</v>
      </c>
      <c r="I84" s="430" t="s">
        <v>1049</v>
      </c>
      <c r="J84" s="66"/>
      <c r="K84" s="424" t="s">
        <v>1064</v>
      </c>
      <c r="L84" s="736" t="s">
        <v>1065</v>
      </c>
      <c r="M84" s="737"/>
      <c r="N84" s="736" t="s">
        <v>1066</v>
      </c>
      <c r="O84" s="737"/>
      <c r="P84" s="736" t="s">
        <v>1060</v>
      </c>
      <c r="Q84" s="737"/>
      <c r="R84" s="739" t="s">
        <v>1067</v>
      </c>
      <c r="S84" s="739"/>
      <c r="T84" s="424" t="s">
        <v>1051</v>
      </c>
      <c r="U84" s="429" t="s">
        <v>1061</v>
      </c>
      <c r="V84" s="430" t="s">
        <v>1049</v>
      </c>
      <c r="X84" s="736" t="s">
        <v>1059</v>
      </c>
      <c r="Y84" s="737"/>
      <c r="Z84" s="736" t="s">
        <v>1060</v>
      </c>
      <c r="AA84" s="738"/>
      <c r="AB84" s="424" t="s">
        <v>270</v>
      </c>
      <c r="AC84" s="424" t="s">
        <v>272</v>
      </c>
      <c r="AD84" s="424" t="s">
        <v>414</v>
      </c>
      <c r="AE84" s="67"/>
      <c r="AF84" s="424" t="s">
        <v>398</v>
      </c>
      <c r="AG84" s="424" t="s">
        <v>399</v>
      </c>
      <c r="AH84" s="424" t="s">
        <v>400</v>
      </c>
      <c r="AI84" s="424" t="s">
        <v>401</v>
      </c>
      <c r="AJ84" s="424" t="s">
        <v>402</v>
      </c>
      <c r="AK84" s="424" t="s">
        <v>403</v>
      </c>
      <c r="AL84" s="424" t="s">
        <v>404</v>
      </c>
      <c r="AM84" s="424" t="s">
        <v>405</v>
      </c>
      <c r="AN84" s="424" t="s">
        <v>406</v>
      </c>
      <c r="AO84" s="424" t="s">
        <v>407</v>
      </c>
      <c r="AP84" s="424" t="s">
        <v>384</v>
      </c>
      <c r="AQ84" s="453" t="s">
        <v>408</v>
      </c>
      <c r="AR84" s="424" t="s">
        <v>409</v>
      </c>
      <c r="AS84" s="424" t="s">
        <v>410</v>
      </c>
      <c r="AT84" s="424" t="s">
        <v>395</v>
      </c>
      <c r="AU84" s="424" t="s">
        <v>1071</v>
      </c>
      <c r="AV84" s="424" t="s">
        <v>411</v>
      </c>
      <c r="AW84" s="424" t="s">
        <v>412</v>
      </c>
      <c r="AX84" s="424" t="s">
        <v>413</v>
      </c>
      <c r="AY84" s="424" t="s">
        <v>414</v>
      </c>
      <c r="BA84" s="77" t="s">
        <v>533</v>
      </c>
      <c r="BB84" s="78" t="s">
        <v>533</v>
      </c>
      <c r="BC84" s="78" t="s">
        <v>533</v>
      </c>
      <c r="BD84" s="78" t="s">
        <v>533</v>
      </c>
      <c r="BE84" s="78" t="s">
        <v>533</v>
      </c>
      <c r="BF84" s="78" t="s">
        <v>533</v>
      </c>
      <c r="BG84" s="78" t="s">
        <v>533</v>
      </c>
      <c r="BH84" s="78" t="s">
        <v>533</v>
      </c>
      <c r="BI84" s="78" t="s">
        <v>533</v>
      </c>
      <c r="BJ84" s="78" t="s">
        <v>533</v>
      </c>
      <c r="BK84" s="78" t="s">
        <v>533</v>
      </c>
      <c r="BL84" s="78" t="s">
        <v>533</v>
      </c>
      <c r="BM84" s="78" t="s">
        <v>533</v>
      </c>
      <c r="BN84" s="78" t="s">
        <v>533</v>
      </c>
      <c r="BO84" s="78" t="s">
        <v>533</v>
      </c>
      <c r="BP84" s="79" t="s">
        <v>533</v>
      </c>
    </row>
    <row r="85" spans="2:68" ht="15" customHeight="1">
      <c r="B85" s="443">
        <f>Pressure_1_R2!B4</f>
        <v>0</v>
      </c>
      <c r="C85" s="444">
        <f>Pressure_1_R2!D4</f>
        <v>0</v>
      </c>
      <c r="D85" s="450" t="str">
        <f t="shared" ref="D85:D114" si="58">IFERROR(B85*INDEX(C$3:J$10,MATCH(C85,B$3:B$10,0),4),"")</f>
        <v/>
      </c>
      <c r="E85" s="452" t="str">
        <f>IF(MAX(D85:D114)&lt;=L$8,"기체","액체")</f>
        <v>기체</v>
      </c>
      <c r="F85" s="392" t="e">
        <f t="shared" ref="F85:F114" si="59">INDEX(C$3:J$10,MATCH(C85,B$3:B$10,0),MATCH(I85,C$2:J$2,0))</f>
        <v>#N/A</v>
      </c>
      <c r="G85" s="392" t="e">
        <f t="shared" ref="G85:G114" si="60">B85*F85</f>
        <v>#N/A</v>
      </c>
      <c r="H85" s="442" t="e">
        <f t="shared" ref="H85:H114" si="61">IF(TYPE(AD85)=16,AY85,AD85)*F85</f>
        <v>#N/A</v>
      </c>
      <c r="I85" s="437">
        <f>Pressure_1_R2!D4</f>
        <v>0</v>
      </c>
      <c r="J85" s="66"/>
      <c r="K85" s="431">
        <f>Calcu!I$328</f>
        <v>0</v>
      </c>
      <c r="L85" s="438" t="e">
        <f ca="1">V121</f>
        <v>#N/A</v>
      </c>
      <c r="M85" s="439" t="e">
        <f ca="1">V122</f>
        <v>#VALUE!</v>
      </c>
      <c r="N85" s="440">
        <f ca="1">J80</f>
        <v>0</v>
      </c>
      <c r="O85" s="441" t="e">
        <f ca="1">K80</f>
        <v>#N/A</v>
      </c>
      <c r="P85" s="440">
        <f ca="1">J81</f>
        <v>0</v>
      </c>
      <c r="Q85" s="441" t="e">
        <f ca="1">K81</f>
        <v>#N/A</v>
      </c>
      <c r="R85" s="435">
        <f ca="1">IF(OR(K85="20409-0",IF(K85="20413-0",SIGN(B85)&gt;0,SIGN(B85)&gt;=0)),IF(TYPE(L85)=16,N85,ROUND(L85,M85)),P85)</f>
        <v>0</v>
      </c>
      <c r="S85" s="432" t="e">
        <f ca="1">IF(OR(K85="20409-0",IF(K85="20413-0",SIGN(B85)&gt;0,SIGN(B85)&gt;=0)),IF(TYPE(L85)=16,O85,"% of Reading"),Q85)</f>
        <v>#N/A</v>
      </c>
      <c r="T85" s="392" t="e">
        <f t="shared" ref="T85:T114" ca="1" si="62">IF(OR(S85="% of Reading",S85="% of F.S"),1,INDEX(C$3:J$10,MATCH(S85,B$3:B$10,0),MATCH(V85,C$2:J$2,0)))</f>
        <v>#N/A</v>
      </c>
      <c r="U85" s="445" t="e">
        <f ca="1">IF(S85="% of Reading",H85*R85%,IF(S85="% of F.S",MAX(G85:G114)*R85%,R85*T85))</f>
        <v>#N/A</v>
      </c>
      <c r="V85" s="439">
        <f>I85</f>
        <v>0</v>
      </c>
      <c r="X85" s="440" t="e">
        <f ca="1">E80</f>
        <v>#N/A</v>
      </c>
      <c r="Y85" s="441" t="e">
        <f ca="1">F80</f>
        <v>#N/A</v>
      </c>
      <c r="Z85" s="440" t="e">
        <f ca="1">E81</f>
        <v>#N/A</v>
      </c>
      <c r="AA85" s="446" t="e">
        <f ca="1">F81</f>
        <v>#N/A</v>
      </c>
      <c r="AB85" s="447">
        <f t="shared" ref="AB85:AB114" si="63">IF(B85=0,0,IF(B85&lt;0,IF(K85="20409-0",X85,Z85),X85))</f>
        <v>0</v>
      </c>
      <c r="AC85" s="448">
        <f t="shared" ref="AC85:AC114" si="64">IF(B85=0,0,IF(B85&lt;0,IF(K85="20409-0",Y85,AA85),Y85))</f>
        <v>0</v>
      </c>
      <c r="AD85" s="449">
        <f t="shared" ref="AD85:AD114" si="65">IF(K85="20409-0",(AB85*ABS(B85)+AC85)*SIGN(B85),AB85*B85+AC85)</f>
        <v>0</v>
      </c>
      <c r="AE85" s="67"/>
      <c r="AF85" s="392">
        <f t="shared" ref="AF85:AF114" si="66">SUM(BA85:BP85)</f>
        <v>0</v>
      </c>
      <c r="AG85" s="425">
        <v>9.7989820000000005</v>
      </c>
      <c r="AH85" s="448" t="e">
        <f>O$5</f>
        <v>#DIV/0!</v>
      </c>
      <c r="AI85" s="425">
        <v>8000</v>
      </c>
      <c r="AJ85" s="425">
        <v>1</v>
      </c>
      <c r="AK85" s="425">
        <f>IF(MAX(B85:B114)&lt;=L$8,0,0.031)</f>
        <v>0</v>
      </c>
      <c r="AL85" s="392" t="e">
        <f ca="1">SQRT(4*PI()*AN85)</f>
        <v>#N/A</v>
      </c>
      <c r="AM85" s="459" t="e">
        <f ca="1">AF85*AG85*(1-AH85/AI85)*AJ85+AK85*AL85</f>
        <v>#DIV/0!</v>
      </c>
      <c r="AN85" s="427" t="e">
        <f ca="1">G78</f>
        <v>#N/A</v>
      </c>
      <c r="AO85" s="448" t="e">
        <f ca="1">H78</f>
        <v>#N/A</v>
      </c>
      <c r="AP85" s="454" t="e">
        <f t="shared" ref="AP85:AP114" ca="1" si="67">AM85/AN85/10^6</f>
        <v>#DIV/0!</v>
      </c>
      <c r="AQ85" s="425">
        <v>9.0000000000000002E-6</v>
      </c>
      <c r="AR85" s="455" t="e">
        <f ca="1">O$3-I78</f>
        <v>#DIV/0!</v>
      </c>
      <c r="AS85" s="460" t="e">
        <f ca="1">AN85*(1+AO85*AP85)*(1+(AQ85*AR85))</f>
        <v>#N/A</v>
      </c>
      <c r="AT85" s="461" t="e">
        <f t="shared" ref="AT85:AT114" ca="1" si="68">AM85/AS85/10^6</f>
        <v>#DIV/0!</v>
      </c>
      <c r="AU85" s="448" t="e">
        <f>O$3</f>
        <v>#DIV/0!</v>
      </c>
      <c r="AV85" s="455" t="e">
        <f ca="1">IF(E85="기체",(3.3694*10^-3*AT85)/(273.15+AU85),912.7+0.752*AT85-1.645*10^-3*AT85^2+1.456*10^-6*AT85^3)</f>
        <v>#DIV/0!</v>
      </c>
      <c r="AW85" s="425">
        <v>0.03</v>
      </c>
      <c r="AX85" s="451">
        <f t="shared" ref="AX85:AX114" si="69">IF(B85=0,0,(AV85-AH85)*AG85*AW85)</f>
        <v>0</v>
      </c>
      <c r="AY85" s="457" t="e">
        <f t="shared" ref="AY85:AY114" ca="1" si="70">AT85+AX85/10^6</f>
        <v>#DIV/0!</v>
      </c>
      <c r="BA85" s="68">
        <f>Pressure_1_R2!A70</f>
        <v>0</v>
      </c>
      <c r="BB85" s="87">
        <f>Pressure_1_R2!B70</f>
        <v>0</v>
      </c>
      <c r="BC85" s="87">
        <f>Pressure_1_R2!C70</f>
        <v>0</v>
      </c>
      <c r="BD85" s="87">
        <f>Pressure_1_R2!D70</f>
        <v>0</v>
      </c>
      <c r="BE85" s="87">
        <f>Pressure_1_R2!E70</f>
        <v>0</v>
      </c>
      <c r="BF85" s="87">
        <f>Pressure_1_R2!F70</f>
        <v>0</v>
      </c>
      <c r="BG85" s="87">
        <f>Pressure_1_R2!G70</f>
        <v>0</v>
      </c>
      <c r="BH85" s="87">
        <f>Pressure_1_R2!H70</f>
        <v>0</v>
      </c>
      <c r="BI85" s="87">
        <f>Pressure_1_R2!I70</f>
        <v>0</v>
      </c>
      <c r="BJ85" s="87">
        <f>Pressure_1_R2!J70</f>
        <v>0</v>
      </c>
      <c r="BK85" s="87">
        <f>Pressure_1_R2!K70</f>
        <v>0</v>
      </c>
      <c r="BL85" s="87">
        <f>Pressure_1_R2!L70</f>
        <v>0</v>
      </c>
      <c r="BM85" s="87">
        <f>Pressure_1_R2!M70</f>
        <v>0</v>
      </c>
      <c r="BN85" s="87">
        <f>Pressure_1_R2!N70</f>
        <v>0</v>
      </c>
      <c r="BO85" s="87">
        <f>Pressure_1_R2!O70</f>
        <v>0</v>
      </c>
      <c r="BP85" s="69">
        <f>Pressure_1_R2!P70</f>
        <v>0</v>
      </c>
    </row>
    <row r="86" spans="2:68" ht="15" customHeight="1">
      <c r="B86" s="443">
        <f>Pressure_1_R2!B5</f>
        <v>0</v>
      </c>
      <c r="C86" s="444">
        <f>Pressure_1_R2!D5</f>
        <v>0</v>
      </c>
      <c r="D86" s="450" t="str">
        <f t="shared" si="58"/>
        <v/>
      </c>
      <c r="E86" s="434" t="str">
        <f>E85</f>
        <v>기체</v>
      </c>
      <c r="F86" s="392" t="e">
        <f t="shared" si="59"/>
        <v>#N/A</v>
      </c>
      <c r="G86" s="392" t="e">
        <f t="shared" si="60"/>
        <v>#N/A</v>
      </c>
      <c r="H86" s="442" t="e">
        <f t="shared" si="61"/>
        <v>#N/A</v>
      </c>
      <c r="I86" s="434">
        <f>I85</f>
        <v>0</v>
      </c>
      <c r="J86" s="426"/>
      <c r="K86" s="428">
        <f>K85</f>
        <v>0</v>
      </c>
      <c r="L86" s="433" t="e">
        <f ca="1">L85</f>
        <v>#N/A</v>
      </c>
      <c r="M86" s="434" t="e">
        <f ca="1">M85</f>
        <v>#VALUE!</v>
      </c>
      <c r="N86" s="433">
        <f t="shared" ref="N86:N114" ca="1" si="71">N85</f>
        <v>0</v>
      </c>
      <c r="O86" s="434" t="e">
        <f t="shared" ref="O86:O114" ca="1" si="72">O85</f>
        <v>#N/A</v>
      </c>
      <c r="P86" s="433">
        <f t="shared" ref="P86:P114" ca="1" si="73">P85</f>
        <v>0</v>
      </c>
      <c r="Q86" s="434" t="e">
        <f t="shared" ref="Q86:Q114" ca="1" si="74">Q85</f>
        <v>#N/A</v>
      </c>
      <c r="R86" s="435">
        <f t="shared" ref="R86:R114" ca="1" si="75">IF(OR(K86="20409-0",IF(K86="20413-0",SIGN(B86)&gt;0,SIGN(B86)&gt;=0)),IF(TYPE(L86)=16,N86,ROUND(L86,M86)),P86)</f>
        <v>0</v>
      </c>
      <c r="S86" s="432" t="e">
        <f t="shared" ref="S86:S114" ca="1" si="76">IF(OR(K86="20409-0",IF(K86="20413-0",SIGN(B86)&gt;0,SIGN(B86)&gt;=0)),IF(TYPE(L86)=16,O86,"% of Reading"),Q86)</f>
        <v>#N/A</v>
      </c>
      <c r="T86" s="392" t="e">
        <f t="shared" ca="1" si="62"/>
        <v>#N/A</v>
      </c>
      <c r="U86" s="445" t="e">
        <f ca="1">IF(S86="% of Reading",H86*R86%,IF(S86="% of F.S",MAX(G85:G114)*R86%,R86*T86))</f>
        <v>#N/A</v>
      </c>
      <c r="V86" s="434">
        <f t="shared" ref="V86:V114" si="77">V85</f>
        <v>0</v>
      </c>
      <c r="X86" s="433" t="e">
        <f ca="1">X85</f>
        <v>#N/A</v>
      </c>
      <c r="Y86" s="434" t="e">
        <f ca="1">Y85</f>
        <v>#N/A</v>
      </c>
      <c r="Z86" s="433" t="e">
        <f t="shared" ref="Z86:Z114" ca="1" si="78">Z85</f>
        <v>#N/A</v>
      </c>
      <c r="AA86" s="436" t="e">
        <f t="shared" ref="AA86:AA114" ca="1" si="79">AA85</f>
        <v>#N/A</v>
      </c>
      <c r="AB86" s="447">
        <f t="shared" si="63"/>
        <v>0</v>
      </c>
      <c r="AC86" s="448">
        <f t="shared" si="64"/>
        <v>0</v>
      </c>
      <c r="AD86" s="449">
        <f t="shared" si="65"/>
        <v>0</v>
      </c>
      <c r="AE86" s="67"/>
      <c r="AF86" s="392">
        <f t="shared" si="66"/>
        <v>0</v>
      </c>
      <c r="AG86" s="456">
        <f t="shared" ref="AG86:AL101" si="80">AG85</f>
        <v>9.7989820000000005</v>
      </c>
      <c r="AH86" s="456" t="e">
        <f t="shared" si="80"/>
        <v>#DIV/0!</v>
      </c>
      <c r="AI86" s="456">
        <f t="shared" si="80"/>
        <v>8000</v>
      </c>
      <c r="AJ86" s="456">
        <f t="shared" si="80"/>
        <v>1</v>
      </c>
      <c r="AK86" s="456">
        <f t="shared" si="80"/>
        <v>0</v>
      </c>
      <c r="AL86" s="456" t="e">
        <f t="shared" ca="1" si="80"/>
        <v>#N/A</v>
      </c>
      <c r="AM86" s="459" t="e">
        <f t="shared" ref="AM86:AM114" ca="1" si="81">AF86*AG86*(1-AH86/AI86)*AJ86+AK86*AL86</f>
        <v>#DIV/0!</v>
      </c>
      <c r="AN86" s="456" t="e">
        <f t="shared" ref="AN86:AO101" ca="1" si="82">AN85</f>
        <v>#N/A</v>
      </c>
      <c r="AO86" s="456" t="e">
        <f ca="1">AO85</f>
        <v>#N/A</v>
      </c>
      <c r="AP86" s="454" t="e">
        <f t="shared" ca="1" si="67"/>
        <v>#DIV/0!</v>
      </c>
      <c r="AQ86" s="456">
        <f t="shared" ref="AQ86:AR101" si="83">AQ85</f>
        <v>9.0000000000000002E-6</v>
      </c>
      <c r="AR86" s="456" t="e">
        <f t="shared" ca="1" si="83"/>
        <v>#DIV/0!</v>
      </c>
      <c r="AS86" s="460" t="e">
        <f ca="1">AN86*(1+AO86*AP86)*(1+(AQ86*AR86))</f>
        <v>#N/A</v>
      </c>
      <c r="AT86" s="461" t="e">
        <f t="shared" ca="1" si="68"/>
        <v>#DIV/0!</v>
      </c>
      <c r="AU86" s="456" t="e">
        <f t="shared" ref="AU86:AU114" si="84">AU85</f>
        <v>#DIV/0!</v>
      </c>
      <c r="AV86" s="455" t="e">
        <f t="shared" ref="AV86:AV114" ca="1" si="85">IF(E86="기체",(3.3694*10^-3*AT86)/(273.15+AU86),912.7+0.752*AT86-1.645*10^-3*AT86^2+1.456*10^-6*AT86^3)</f>
        <v>#DIV/0!</v>
      </c>
      <c r="AW86" s="456">
        <f t="shared" ref="AW86:AW114" si="86">AW85</f>
        <v>0.03</v>
      </c>
      <c r="AX86" s="451">
        <f t="shared" si="69"/>
        <v>0</v>
      </c>
      <c r="AY86" s="457" t="e">
        <f t="shared" ca="1" si="70"/>
        <v>#DIV/0!</v>
      </c>
      <c r="BA86" s="70">
        <f>Pressure_1_R2!A71</f>
        <v>0</v>
      </c>
      <c r="BB86" s="86">
        <f>Pressure_1_R2!B71</f>
        <v>0</v>
      </c>
      <c r="BC86" s="86">
        <f>Pressure_1_R2!C71</f>
        <v>0</v>
      </c>
      <c r="BD86" s="86">
        <f>Pressure_1_R2!D71</f>
        <v>0</v>
      </c>
      <c r="BE86" s="86">
        <f>Pressure_1_R2!E71</f>
        <v>0</v>
      </c>
      <c r="BF86" s="86">
        <f>Pressure_1_R2!F71</f>
        <v>0</v>
      </c>
      <c r="BG86" s="86">
        <f>Pressure_1_R2!G71</f>
        <v>0</v>
      </c>
      <c r="BH86" s="86">
        <f>Pressure_1_R2!H71</f>
        <v>0</v>
      </c>
      <c r="BI86" s="86">
        <f>Pressure_1_R2!I71</f>
        <v>0</v>
      </c>
      <c r="BJ86" s="86">
        <f>Pressure_1_R2!J71</f>
        <v>0</v>
      </c>
      <c r="BK86" s="86">
        <f>Pressure_1_R2!K71</f>
        <v>0</v>
      </c>
      <c r="BL86" s="86">
        <f>Pressure_1_R2!L71</f>
        <v>0</v>
      </c>
      <c r="BM86" s="86">
        <f>Pressure_1_R2!M71</f>
        <v>0</v>
      </c>
      <c r="BN86" s="86">
        <f>Pressure_1_R2!N71</f>
        <v>0</v>
      </c>
      <c r="BO86" s="86">
        <f>Pressure_1_R2!O71</f>
        <v>0</v>
      </c>
      <c r="BP86" s="71">
        <f>Pressure_1_R2!P71</f>
        <v>0</v>
      </c>
    </row>
    <row r="87" spans="2:68" ht="15" customHeight="1">
      <c r="B87" s="443">
        <f>Pressure_1_R2!B6</f>
        <v>0</v>
      </c>
      <c r="C87" s="444">
        <f>Pressure_1_R2!D6</f>
        <v>0</v>
      </c>
      <c r="D87" s="450" t="str">
        <f t="shared" si="58"/>
        <v/>
      </c>
      <c r="E87" s="434" t="str">
        <f>E86</f>
        <v>기체</v>
      </c>
      <c r="F87" s="392" t="e">
        <f t="shared" si="59"/>
        <v>#N/A</v>
      </c>
      <c r="G87" s="392" t="e">
        <f t="shared" si="60"/>
        <v>#N/A</v>
      </c>
      <c r="H87" s="442" t="e">
        <f t="shared" si="61"/>
        <v>#N/A</v>
      </c>
      <c r="I87" s="434">
        <f t="shared" ref="I87:I114" si="87">I86</f>
        <v>0</v>
      </c>
      <c r="J87" s="426"/>
      <c r="K87" s="428">
        <f t="shared" ref="K87:K114" si="88">K86</f>
        <v>0</v>
      </c>
      <c r="L87" s="433" t="e">
        <f t="shared" ref="L87:L114" ca="1" si="89">L86</f>
        <v>#N/A</v>
      </c>
      <c r="M87" s="434" t="e">
        <f t="shared" ref="M87:M114" ca="1" si="90">M86</f>
        <v>#VALUE!</v>
      </c>
      <c r="N87" s="433">
        <f t="shared" ca="1" si="71"/>
        <v>0</v>
      </c>
      <c r="O87" s="434" t="e">
        <f t="shared" ca="1" si="72"/>
        <v>#N/A</v>
      </c>
      <c r="P87" s="433">
        <f t="shared" ca="1" si="73"/>
        <v>0</v>
      </c>
      <c r="Q87" s="434" t="e">
        <f t="shared" ca="1" si="74"/>
        <v>#N/A</v>
      </c>
      <c r="R87" s="435">
        <f t="shared" ca="1" si="75"/>
        <v>0</v>
      </c>
      <c r="S87" s="432" t="e">
        <f t="shared" ca="1" si="76"/>
        <v>#N/A</v>
      </c>
      <c r="T87" s="392" t="e">
        <f t="shared" ca="1" si="62"/>
        <v>#N/A</v>
      </c>
      <c r="U87" s="445" t="e">
        <f ca="1">IF(S87="% of Reading",H87*R87%,IF(S87="% of F.S",MAX(G85:G114)*R87%,R87*T87))</f>
        <v>#N/A</v>
      </c>
      <c r="V87" s="434">
        <f t="shared" si="77"/>
        <v>0</v>
      </c>
      <c r="X87" s="433" t="e">
        <f t="shared" ref="X87:X114" ca="1" si="91">X86</f>
        <v>#N/A</v>
      </c>
      <c r="Y87" s="434" t="e">
        <f t="shared" ref="Y87:Y114" ca="1" si="92">Y86</f>
        <v>#N/A</v>
      </c>
      <c r="Z87" s="433" t="e">
        <f t="shared" ca="1" si="78"/>
        <v>#N/A</v>
      </c>
      <c r="AA87" s="436" t="e">
        <f t="shared" ca="1" si="79"/>
        <v>#N/A</v>
      </c>
      <c r="AB87" s="447">
        <f t="shared" si="63"/>
        <v>0</v>
      </c>
      <c r="AC87" s="448">
        <f t="shared" si="64"/>
        <v>0</v>
      </c>
      <c r="AD87" s="449">
        <f t="shared" si="65"/>
        <v>0</v>
      </c>
      <c r="AE87" s="67"/>
      <c r="AF87" s="392">
        <f t="shared" si="66"/>
        <v>0</v>
      </c>
      <c r="AG87" s="456">
        <f t="shared" si="80"/>
        <v>9.7989820000000005</v>
      </c>
      <c r="AH87" s="456" t="e">
        <f t="shared" si="80"/>
        <v>#DIV/0!</v>
      </c>
      <c r="AI87" s="456">
        <f t="shared" si="80"/>
        <v>8000</v>
      </c>
      <c r="AJ87" s="456">
        <f t="shared" si="80"/>
        <v>1</v>
      </c>
      <c r="AK87" s="456">
        <f t="shared" si="80"/>
        <v>0</v>
      </c>
      <c r="AL87" s="456" t="e">
        <f t="shared" ca="1" si="80"/>
        <v>#N/A</v>
      </c>
      <c r="AM87" s="459" t="e">
        <f t="shared" ca="1" si="81"/>
        <v>#DIV/0!</v>
      </c>
      <c r="AN87" s="456" t="e">
        <f t="shared" ca="1" si="82"/>
        <v>#N/A</v>
      </c>
      <c r="AO87" s="456" t="e">
        <f ca="1">AO86</f>
        <v>#N/A</v>
      </c>
      <c r="AP87" s="454" t="e">
        <f t="shared" ca="1" si="67"/>
        <v>#DIV/0!</v>
      </c>
      <c r="AQ87" s="456">
        <f t="shared" si="83"/>
        <v>9.0000000000000002E-6</v>
      </c>
      <c r="AR87" s="456" t="e">
        <f t="shared" ca="1" si="83"/>
        <v>#DIV/0!</v>
      </c>
      <c r="AS87" s="460" t="e">
        <f ca="1">AN87*(1+AO87*AP87)*(1+(AQ87*AR87))</f>
        <v>#N/A</v>
      </c>
      <c r="AT87" s="461" t="e">
        <f t="shared" ca="1" si="68"/>
        <v>#DIV/0!</v>
      </c>
      <c r="AU87" s="456" t="e">
        <f t="shared" si="84"/>
        <v>#DIV/0!</v>
      </c>
      <c r="AV87" s="455" t="e">
        <f t="shared" ca="1" si="85"/>
        <v>#DIV/0!</v>
      </c>
      <c r="AW87" s="456">
        <f t="shared" si="86"/>
        <v>0.03</v>
      </c>
      <c r="AX87" s="451">
        <f t="shared" si="69"/>
        <v>0</v>
      </c>
      <c r="AY87" s="457" t="e">
        <f t="shared" ca="1" si="70"/>
        <v>#DIV/0!</v>
      </c>
      <c r="BA87" s="68">
        <f>Pressure_1_R2!A72</f>
        <v>0</v>
      </c>
      <c r="BB87" s="87">
        <f>Pressure_1_R2!B72</f>
        <v>0</v>
      </c>
      <c r="BC87" s="87">
        <f>Pressure_1_R2!C72</f>
        <v>0</v>
      </c>
      <c r="BD87" s="87">
        <f>Pressure_1_R2!D72</f>
        <v>0</v>
      </c>
      <c r="BE87" s="87">
        <f>Pressure_1_R2!E72</f>
        <v>0</v>
      </c>
      <c r="BF87" s="87">
        <f>Pressure_1_R2!F72</f>
        <v>0</v>
      </c>
      <c r="BG87" s="87">
        <f>Pressure_1_R2!G72</f>
        <v>0</v>
      </c>
      <c r="BH87" s="87">
        <f>Pressure_1_R2!H72</f>
        <v>0</v>
      </c>
      <c r="BI87" s="87">
        <f>Pressure_1_R2!I72</f>
        <v>0</v>
      </c>
      <c r="BJ87" s="87">
        <f>Pressure_1_R2!J72</f>
        <v>0</v>
      </c>
      <c r="BK87" s="87">
        <f>Pressure_1_R2!K72</f>
        <v>0</v>
      </c>
      <c r="BL87" s="87">
        <f>Pressure_1_R2!L72</f>
        <v>0</v>
      </c>
      <c r="BM87" s="87">
        <f>Pressure_1_R2!M72</f>
        <v>0</v>
      </c>
      <c r="BN87" s="87">
        <f>Pressure_1_R2!N72</f>
        <v>0</v>
      </c>
      <c r="BO87" s="87">
        <f>Pressure_1_R2!O72</f>
        <v>0</v>
      </c>
      <c r="BP87" s="69">
        <f>Pressure_1_R2!P72</f>
        <v>0</v>
      </c>
    </row>
    <row r="88" spans="2:68" ht="15" customHeight="1">
      <c r="B88" s="443">
        <f>Pressure_1_R2!B7</f>
        <v>0</v>
      </c>
      <c r="C88" s="444">
        <f>Pressure_1_R2!D7</f>
        <v>0</v>
      </c>
      <c r="D88" s="450" t="str">
        <f t="shared" si="58"/>
        <v/>
      </c>
      <c r="E88" s="434" t="str">
        <f>E87</f>
        <v>기체</v>
      </c>
      <c r="F88" s="392" t="e">
        <f t="shared" si="59"/>
        <v>#N/A</v>
      </c>
      <c r="G88" s="392" t="e">
        <f t="shared" si="60"/>
        <v>#N/A</v>
      </c>
      <c r="H88" s="442" t="e">
        <f t="shared" si="61"/>
        <v>#N/A</v>
      </c>
      <c r="I88" s="434">
        <f t="shared" si="87"/>
        <v>0</v>
      </c>
      <c r="J88" s="426"/>
      <c r="K88" s="428">
        <f t="shared" si="88"/>
        <v>0</v>
      </c>
      <c r="L88" s="433" t="e">
        <f t="shared" ca="1" si="89"/>
        <v>#N/A</v>
      </c>
      <c r="M88" s="434" t="e">
        <f t="shared" ca="1" si="90"/>
        <v>#VALUE!</v>
      </c>
      <c r="N88" s="433">
        <f t="shared" ca="1" si="71"/>
        <v>0</v>
      </c>
      <c r="O88" s="434" t="e">
        <f t="shared" ca="1" si="72"/>
        <v>#N/A</v>
      </c>
      <c r="P88" s="433">
        <f t="shared" ca="1" si="73"/>
        <v>0</v>
      </c>
      <c r="Q88" s="434" t="e">
        <f t="shared" ca="1" si="74"/>
        <v>#N/A</v>
      </c>
      <c r="R88" s="435">
        <f t="shared" ca="1" si="75"/>
        <v>0</v>
      </c>
      <c r="S88" s="432" t="e">
        <f t="shared" ca="1" si="76"/>
        <v>#N/A</v>
      </c>
      <c r="T88" s="392" t="e">
        <f t="shared" ca="1" si="62"/>
        <v>#N/A</v>
      </c>
      <c r="U88" s="445" t="e">
        <f ca="1">IF(S88="% of Reading",H88*R88%,IF(S88="% of F.S",MAX(G85:G114)*R88%,R88*T88))</f>
        <v>#N/A</v>
      </c>
      <c r="V88" s="434">
        <f t="shared" si="77"/>
        <v>0</v>
      </c>
      <c r="X88" s="433" t="e">
        <f t="shared" ca="1" si="91"/>
        <v>#N/A</v>
      </c>
      <c r="Y88" s="434" t="e">
        <f t="shared" ca="1" si="92"/>
        <v>#N/A</v>
      </c>
      <c r="Z88" s="433" t="e">
        <f t="shared" ca="1" si="78"/>
        <v>#N/A</v>
      </c>
      <c r="AA88" s="436" t="e">
        <f t="shared" ca="1" si="79"/>
        <v>#N/A</v>
      </c>
      <c r="AB88" s="447">
        <f t="shared" si="63"/>
        <v>0</v>
      </c>
      <c r="AC88" s="448">
        <f t="shared" si="64"/>
        <v>0</v>
      </c>
      <c r="AD88" s="449">
        <f t="shared" si="65"/>
        <v>0</v>
      </c>
      <c r="AE88" s="67"/>
      <c r="AF88" s="392">
        <f t="shared" si="66"/>
        <v>0</v>
      </c>
      <c r="AG88" s="456">
        <f t="shared" si="80"/>
        <v>9.7989820000000005</v>
      </c>
      <c r="AH88" s="456" t="e">
        <f t="shared" si="80"/>
        <v>#DIV/0!</v>
      </c>
      <c r="AI88" s="456">
        <f t="shared" si="80"/>
        <v>8000</v>
      </c>
      <c r="AJ88" s="456">
        <f t="shared" si="80"/>
        <v>1</v>
      </c>
      <c r="AK88" s="456">
        <f t="shared" si="80"/>
        <v>0</v>
      </c>
      <c r="AL88" s="456" t="e">
        <f t="shared" ca="1" si="80"/>
        <v>#N/A</v>
      </c>
      <c r="AM88" s="459" t="e">
        <f t="shared" ca="1" si="81"/>
        <v>#DIV/0!</v>
      </c>
      <c r="AN88" s="456" t="e">
        <f t="shared" ca="1" si="82"/>
        <v>#N/A</v>
      </c>
      <c r="AO88" s="456" t="e">
        <f ca="1">AO87</f>
        <v>#N/A</v>
      </c>
      <c r="AP88" s="454" t="e">
        <f t="shared" ca="1" si="67"/>
        <v>#DIV/0!</v>
      </c>
      <c r="AQ88" s="456">
        <f t="shared" si="83"/>
        <v>9.0000000000000002E-6</v>
      </c>
      <c r="AR88" s="456" t="e">
        <f t="shared" ca="1" si="83"/>
        <v>#DIV/0!</v>
      </c>
      <c r="AS88" s="460" t="e">
        <f t="shared" ref="AS88:AS114" ca="1" si="93">AN88*(1+AO88*AP88)*(1+(AQ88*AR88))</f>
        <v>#N/A</v>
      </c>
      <c r="AT88" s="461" t="e">
        <f t="shared" ca="1" si="68"/>
        <v>#DIV/0!</v>
      </c>
      <c r="AU88" s="456" t="e">
        <f t="shared" si="84"/>
        <v>#DIV/0!</v>
      </c>
      <c r="AV88" s="455" t="e">
        <f t="shared" ca="1" si="85"/>
        <v>#DIV/0!</v>
      </c>
      <c r="AW88" s="456">
        <f t="shared" si="86"/>
        <v>0.03</v>
      </c>
      <c r="AX88" s="451">
        <f t="shared" si="69"/>
        <v>0</v>
      </c>
      <c r="AY88" s="457" t="e">
        <f t="shared" ca="1" si="70"/>
        <v>#DIV/0!</v>
      </c>
      <c r="BA88" s="70">
        <f>Pressure_1_R2!A73</f>
        <v>0</v>
      </c>
      <c r="BB88" s="86">
        <f>Pressure_1_R2!B73</f>
        <v>0</v>
      </c>
      <c r="BC88" s="86">
        <f>Pressure_1_R2!C73</f>
        <v>0</v>
      </c>
      <c r="BD88" s="86">
        <f>Pressure_1_R2!D73</f>
        <v>0</v>
      </c>
      <c r="BE88" s="86">
        <f>Pressure_1_R2!E73</f>
        <v>0</v>
      </c>
      <c r="BF88" s="86">
        <f>Pressure_1_R2!F73</f>
        <v>0</v>
      </c>
      <c r="BG88" s="86">
        <f>Pressure_1_R2!G73</f>
        <v>0</v>
      </c>
      <c r="BH88" s="86">
        <f>Pressure_1_R2!H73</f>
        <v>0</v>
      </c>
      <c r="BI88" s="86">
        <f>Pressure_1_R2!I73</f>
        <v>0</v>
      </c>
      <c r="BJ88" s="86">
        <f>Pressure_1_R2!J73</f>
        <v>0</v>
      </c>
      <c r="BK88" s="86">
        <f>Pressure_1_R2!K73</f>
        <v>0</v>
      </c>
      <c r="BL88" s="86">
        <f>Pressure_1_R2!L73</f>
        <v>0</v>
      </c>
      <c r="BM88" s="86">
        <f>Pressure_1_R2!M73</f>
        <v>0</v>
      </c>
      <c r="BN88" s="86">
        <f>Pressure_1_R2!N73</f>
        <v>0</v>
      </c>
      <c r="BO88" s="86">
        <f>Pressure_1_R2!O73</f>
        <v>0</v>
      </c>
      <c r="BP88" s="71">
        <f>Pressure_1_R2!P73</f>
        <v>0</v>
      </c>
    </row>
    <row r="89" spans="2:68" ht="15" customHeight="1">
      <c r="B89" s="443">
        <f>Pressure_1_R2!B8</f>
        <v>0</v>
      </c>
      <c r="C89" s="444">
        <f>Pressure_1_R2!D8</f>
        <v>0</v>
      </c>
      <c r="D89" s="450" t="str">
        <f t="shared" si="58"/>
        <v/>
      </c>
      <c r="E89" s="434" t="str">
        <f t="shared" ref="E89:E114" si="94">E88</f>
        <v>기체</v>
      </c>
      <c r="F89" s="392" t="e">
        <f t="shared" si="59"/>
        <v>#N/A</v>
      </c>
      <c r="G89" s="392" t="e">
        <f t="shared" si="60"/>
        <v>#N/A</v>
      </c>
      <c r="H89" s="442" t="e">
        <f t="shared" si="61"/>
        <v>#N/A</v>
      </c>
      <c r="I89" s="434">
        <f t="shared" si="87"/>
        <v>0</v>
      </c>
      <c r="J89" s="426"/>
      <c r="K89" s="428">
        <f t="shared" si="88"/>
        <v>0</v>
      </c>
      <c r="L89" s="433" t="e">
        <f t="shared" ca="1" si="89"/>
        <v>#N/A</v>
      </c>
      <c r="M89" s="434" t="e">
        <f t="shared" ca="1" si="90"/>
        <v>#VALUE!</v>
      </c>
      <c r="N89" s="433">
        <f t="shared" ca="1" si="71"/>
        <v>0</v>
      </c>
      <c r="O89" s="434" t="e">
        <f t="shared" ca="1" si="72"/>
        <v>#N/A</v>
      </c>
      <c r="P89" s="433">
        <f t="shared" ca="1" si="73"/>
        <v>0</v>
      </c>
      <c r="Q89" s="434" t="e">
        <f t="shared" ca="1" si="74"/>
        <v>#N/A</v>
      </c>
      <c r="R89" s="435">
        <f t="shared" ca="1" si="75"/>
        <v>0</v>
      </c>
      <c r="S89" s="432" t="e">
        <f t="shared" ca="1" si="76"/>
        <v>#N/A</v>
      </c>
      <c r="T89" s="392" t="e">
        <f t="shared" ca="1" si="62"/>
        <v>#N/A</v>
      </c>
      <c r="U89" s="445" t="e">
        <f ca="1">IF(S89="% of Reading",H89*R89%,IF(S89="% of F.S",MAX(G85:G114)*R89%,R89*T89))</f>
        <v>#N/A</v>
      </c>
      <c r="V89" s="434">
        <f t="shared" si="77"/>
        <v>0</v>
      </c>
      <c r="X89" s="433" t="e">
        <f t="shared" ca="1" si="91"/>
        <v>#N/A</v>
      </c>
      <c r="Y89" s="434" t="e">
        <f t="shared" ca="1" si="92"/>
        <v>#N/A</v>
      </c>
      <c r="Z89" s="433" t="e">
        <f t="shared" ca="1" si="78"/>
        <v>#N/A</v>
      </c>
      <c r="AA89" s="436" t="e">
        <f t="shared" ca="1" si="79"/>
        <v>#N/A</v>
      </c>
      <c r="AB89" s="447">
        <f t="shared" si="63"/>
        <v>0</v>
      </c>
      <c r="AC89" s="448">
        <f t="shared" si="64"/>
        <v>0</v>
      </c>
      <c r="AD89" s="449">
        <f t="shared" si="65"/>
        <v>0</v>
      </c>
      <c r="AE89" s="67"/>
      <c r="AF89" s="392">
        <f t="shared" si="66"/>
        <v>0</v>
      </c>
      <c r="AG89" s="456">
        <f t="shared" si="80"/>
        <v>9.7989820000000005</v>
      </c>
      <c r="AH89" s="456" t="e">
        <f t="shared" si="80"/>
        <v>#DIV/0!</v>
      </c>
      <c r="AI89" s="456">
        <f t="shared" si="80"/>
        <v>8000</v>
      </c>
      <c r="AJ89" s="456">
        <f t="shared" si="80"/>
        <v>1</v>
      </c>
      <c r="AK89" s="456">
        <f t="shared" si="80"/>
        <v>0</v>
      </c>
      <c r="AL89" s="456" t="e">
        <f t="shared" ca="1" si="80"/>
        <v>#N/A</v>
      </c>
      <c r="AM89" s="459" t="e">
        <f t="shared" ca="1" si="81"/>
        <v>#DIV/0!</v>
      </c>
      <c r="AN89" s="456" t="e">
        <f t="shared" ca="1" si="82"/>
        <v>#N/A</v>
      </c>
      <c r="AO89" s="456" t="e">
        <f t="shared" ca="1" si="82"/>
        <v>#N/A</v>
      </c>
      <c r="AP89" s="454" t="e">
        <f t="shared" ca="1" si="67"/>
        <v>#DIV/0!</v>
      </c>
      <c r="AQ89" s="456">
        <f t="shared" si="83"/>
        <v>9.0000000000000002E-6</v>
      </c>
      <c r="AR89" s="456" t="e">
        <f t="shared" ca="1" si="83"/>
        <v>#DIV/0!</v>
      </c>
      <c r="AS89" s="460" t="e">
        <f t="shared" ca="1" si="93"/>
        <v>#N/A</v>
      </c>
      <c r="AT89" s="461" t="e">
        <f t="shared" ca="1" si="68"/>
        <v>#DIV/0!</v>
      </c>
      <c r="AU89" s="456" t="e">
        <f t="shared" si="84"/>
        <v>#DIV/0!</v>
      </c>
      <c r="AV89" s="455" t="e">
        <f t="shared" ca="1" si="85"/>
        <v>#DIV/0!</v>
      </c>
      <c r="AW89" s="456">
        <f t="shared" si="86"/>
        <v>0.03</v>
      </c>
      <c r="AX89" s="451">
        <f t="shared" si="69"/>
        <v>0</v>
      </c>
      <c r="AY89" s="457" t="e">
        <f t="shared" ca="1" si="70"/>
        <v>#DIV/0!</v>
      </c>
      <c r="BA89" s="68">
        <f>Pressure_1_R2!A74</f>
        <v>0</v>
      </c>
      <c r="BB89" s="87">
        <f>Pressure_1_R2!B74</f>
        <v>0</v>
      </c>
      <c r="BC89" s="87">
        <f>Pressure_1_R2!C74</f>
        <v>0</v>
      </c>
      <c r="BD89" s="87">
        <f>Pressure_1_R2!D74</f>
        <v>0</v>
      </c>
      <c r="BE89" s="87">
        <f>Pressure_1_R2!E74</f>
        <v>0</v>
      </c>
      <c r="BF89" s="87">
        <f>Pressure_1_R2!F74</f>
        <v>0</v>
      </c>
      <c r="BG89" s="87">
        <f>Pressure_1_R2!G74</f>
        <v>0</v>
      </c>
      <c r="BH89" s="87">
        <f>Pressure_1_R2!H74</f>
        <v>0</v>
      </c>
      <c r="BI89" s="87">
        <f>Pressure_1_R2!I74</f>
        <v>0</v>
      </c>
      <c r="BJ89" s="87">
        <f>Pressure_1_R2!J74</f>
        <v>0</v>
      </c>
      <c r="BK89" s="87">
        <f>Pressure_1_R2!K74</f>
        <v>0</v>
      </c>
      <c r="BL89" s="87">
        <f>Pressure_1_R2!L74</f>
        <v>0</v>
      </c>
      <c r="BM89" s="87">
        <f>Pressure_1_R2!M74</f>
        <v>0</v>
      </c>
      <c r="BN89" s="87">
        <f>Pressure_1_R2!N74</f>
        <v>0</v>
      </c>
      <c r="BO89" s="87">
        <f>Pressure_1_R2!O74</f>
        <v>0</v>
      </c>
      <c r="BP89" s="69">
        <f>Pressure_1_R2!P74</f>
        <v>0</v>
      </c>
    </row>
    <row r="90" spans="2:68" ht="15" customHeight="1">
      <c r="B90" s="443">
        <f>Pressure_1_R2!B9</f>
        <v>0</v>
      </c>
      <c r="C90" s="444">
        <f>Pressure_1_R2!D9</f>
        <v>0</v>
      </c>
      <c r="D90" s="450" t="str">
        <f t="shared" si="58"/>
        <v/>
      </c>
      <c r="E90" s="434" t="str">
        <f t="shared" si="94"/>
        <v>기체</v>
      </c>
      <c r="F90" s="392" t="e">
        <f t="shared" si="59"/>
        <v>#N/A</v>
      </c>
      <c r="G90" s="392" t="e">
        <f t="shared" si="60"/>
        <v>#N/A</v>
      </c>
      <c r="H90" s="442" t="e">
        <f t="shared" si="61"/>
        <v>#N/A</v>
      </c>
      <c r="I90" s="434">
        <f t="shared" si="87"/>
        <v>0</v>
      </c>
      <c r="J90" s="426"/>
      <c r="K90" s="428">
        <f t="shared" si="88"/>
        <v>0</v>
      </c>
      <c r="L90" s="433" t="e">
        <f t="shared" ca="1" si="89"/>
        <v>#N/A</v>
      </c>
      <c r="M90" s="434" t="e">
        <f t="shared" ca="1" si="90"/>
        <v>#VALUE!</v>
      </c>
      <c r="N90" s="433">
        <f t="shared" ca="1" si="71"/>
        <v>0</v>
      </c>
      <c r="O90" s="434" t="e">
        <f t="shared" ca="1" si="72"/>
        <v>#N/A</v>
      </c>
      <c r="P90" s="433">
        <f t="shared" ca="1" si="73"/>
        <v>0</v>
      </c>
      <c r="Q90" s="434" t="e">
        <f t="shared" ca="1" si="74"/>
        <v>#N/A</v>
      </c>
      <c r="R90" s="435">
        <f t="shared" ca="1" si="75"/>
        <v>0</v>
      </c>
      <c r="S90" s="432" t="e">
        <f t="shared" ca="1" si="76"/>
        <v>#N/A</v>
      </c>
      <c r="T90" s="392" t="e">
        <f t="shared" ca="1" si="62"/>
        <v>#N/A</v>
      </c>
      <c r="U90" s="445" t="e">
        <f ca="1">IF(S90="% of Reading",H90*R90%,IF(S90="% of F.S",MAX(G85:G114)*R90%,R90*T90))</f>
        <v>#N/A</v>
      </c>
      <c r="V90" s="434">
        <f t="shared" si="77"/>
        <v>0</v>
      </c>
      <c r="X90" s="433" t="e">
        <f t="shared" ca="1" si="91"/>
        <v>#N/A</v>
      </c>
      <c r="Y90" s="434" t="e">
        <f t="shared" ca="1" si="92"/>
        <v>#N/A</v>
      </c>
      <c r="Z90" s="433" t="e">
        <f t="shared" ca="1" si="78"/>
        <v>#N/A</v>
      </c>
      <c r="AA90" s="436" t="e">
        <f t="shared" ca="1" si="79"/>
        <v>#N/A</v>
      </c>
      <c r="AB90" s="447">
        <f t="shared" si="63"/>
        <v>0</v>
      </c>
      <c r="AC90" s="448">
        <f t="shared" si="64"/>
        <v>0</v>
      </c>
      <c r="AD90" s="449">
        <f t="shared" si="65"/>
        <v>0</v>
      </c>
      <c r="AE90" s="67"/>
      <c r="AF90" s="392">
        <f t="shared" si="66"/>
        <v>0</v>
      </c>
      <c r="AG90" s="456">
        <f t="shared" si="80"/>
        <v>9.7989820000000005</v>
      </c>
      <c r="AH90" s="456" t="e">
        <f t="shared" si="80"/>
        <v>#DIV/0!</v>
      </c>
      <c r="AI90" s="456">
        <f t="shared" si="80"/>
        <v>8000</v>
      </c>
      <c r="AJ90" s="456">
        <f t="shared" si="80"/>
        <v>1</v>
      </c>
      <c r="AK90" s="456">
        <f t="shared" si="80"/>
        <v>0</v>
      </c>
      <c r="AL90" s="456" t="e">
        <f t="shared" ca="1" si="80"/>
        <v>#N/A</v>
      </c>
      <c r="AM90" s="459" t="e">
        <f t="shared" ca="1" si="81"/>
        <v>#DIV/0!</v>
      </c>
      <c r="AN90" s="456" t="e">
        <f t="shared" ca="1" si="82"/>
        <v>#N/A</v>
      </c>
      <c r="AO90" s="456" t="e">
        <f t="shared" ca="1" si="82"/>
        <v>#N/A</v>
      </c>
      <c r="AP90" s="454" t="e">
        <f t="shared" ca="1" si="67"/>
        <v>#DIV/0!</v>
      </c>
      <c r="AQ90" s="456">
        <f t="shared" si="83"/>
        <v>9.0000000000000002E-6</v>
      </c>
      <c r="AR90" s="456" t="e">
        <f t="shared" ca="1" si="83"/>
        <v>#DIV/0!</v>
      </c>
      <c r="AS90" s="460" t="e">
        <f t="shared" ca="1" si="93"/>
        <v>#N/A</v>
      </c>
      <c r="AT90" s="461" t="e">
        <f t="shared" ca="1" si="68"/>
        <v>#DIV/0!</v>
      </c>
      <c r="AU90" s="456" t="e">
        <f t="shared" si="84"/>
        <v>#DIV/0!</v>
      </c>
      <c r="AV90" s="455" t="e">
        <f t="shared" ca="1" si="85"/>
        <v>#DIV/0!</v>
      </c>
      <c r="AW90" s="456">
        <f t="shared" si="86"/>
        <v>0.03</v>
      </c>
      <c r="AX90" s="451">
        <f t="shared" si="69"/>
        <v>0</v>
      </c>
      <c r="AY90" s="457" t="e">
        <f t="shared" ca="1" si="70"/>
        <v>#DIV/0!</v>
      </c>
      <c r="BA90" s="70">
        <f>Pressure_1_R2!A75</f>
        <v>0</v>
      </c>
      <c r="BB90" s="86">
        <f>Pressure_1_R2!B75</f>
        <v>0</v>
      </c>
      <c r="BC90" s="86">
        <f>Pressure_1_R2!C75</f>
        <v>0</v>
      </c>
      <c r="BD90" s="86">
        <f>Pressure_1_R2!D75</f>
        <v>0</v>
      </c>
      <c r="BE90" s="86">
        <f>Pressure_1_R2!E75</f>
        <v>0</v>
      </c>
      <c r="BF90" s="86">
        <f>Pressure_1_R2!F75</f>
        <v>0</v>
      </c>
      <c r="BG90" s="86">
        <f>Pressure_1_R2!G75</f>
        <v>0</v>
      </c>
      <c r="BH90" s="86">
        <f>Pressure_1_R2!H75</f>
        <v>0</v>
      </c>
      <c r="BI90" s="86">
        <f>Pressure_1_R2!I75</f>
        <v>0</v>
      </c>
      <c r="BJ90" s="86">
        <f>Pressure_1_R2!J75</f>
        <v>0</v>
      </c>
      <c r="BK90" s="86">
        <f>Pressure_1_R2!K75</f>
        <v>0</v>
      </c>
      <c r="BL90" s="86">
        <f>Pressure_1_R2!L75</f>
        <v>0</v>
      </c>
      <c r="BM90" s="86">
        <f>Pressure_1_R2!M75</f>
        <v>0</v>
      </c>
      <c r="BN90" s="86">
        <f>Pressure_1_R2!N75</f>
        <v>0</v>
      </c>
      <c r="BO90" s="86">
        <f>Pressure_1_R2!O75</f>
        <v>0</v>
      </c>
      <c r="BP90" s="71">
        <f>Pressure_1_R2!P75</f>
        <v>0</v>
      </c>
    </row>
    <row r="91" spans="2:68" ht="15" customHeight="1">
      <c r="B91" s="443">
        <f>Pressure_1_R2!B10</f>
        <v>0</v>
      </c>
      <c r="C91" s="444">
        <f>Pressure_1_R2!D10</f>
        <v>0</v>
      </c>
      <c r="D91" s="450" t="str">
        <f t="shared" si="58"/>
        <v/>
      </c>
      <c r="E91" s="434" t="str">
        <f t="shared" si="94"/>
        <v>기체</v>
      </c>
      <c r="F91" s="392" t="e">
        <f t="shared" si="59"/>
        <v>#N/A</v>
      </c>
      <c r="G91" s="392" t="e">
        <f t="shared" si="60"/>
        <v>#N/A</v>
      </c>
      <c r="H91" s="442" t="e">
        <f t="shared" si="61"/>
        <v>#N/A</v>
      </c>
      <c r="I91" s="434">
        <f t="shared" si="87"/>
        <v>0</v>
      </c>
      <c r="J91" s="426"/>
      <c r="K91" s="428">
        <f t="shared" si="88"/>
        <v>0</v>
      </c>
      <c r="L91" s="433" t="e">
        <f t="shared" ca="1" si="89"/>
        <v>#N/A</v>
      </c>
      <c r="M91" s="434" t="e">
        <f t="shared" ca="1" si="90"/>
        <v>#VALUE!</v>
      </c>
      <c r="N91" s="433">
        <f t="shared" ca="1" si="71"/>
        <v>0</v>
      </c>
      <c r="O91" s="434" t="e">
        <f t="shared" ca="1" si="72"/>
        <v>#N/A</v>
      </c>
      <c r="P91" s="433">
        <f t="shared" ca="1" si="73"/>
        <v>0</v>
      </c>
      <c r="Q91" s="434" t="e">
        <f t="shared" ca="1" si="74"/>
        <v>#N/A</v>
      </c>
      <c r="R91" s="435">
        <f t="shared" ca="1" si="75"/>
        <v>0</v>
      </c>
      <c r="S91" s="432" t="e">
        <f t="shared" ca="1" si="76"/>
        <v>#N/A</v>
      </c>
      <c r="T91" s="392" t="e">
        <f t="shared" ca="1" si="62"/>
        <v>#N/A</v>
      </c>
      <c r="U91" s="445" t="e">
        <f ca="1">IF(S91="% of Reading",H91*R91%,IF(S91="% of F.S",MAX(G85:G114)*R91%,R91*T91))</f>
        <v>#N/A</v>
      </c>
      <c r="V91" s="434">
        <f t="shared" si="77"/>
        <v>0</v>
      </c>
      <c r="X91" s="433" t="e">
        <f t="shared" ca="1" si="91"/>
        <v>#N/A</v>
      </c>
      <c r="Y91" s="434" t="e">
        <f t="shared" ca="1" si="92"/>
        <v>#N/A</v>
      </c>
      <c r="Z91" s="433" t="e">
        <f t="shared" ca="1" si="78"/>
        <v>#N/A</v>
      </c>
      <c r="AA91" s="436" t="e">
        <f t="shared" ca="1" si="79"/>
        <v>#N/A</v>
      </c>
      <c r="AB91" s="447">
        <f t="shared" si="63"/>
        <v>0</v>
      </c>
      <c r="AC91" s="448">
        <f t="shared" si="64"/>
        <v>0</v>
      </c>
      <c r="AD91" s="449">
        <f t="shared" si="65"/>
        <v>0</v>
      </c>
      <c r="AE91" s="67"/>
      <c r="AF91" s="392">
        <f t="shared" si="66"/>
        <v>0</v>
      </c>
      <c r="AG91" s="456">
        <f t="shared" si="80"/>
        <v>9.7989820000000005</v>
      </c>
      <c r="AH91" s="456" t="e">
        <f t="shared" si="80"/>
        <v>#DIV/0!</v>
      </c>
      <c r="AI91" s="456">
        <f t="shared" si="80"/>
        <v>8000</v>
      </c>
      <c r="AJ91" s="456">
        <f t="shared" si="80"/>
        <v>1</v>
      </c>
      <c r="AK91" s="456">
        <f t="shared" si="80"/>
        <v>0</v>
      </c>
      <c r="AL91" s="456" t="e">
        <f t="shared" ca="1" si="80"/>
        <v>#N/A</v>
      </c>
      <c r="AM91" s="459" t="e">
        <f t="shared" ca="1" si="81"/>
        <v>#DIV/0!</v>
      </c>
      <c r="AN91" s="456" t="e">
        <f t="shared" ca="1" si="82"/>
        <v>#N/A</v>
      </c>
      <c r="AO91" s="456" t="e">
        <f t="shared" ca="1" si="82"/>
        <v>#N/A</v>
      </c>
      <c r="AP91" s="454" t="e">
        <f t="shared" ca="1" si="67"/>
        <v>#DIV/0!</v>
      </c>
      <c r="AQ91" s="456">
        <f t="shared" si="83"/>
        <v>9.0000000000000002E-6</v>
      </c>
      <c r="AR91" s="456" t="e">
        <f t="shared" ca="1" si="83"/>
        <v>#DIV/0!</v>
      </c>
      <c r="AS91" s="460" t="e">
        <f t="shared" ca="1" si="93"/>
        <v>#N/A</v>
      </c>
      <c r="AT91" s="461" t="e">
        <f t="shared" ca="1" si="68"/>
        <v>#DIV/0!</v>
      </c>
      <c r="AU91" s="456" t="e">
        <f t="shared" si="84"/>
        <v>#DIV/0!</v>
      </c>
      <c r="AV91" s="455" t="e">
        <f t="shared" ca="1" si="85"/>
        <v>#DIV/0!</v>
      </c>
      <c r="AW91" s="456">
        <f t="shared" si="86"/>
        <v>0.03</v>
      </c>
      <c r="AX91" s="451">
        <f t="shared" si="69"/>
        <v>0</v>
      </c>
      <c r="AY91" s="457" t="e">
        <f t="shared" ca="1" si="70"/>
        <v>#DIV/0!</v>
      </c>
      <c r="BA91" s="68">
        <f>Pressure_1_R2!A76</f>
        <v>0</v>
      </c>
      <c r="BB91" s="87">
        <f>Pressure_1_R2!B76</f>
        <v>0</v>
      </c>
      <c r="BC91" s="87">
        <f>Pressure_1_R2!C76</f>
        <v>0</v>
      </c>
      <c r="BD91" s="87">
        <f>Pressure_1_R2!D76</f>
        <v>0</v>
      </c>
      <c r="BE91" s="87">
        <f>Pressure_1_R2!E76</f>
        <v>0</v>
      </c>
      <c r="BF91" s="87">
        <f>Pressure_1_R2!F76</f>
        <v>0</v>
      </c>
      <c r="BG91" s="87">
        <f>Pressure_1_R2!G76</f>
        <v>0</v>
      </c>
      <c r="BH91" s="87">
        <f>Pressure_1_R2!H76</f>
        <v>0</v>
      </c>
      <c r="BI91" s="87">
        <f>Pressure_1_R2!I76</f>
        <v>0</v>
      </c>
      <c r="BJ91" s="87">
        <f>Pressure_1_R2!J76</f>
        <v>0</v>
      </c>
      <c r="BK91" s="87">
        <f>Pressure_1_R2!K76</f>
        <v>0</v>
      </c>
      <c r="BL91" s="87">
        <f>Pressure_1_R2!L76</f>
        <v>0</v>
      </c>
      <c r="BM91" s="87">
        <f>Pressure_1_R2!M76</f>
        <v>0</v>
      </c>
      <c r="BN91" s="87">
        <f>Pressure_1_R2!N76</f>
        <v>0</v>
      </c>
      <c r="BO91" s="87">
        <f>Pressure_1_R2!O76</f>
        <v>0</v>
      </c>
      <c r="BP91" s="69">
        <f>Pressure_1_R2!P76</f>
        <v>0</v>
      </c>
    </row>
    <row r="92" spans="2:68" ht="15" customHeight="1">
      <c r="B92" s="443">
        <f>Pressure_1_R2!B11</f>
        <v>0</v>
      </c>
      <c r="C92" s="444">
        <f>Pressure_1_R2!D11</f>
        <v>0</v>
      </c>
      <c r="D92" s="450" t="str">
        <f t="shared" si="58"/>
        <v/>
      </c>
      <c r="E92" s="434" t="str">
        <f t="shared" si="94"/>
        <v>기체</v>
      </c>
      <c r="F92" s="392" t="e">
        <f t="shared" si="59"/>
        <v>#N/A</v>
      </c>
      <c r="G92" s="392" t="e">
        <f t="shared" si="60"/>
        <v>#N/A</v>
      </c>
      <c r="H92" s="442" t="e">
        <f t="shared" si="61"/>
        <v>#N/A</v>
      </c>
      <c r="I92" s="434">
        <f t="shared" si="87"/>
        <v>0</v>
      </c>
      <c r="J92" s="426"/>
      <c r="K92" s="428">
        <f t="shared" si="88"/>
        <v>0</v>
      </c>
      <c r="L92" s="433" t="e">
        <f t="shared" ca="1" si="89"/>
        <v>#N/A</v>
      </c>
      <c r="M92" s="434" t="e">
        <f t="shared" ca="1" si="90"/>
        <v>#VALUE!</v>
      </c>
      <c r="N92" s="433">
        <f t="shared" ca="1" si="71"/>
        <v>0</v>
      </c>
      <c r="O92" s="434" t="e">
        <f t="shared" ca="1" si="72"/>
        <v>#N/A</v>
      </c>
      <c r="P92" s="433">
        <f t="shared" ca="1" si="73"/>
        <v>0</v>
      </c>
      <c r="Q92" s="434" t="e">
        <f t="shared" ca="1" si="74"/>
        <v>#N/A</v>
      </c>
      <c r="R92" s="435">
        <f t="shared" ca="1" si="75"/>
        <v>0</v>
      </c>
      <c r="S92" s="432" t="e">
        <f t="shared" ca="1" si="76"/>
        <v>#N/A</v>
      </c>
      <c r="T92" s="392" t="e">
        <f t="shared" ca="1" si="62"/>
        <v>#N/A</v>
      </c>
      <c r="U92" s="445" t="e">
        <f ca="1">IF(S92="% of Reading",H92*R92%,IF(S92="% of F.S",MAX(G85:G114)*R92%,R92*T92))</f>
        <v>#N/A</v>
      </c>
      <c r="V92" s="434">
        <f t="shared" si="77"/>
        <v>0</v>
      </c>
      <c r="X92" s="433" t="e">
        <f t="shared" ca="1" si="91"/>
        <v>#N/A</v>
      </c>
      <c r="Y92" s="434" t="e">
        <f t="shared" ca="1" si="92"/>
        <v>#N/A</v>
      </c>
      <c r="Z92" s="433" t="e">
        <f t="shared" ca="1" si="78"/>
        <v>#N/A</v>
      </c>
      <c r="AA92" s="436" t="e">
        <f t="shared" ca="1" si="79"/>
        <v>#N/A</v>
      </c>
      <c r="AB92" s="447">
        <f t="shared" si="63"/>
        <v>0</v>
      </c>
      <c r="AC92" s="448">
        <f t="shared" si="64"/>
        <v>0</v>
      </c>
      <c r="AD92" s="449">
        <f t="shared" si="65"/>
        <v>0</v>
      </c>
      <c r="AE92" s="67"/>
      <c r="AF92" s="392">
        <f t="shared" si="66"/>
        <v>0</v>
      </c>
      <c r="AG92" s="456">
        <f t="shared" si="80"/>
        <v>9.7989820000000005</v>
      </c>
      <c r="AH92" s="456" t="e">
        <f t="shared" si="80"/>
        <v>#DIV/0!</v>
      </c>
      <c r="AI92" s="456">
        <f t="shared" si="80"/>
        <v>8000</v>
      </c>
      <c r="AJ92" s="456">
        <f t="shared" si="80"/>
        <v>1</v>
      </c>
      <c r="AK92" s="456">
        <f t="shared" si="80"/>
        <v>0</v>
      </c>
      <c r="AL92" s="456" t="e">
        <f t="shared" ca="1" si="80"/>
        <v>#N/A</v>
      </c>
      <c r="AM92" s="459" t="e">
        <f t="shared" ca="1" si="81"/>
        <v>#DIV/0!</v>
      </c>
      <c r="AN92" s="456" t="e">
        <f t="shared" ca="1" si="82"/>
        <v>#N/A</v>
      </c>
      <c r="AO92" s="456" t="e">
        <f t="shared" ca="1" si="82"/>
        <v>#N/A</v>
      </c>
      <c r="AP92" s="454" t="e">
        <f t="shared" ca="1" si="67"/>
        <v>#DIV/0!</v>
      </c>
      <c r="AQ92" s="456">
        <f t="shared" si="83"/>
        <v>9.0000000000000002E-6</v>
      </c>
      <c r="AR92" s="456" t="e">
        <f t="shared" ca="1" si="83"/>
        <v>#DIV/0!</v>
      </c>
      <c r="AS92" s="460" t="e">
        <f t="shared" ca="1" si="93"/>
        <v>#N/A</v>
      </c>
      <c r="AT92" s="461" t="e">
        <f t="shared" ca="1" si="68"/>
        <v>#DIV/0!</v>
      </c>
      <c r="AU92" s="456" t="e">
        <f t="shared" si="84"/>
        <v>#DIV/0!</v>
      </c>
      <c r="AV92" s="455" t="e">
        <f t="shared" ca="1" si="85"/>
        <v>#DIV/0!</v>
      </c>
      <c r="AW92" s="456">
        <f t="shared" si="86"/>
        <v>0.03</v>
      </c>
      <c r="AX92" s="451">
        <f t="shared" si="69"/>
        <v>0</v>
      </c>
      <c r="AY92" s="457" t="e">
        <f t="shared" ca="1" si="70"/>
        <v>#DIV/0!</v>
      </c>
      <c r="BA92" s="70">
        <f>Pressure_1_R2!A77</f>
        <v>0</v>
      </c>
      <c r="BB92" s="86">
        <f>Pressure_1_R2!B77</f>
        <v>0</v>
      </c>
      <c r="BC92" s="86">
        <f>Pressure_1_R2!C77</f>
        <v>0</v>
      </c>
      <c r="BD92" s="86">
        <f>Pressure_1_R2!D77</f>
        <v>0</v>
      </c>
      <c r="BE92" s="86">
        <f>Pressure_1_R2!E77</f>
        <v>0</v>
      </c>
      <c r="BF92" s="86">
        <f>Pressure_1_R2!F77</f>
        <v>0</v>
      </c>
      <c r="BG92" s="86">
        <f>Pressure_1_R2!G77</f>
        <v>0</v>
      </c>
      <c r="BH92" s="86">
        <f>Pressure_1_R2!H77</f>
        <v>0</v>
      </c>
      <c r="BI92" s="86">
        <f>Pressure_1_R2!I77</f>
        <v>0</v>
      </c>
      <c r="BJ92" s="86">
        <f>Pressure_1_R2!J77</f>
        <v>0</v>
      </c>
      <c r="BK92" s="86">
        <f>Pressure_1_R2!K77</f>
        <v>0</v>
      </c>
      <c r="BL92" s="86">
        <f>Pressure_1_R2!L77</f>
        <v>0</v>
      </c>
      <c r="BM92" s="86">
        <f>Pressure_1_R2!M77</f>
        <v>0</v>
      </c>
      <c r="BN92" s="86">
        <f>Pressure_1_R2!N77</f>
        <v>0</v>
      </c>
      <c r="BO92" s="86">
        <f>Pressure_1_R2!O77</f>
        <v>0</v>
      </c>
      <c r="BP92" s="71">
        <f>Pressure_1_R2!P77</f>
        <v>0</v>
      </c>
    </row>
    <row r="93" spans="2:68" ht="15" customHeight="1">
      <c r="B93" s="443">
        <f>Pressure_1_R2!B12</f>
        <v>0</v>
      </c>
      <c r="C93" s="444">
        <f>Pressure_1_R2!D12</f>
        <v>0</v>
      </c>
      <c r="D93" s="450" t="str">
        <f t="shared" si="58"/>
        <v/>
      </c>
      <c r="E93" s="434" t="str">
        <f t="shared" si="94"/>
        <v>기체</v>
      </c>
      <c r="F93" s="392" t="e">
        <f t="shared" si="59"/>
        <v>#N/A</v>
      </c>
      <c r="G93" s="392" t="e">
        <f t="shared" si="60"/>
        <v>#N/A</v>
      </c>
      <c r="H93" s="442" t="e">
        <f t="shared" si="61"/>
        <v>#N/A</v>
      </c>
      <c r="I93" s="434">
        <f t="shared" si="87"/>
        <v>0</v>
      </c>
      <c r="J93" s="426"/>
      <c r="K93" s="428">
        <f t="shared" si="88"/>
        <v>0</v>
      </c>
      <c r="L93" s="433" t="e">
        <f t="shared" ca="1" si="89"/>
        <v>#N/A</v>
      </c>
      <c r="M93" s="434" t="e">
        <f t="shared" ca="1" si="90"/>
        <v>#VALUE!</v>
      </c>
      <c r="N93" s="433">
        <f t="shared" ca="1" si="71"/>
        <v>0</v>
      </c>
      <c r="O93" s="434" t="e">
        <f t="shared" ca="1" si="72"/>
        <v>#N/A</v>
      </c>
      <c r="P93" s="433">
        <f t="shared" ca="1" si="73"/>
        <v>0</v>
      </c>
      <c r="Q93" s="434" t="e">
        <f t="shared" ca="1" si="74"/>
        <v>#N/A</v>
      </c>
      <c r="R93" s="435">
        <f t="shared" ca="1" si="75"/>
        <v>0</v>
      </c>
      <c r="S93" s="432" t="e">
        <f t="shared" ca="1" si="76"/>
        <v>#N/A</v>
      </c>
      <c r="T93" s="392" t="e">
        <f t="shared" ca="1" si="62"/>
        <v>#N/A</v>
      </c>
      <c r="U93" s="445" t="e">
        <f ca="1">IF(S93="% of Reading",H93*R93%,IF(S93="% of F.S",MAX(G85:G114)*R93%,R93*T93))</f>
        <v>#N/A</v>
      </c>
      <c r="V93" s="434">
        <f t="shared" si="77"/>
        <v>0</v>
      </c>
      <c r="X93" s="433" t="e">
        <f t="shared" ca="1" si="91"/>
        <v>#N/A</v>
      </c>
      <c r="Y93" s="434" t="e">
        <f t="shared" ca="1" si="92"/>
        <v>#N/A</v>
      </c>
      <c r="Z93" s="433" t="e">
        <f t="shared" ca="1" si="78"/>
        <v>#N/A</v>
      </c>
      <c r="AA93" s="436" t="e">
        <f t="shared" ca="1" si="79"/>
        <v>#N/A</v>
      </c>
      <c r="AB93" s="447">
        <f t="shared" si="63"/>
        <v>0</v>
      </c>
      <c r="AC93" s="448">
        <f t="shared" si="64"/>
        <v>0</v>
      </c>
      <c r="AD93" s="449">
        <f t="shared" si="65"/>
        <v>0</v>
      </c>
      <c r="AE93" s="67"/>
      <c r="AF93" s="392">
        <f t="shared" si="66"/>
        <v>0</v>
      </c>
      <c r="AG93" s="456">
        <f t="shared" si="80"/>
        <v>9.7989820000000005</v>
      </c>
      <c r="AH93" s="456" t="e">
        <f t="shared" si="80"/>
        <v>#DIV/0!</v>
      </c>
      <c r="AI93" s="456">
        <f t="shared" si="80"/>
        <v>8000</v>
      </c>
      <c r="AJ93" s="456">
        <f t="shared" si="80"/>
        <v>1</v>
      </c>
      <c r="AK93" s="456">
        <f t="shared" si="80"/>
        <v>0</v>
      </c>
      <c r="AL93" s="456" t="e">
        <f t="shared" ca="1" si="80"/>
        <v>#N/A</v>
      </c>
      <c r="AM93" s="459" t="e">
        <f t="shared" ca="1" si="81"/>
        <v>#DIV/0!</v>
      </c>
      <c r="AN93" s="456" t="e">
        <f t="shared" ca="1" si="82"/>
        <v>#N/A</v>
      </c>
      <c r="AO93" s="456" t="e">
        <f t="shared" ca="1" si="82"/>
        <v>#N/A</v>
      </c>
      <c r="AP93" s="454" t="e">
        <f t="shared" ca="1" si="67"/>
        <v>#DIV/0!</v>
      </c>
      <c r="AQ93" s="456">
        <f t="shared" si="83"/>
        <v>9.0000000000000002E-6</v>
      </c>
      <c r="AR93" s="456" t="e">
        <f t="shared" ca="1" si="83"/>
        <v>#DIV/0!</v>
      </c>
      <c r="AS93" s="460" t="e">
        <f t="shared" ca="1" si="93"/>
        <v>#N/A</v>
      </c>
      <c r="AT93" s="461" t="e">
        <f t="shared" ca="1" si="68"/>
        <v>#DIV/0!</v>
      </c>
      <c r="AU93" s="456" t="e">
        <f t="shared" si="84"/>
        <v>#DIV/0!</v>
      </c>
      <c r="AV93" s="455" t="e">
        <f t="shared" ca="1" si="85"/>
        <v>#DIV/0!</v>
      </c>
      <c r="AW93" s="456">
        <f t="shared" si="86"/>
        <v>0.03</v>
      </c>
      <c r="AX93" s="451">
        <f t="shared" si="69"/>
        <v>0</v>
      </c>
      <c r="AY93" s="457" t="e">
        <f t="shared" ca="1" si="70"/>
        <v>#DIV/0!</v>
      </c>
      <c r="BA93" s="68">
        <f>Pressure_1_R2!A78</f>
        <v>0</v>
      </c>
      <c r="BB93" s="87">
        <f>Pressure_1_R2!B78</f>
        <v>0</v>
      </c>
      <c r="BC93" s="87">
        <f>Pressure_1_R2!C78</f>
        <v>0</v>
      </c>
      <c r="BD93" s="87">
        <f>Pressure_1_R2!D78</f>
        <v>0</v>
      </c>
      <c r="BE93" s="87">
        <f>Pressure_1_R2!E78</f>
        <v>0</v>
      </c>
      <c r="BF93" s="87">
        <f>Pressure_1_R2!F78</f>
        <v>0</v>
      </c>
      <c r="BG93" s="87">
        <f>Pressure_1_R2!G78</f>
        <v>0</v>
      </c>
      <c r="BH93" s="87">
        <f>Pressure_1_R2!H78</f>
        <v>0</v>
      </c>
      <c r="BI93" s="87">
        <f>Pressure_1_R2!I78</f>
        <v>0</v>
      </c>
      <c r="BJ93" s="87">
        <f>Pressure_1_R2!J78</f>
        <v>0</v>
      </c>
      <c r="BK93" s="87">
        <f>Pressure_1_R2!K78</f>
        <v>0</v>
      </c>
      <c r="BL93" s="87">
        <f>Pressure_1_R2!L78</f>
        <v>0</v>
      </c>
      <c r="BM93" s="87">
        <f>Pressure_1_R2!M78</f>
        <v>0</v>
      </c>
      <c r="BN93" s="87">
        <f>Pressure_1_R2!N78</f>
        <v>0</v>
      </c>
      <c r="BO93" s="87">
        <f>Pressure_1_R2!O78</f>
        <v>0</v>
      </c>
      <c r="BP93" s="69">
        <f>Pressure_1_R2!P78</f>
        <v>0</v>
      </c>
    </row>
    <row r="94" spans="2:68" ht="15" customHeight="1">
      <c r="B94" s="443">
        <f>Pressure_1_R2!B13</f>
        <v>0</v>
      </c>
      <c r="C94" s="444">
        <f>Pressure_1_R2!D13</f>
        <v>0</v>
      </c>
      <c r="D94" s="450" t="str">
        <f t="shared" si="58"/>
        <v/>
      </c>
      <c r="E94" s="434" t="str">
        <f t="shared" si="94"/>
        <v>기체</v>
      </c>
      <c r="F94" s="392" t="e">
        <f t="shared" si="59"/>
        <v>#N/A</v>
      </c>
      <c r="G94" s="392" t="e">
        <f t="shared" si="60"/>
        <v>#N/A</v>
      </c>
      <c r="H94" s="442" t="e">
        <f t="shared" si="61"/>
        <v>#N/A</v>
      </c>
      <c r="I94" s="434">
        <f t="shared" si="87"/>
        <v>0</v>
      </c>
      <c r="J94" s="426"/>
      <c r="K94" s="428">
        <f t="shared" si="88"/>
        <v>0</v>
      </c>
      <c r="L94" s="433" t="e">
        <f t="shared" ca="1" si="89"/>
        <v>#N/A</v>
      </c>
      <c r="M94" s="434" t="e">
        <f t="shared" ca="1" si="90"/>
        <v>#VALUE!</v>
      </c>
      <c r="N94" s="433">
        <f t="shared" ca="1" si="71"/>
        <v>0</v>
      </c>
      <c r="O94" s="434" t="e">
        <f t="shared" ca="1" si="72"/>
        <v>#N/A</v>
      </c>
      <c r="P94" s="433">
        <f t="shared" ca="1" si="73"/>
        <v>0</v>
      </c>
      <c r="Q94" s="434" t="e">
        <f t="shared" ca="1" si="74"/>
        <v>#N/A</v>
      </c>
      <c r="R94" s="435">
        <f t="shared" ca="1" si="75"/>
        <v>0</v>
      </c>
      <c r="S94" s="432" t="e">
        <f t="shared" ca="1" si="76"/>
        <v>#N/A</v>
      </c>
      <c r="T94" s="392" t="e">
        <f t="shared" ca="1" si="62"/>
        <v>#N/A</v>
      </c>
      <c r="U94" s="445" t="e">
        <f ca="1">IF(S94="% of Reading",H94*R94%,IF(S94="% of F.S",MAX(G85:G114)*R94%,R94*T94))</f>
        <v>#N/A</v>
      </c>
      <c r="V94" s="434">
        <f t="shared" si="77"/>
        <v>0</v>
      </c>
      <c r="X94" s="433" t="e">
        <f t="shared" ca="1" si="91"/>
        <v>#N/A</v>
      </c>
      <c r="Y94" s="434" t="e">
        <f t="shared" ca="1" si="92"/>
        <v>#N/A</v>
      </c>
      <c r="Z94" s="433" t="e">
        <f t="shared" ca="1" si="78"/>
        <v>#N/A</v>
      </c>
      <c r="AA94" s="436" t="e">
        <f t="shared" ca="1" si="79"/>
        <v>#N/A</v>
      </c>
      <c r="AB94" s="447">
        <f t="shared" si="63"/>
        <v>0</v>
      </c>
      <c r="AC94" s="448">
        <f t="shared" si="64"/>
        <v>0</v>
      </c>
      <c r="AD94" s="449">
        <f t="shared" si="65"/>
        <v>0</v>
      </c>
      <c r="AE94" s="67"/>
      <c r="AF94" s="392">
        <f t="shared" si="66"/>
        <v>0</v>
      </c>
      <c r="AG94" s="456">
        <f t="shared" si="80"/>
        <v>9.7989820000000005</v>
      </c>
      <c r="AH94" s="456" t="e">
        <f t="shared" si="80"/>
        <v>#DIV/0!</v>
      </c>
      <c r="AI94" s="456">
        <f t="shared" si="80"/>
        <v>8000</v>
      </c>
      <c r="AJ94" s="456">
        <f t="shared" si="80"/>
        <v>1</v>
      </c>
      <c r="AK94" s="456">
        <f t="shared" si="80"/>
        <v>0</v>
      </c>
      <c r="AL94" s="456" t="e">
        <f t="shared" ca="1" si="80"/>
        <v>#N/A</v>
      </c>
      <c r="AM94" s="459" t="e">
        <f t="shared" ca="1" si="81"/>
        <v>#DIV/0!</v>
      </c>
      <c r="AN94" s="456" t="e">
        <f t="shared" ca="1" si="82"/>
        <v>#N/A</v>
      </c>
      <c r="AO94" s="456" t="e">
        <f t="shared" ca="1" si="82"/>
        <v>#N/A</v>
      </c>
      <c r="AP94" s="454" t="e">
        <f t="shared" ca="1" si="67"/>
        <v>#DIV/0!</v>
      </c>
      <c r="AQ94" s="456">
        <f t="shared" si="83"/>
        <v>9.0000000000000002E-6</v>
      </c>
      <c r="AR94" s="456" t="e">
        <f t="shared" ca="1" si="83"/>
        <v>#DIV/0!</v>
      </c>
      <c r="AS94" s="460" t="e">
        <f t="shared" ca="1" si="93"/>
        <v>#N/A</v>
      </c>
      <c r="AT94" s="461" t="e">
        <f t="shared" ca="1" si="68"/>
        <v>#DIV/0!</v>
      </c>
      <c r="AU94" s="456" t="e">
        <f t="shared" si="84"/>
        <v>#DIV/0!</v>
      </c>
      <c r="AV94" s="455" t="e">
        <f t="shared" ca="1" si="85"/>
        <v>#DIV/0!</v>
      </c>
      <c r="AW94" s="456">
        <f t="shared" si="86"/>
        <v>0.03</v>
      </c>
      <c r="AX94" s="451">
        <f t="shared" si="69"/>
        <v>0</v>
      </c>
      <c r="AY94" s="457" t="e">
        <f t="shared" ca="1" si="70"/>
        <v>#DIV/0!</v>
      </c>
      <c r="BA94" s="70">
        <f>Pressure_1_R2!A79</f>
        <v>0</v>
      </c>
      <c r="BB94" s="86">
        <f>Pressure_1_R2!B79</f>
        <v>0</v>
      </c>
      <c r="BC94" s="86">
        <f>Pressure_1_R2!C79</f>
        <v>0</v>
      </c>
      <c r="BD94" s="86">
        <f>Pressure_1_R2!D79</f>
        <v>0</v>
      </c>
      <c r="BE94" s="86">
        <f>Pressure_1_R2!E79</f>
        <v>0</v>
      </c>
      <c r="BF94" s="86">
        <f>Pressure_1_R2!F79</f>
        <v>0</v>
      </c>
      <c r="BG94" s="86">
        <f>Pressure_1_R2!G79</f>
        <v>0</v>
      </c>
      <c r="BH94" s="86">
        <f>Pressure_1_R2!H79</f>
        <v>0</v>
      </c>
      <c r="BI94" s="86">
        <f>Pressure_1_R2!I79</f>
        <v>0</v>
      </c>
      <c r="BJ94" s="86">
        <f>Pressure_1_R2!J79</f>
        <v>0</v>
      </c>
      <c r="BK94" s="86">
        <f>Pressure_1_R2!K79</f>
        <v>0</v>
      </c>
      <c r="BL94" s="86">
        <f>Pressure_1_R2!L79</f>
        <v>0</v>
      </c>
      <c r="BM94" s="86">
        <f>Pressure_1_R2!M79</f>
        <v>0</v>
      </c>
      <c r="BN94" s="86">
        <f>Pressure_1_R2!N79</f>
        <v>0</v>
      </c>
      <c r="BO94" s="86">
        <f>Pressure_1_R2!O79</f>
        <v>0</v>
      </c>
      <c r="BP94" s="71">
        <f>Pressure_1_R2!P79</f>
        <v>0</v>
      </c>
    </row>
    <row r="95" spans="2:68" ht="15" customHeight="1">
      <c r="B95" s="443">
        <f>Pressure_1_R2!B14</f>
        <v>0</v>
      </c>
      <c r="C95" s="444">
        <f>Pressure_1_R2!D14</f>
        <v>0</v>
      </c>
      <c r="D95" s="450" t="str">
        <f t="shared" si="58"/>
        <v/>
      </c>
      <c r="E95" s="434" t="str">
        <f t="shared" si="94"/>
        <v>기체</v>
      </c>
      <c r="F95" s="392" t="e">
        <f t="shared" si="59"/>
        <v>#N/A</v>
      </c>
      <c r="G95" s="392" t="e">
        <f t="shared" si="60"/>
        <v>#N/A</v>
      </c>
      <c r="H95" s="442" t="e">
        <f t="shared" si="61"/>
        <v>#N/A</v>
      </c>
      <c r="I95" s="434">
        <f t="shared" si="87"/>
        <v>0</v>
      </c>
      <c r="J95" s="426"/>
      <c r="K95" s="428">
        <f t="shared" si="88"/>
        <v>0</v>
      </c>
      <c r="L95" s="433" t="e">
        <f t="shared" ca="1" si="89"/>
        <v>#N/A</v>
      </c>
      <c r="M95" s="434" t="e">
        <f t="shared" ca="1" si="90"/>
        <v>#VALUE!</v>
      </c>
      <c r="N95" s="433">
        <f t="shared" ca="1" si="71"/>
        <v>0</v>
      </c>
      <c r="O95" s="434" t="e">
        <f t="shared" ca="1" si="72"/>
        <v>#N/A</v>
      </c>
      <c r="P95" s="433">
        <f t="shared" ca="1" si="73"/>
        <v>0</v>
      </c>
      <c r="Q95" s="434" t="e">
        <f t="shared" ca="1" si="74"/>
        <v>#N/A</v>
      </c>
      <c r="R95" s="435">
        <f t="shared" ca="1" si="75"/>
        <v>0</v>
      </c>
      <c r="S95" s="432" t="e">
        <f t="shared" ca="1" si="76"/>
        <v>#N/A</v>
      </c>
      <c r="T95" s="392" t="e">
        <f t="shared" ca="1" si="62"/>
        <v>#N/A</v>
      </c>
      <c r="U95" s="445" t="e">
        <f ca="1">IF(S95="% of Reading",H95*R95%,IF(S95="% of F.S",MAX(G85:G114)*R95%,R95*T95))</f>
        <v>#N/A</v>
      </c>
      <c r="V95" s="434">
        <f t="shared" si="77"/>
        <v>0</v>
      </c>
      <c r="X95" s="433" t="e">
        <f t="shared" ca="1" si="91"/>
        <v>#N/A</v>
      </c>
      <c r="Y95" s="434" t="e">
        <f t="shared" ca="1" si="92"/>
        <v>#N/A</v>
      </c>
      <c r="Z95" s="433" t="e">
        <f t="shared" ca="1" si="78"/>
        <v>#N/A</v>
      </c>
      <c r="AA95" s="436" t="e">
        <f t="shared" ca="1" si="79"/>
        <v>#N/A</v>
      </c>
      <c r="AB95" s="447">
        <f t="shared" si="63"/>
        <v>0</v>
      </c>
      <c r="AC95" s="448">
        <f t="shared" si="64"/>
        <v>0</v>
      </c>
      <c r="AD95" s="449">
        <f t="shared" si="65"/>
        <v>0</v>
      </c>
      <c r="AE95" s="67"/>
      <c r="AF95" s="392">
        <f t="shared" si="66"/>
        <v>0</v>
      </c>
      <c r="AG95" s="456">
        <f t="shared" si="80"/>
        <v>9.7989820000000005</v>
      </c>
      <c r="AH95" s="456" t="e">
        <f t="shared" si="80"/>
        <v>#DIV/0!</v>
      </c>
      <c r="AI95" s="456">
        <f t="shared" si="80"/>
        <v>8000</v>
      </c>
      <c r="AJ95" s="456">
        <f t="shared" si="80"/>
        <v>1</v>
      </c>
      <c r="AK95" s="456">
        <f t="shared" si="80"/>
        <v>0</v>
      </c>
      <c r="AL95" s="456" t="e">
        <f t="shared" ca="1" si="80"/>
        <v>#N/A</v>
      </c>
      <c r="AM95" s="459" t="e">
        <f t="shared" ca="1" si="81"/>
        <v>#DIV/0!</v>
      </c>
      <c r="AN95" s="456" t="e">
        <f t="shared" ca="1" si="82"/>
        <v>#N/A</v>
      </c>
      <c r="AO95" s="456" t="e">
        <f t="shared" ca="1" si="82"/>
        <v>#N/A</v>
      </c>
      <c r="AP95" s="454" t="e">
        <f t="shared" ca="1" si="67"/>
        <v>#DIV/0!</v>
      </c>
      <c r="AQ95" s="456">
        <f t="shared" si="83"/>
        <v>9.0000000000000002E-6</v>
      </c>
      <c r="AR95" s="456" t="e">
        <f t="shared" ca="1" si="83"/>
        <v>#DIV/0!</v>
      </c>
      <c r="AS95" s="460" t="e">
        <f t="shared" ca="1" si="93"/>
        <v>#N/A</v>
      </c>
      <c r="AT95" s="461" t="e">
        <f t="shared" ca="1" si="68"/>
        <v>#DIV/0!</v>
      </c>
      <c r="AU95" s="456" t="e">
        <f t="shared" si="84"/>
        <v>#DIV/0!</v>
      </c>
      <c r="AV95" s="455" t="e">
        <f t="shared" ca="1" si="85"/>
        <v>#DIV/0!</v>
      </c>
      <c r="AW95" s="456">
        <f t="shared" si="86"/>
        <v>0.03</v>
      </c>
      <c r="AX95" s="451">
        <f t="shared" si="69"/>
        <v>0</v>
      </c>
      <c r="AY95" s="457" t="e">
        <f t="shared" ca="1" si="70"/>
        <v>#DIV/0!</v>
      </c>
      <c r="BA95" s="68">
        <f>Pressure_1_R2!A80</f>
        <v>0</v>
      </c>
      <c r="BB95" s="87">
        <f>Pressure_1_R2!B80</f>
        <v>0</v>
      </c>
      <c r="BC95" s="87">
        <f>Pressure_1_R2!C80</f>
        <v>0</v>
      </c>
      <c r="BD95" s="87">
        <f>Pressure_1_R2!D80</f>
        <v>0</v>
      </c>
      <c r="BE95" s="87">
        <f>Pressure_1_R2!E80</f>
        <v>0</v>
      </c>
      <c r="BF95" s="87">
        <f>Pressure_1_R2!F80</f>
        <v>0</v>
      </c>
      <c r="BG95" s="87">
        <f>Pressure_1_R2!G80</f>
        <v>0</v>
      </c>
      <c r="BH95" s="87">
        <f>Pressure_1_R2!H80</f>
        <v>0</v>
      </c>
      <c r="BI95" s="87">
        <f>Pressure_1_R2!I80</f>
        <v>0</v>
      </c>
      <c r="BJ95" s="87">
        <f>Pressure_1_R2!J80</f>
        <v>0</v>
      </c>
      <c r="BK95" s="87">
        <f>Pressure_1_R2!K80</f>
        <v>0</v>
      </c>
      <c r="BL95" s="87">
        <f>Pressure_1_R2!L80</f>
        <v>0</v>
      </c>
      <c r="BM95" s="87">
        <f>Pressure_1_R2!M80</f>
        <v>0</v>
      </c>
      <c r="BN95" s="87">
        <f>Pressure_1_R2!N80</f>
        <v>0</v>
      </c>
      <c r="BO95" s="87">
        <f>Pressure_1_R2!O80</f>
        <v>0</v>
      </c>
      <c r="BP95" s="69">
        <f>Pressure_1_R2!P80</f>
        <v>0</v>
      </c>
    </row>
    <row r="96" spans="2:68" ht="15" customHeight="1">
      <c r="B96" s="443">
        <f>Pressure_1_R2!B15</f>
        <v>0</v>
      </c>
      <c r="C96" s="444">
        <f>Pressure_1_R2!D15</f>
        <v>0</v>
      </c>
      <c r="D96" s="450" t="str">
        <f t="shared" si="58"/>
        <v/>
      </c>
      <c r="E96" s="434" t="str">
        <f t="shared" si="94"/>
        <v>기체</v>
      </c>
      <c r="F96" s="392" t="e">
        <f t="shared" si="59"/>
        <v>#N/A</v>
      </c>
      <c r="G96" s="392" t="e">
        <f t="shared" si="60"/>
        <v>#N/A</v>
      </c>
      <c r="H96" s="442" t="e">
        <f t="shared" si="61"/>
        <v>#N/A</v>
      </c>
      <c r="I96" s="434">
        <f t="shared" si="87"/>
        <v>0</v>
      </c>
      <c r="J96" s="426"/>
      <c r="K96" s="428">
        <f t="shared" si="88"/>
        <v>0</v>
      </c>
      <c r="L96" s="433" t="e">
        <f t="shared" ca="1" si="89"/>
        <v>#N/A</v>
      </c>
      <c r="M96" s="434" t="e">
        <f t="shared" ca="1" si="90"/>
        <v>#VALUE!</v>
      </c>
      <c r="N96" s="433">
        <f t="shared" ca="1" si="71"/>
        <v>0</v>
      </c>
      <c r="O96" s="434" t="e">
        <f t="shared" ca="1" si="72"/>
        <v>#N/A</v>
      </c>
      <c r="P96" s="433">
        <f t="shared" ca="1" si="73"/>
        <v>0</v>
      </c>
      <c r="Q96" s="434" t="e">
        <f t="shared" ca="1" si="74"/>
        <v>#N/A</v>
      </c>
      <c r="R96" s="435">
        <f t="shared" ca="1" si="75"/>
        <v>0</v>
      </c>
      <c r="S96" s="432" t="e">
        <f t="shared" ca="1" si="76"/>
        <v>#N/A</v>
      </c>
      <c r="T96" s="392" t="e">
        <f t="shared" ca="1" si="62"/>
        <v>#N/A</v>
      </c>
      <c r="U96" s="445" t="e">
        <f ca="1">IF(S96="% of Reading",H96*R96%,IF(S96="% of F.S",MAX(G85:G114)*R96%,R96*T96))</f>
        <v>#N/A</v>
      </c>
      <c r="V96" s="434">
        <f t="shared" si="77"/>
        <v>0</v>
      </c>
      <c r="X96" s="433" t="e">
        <f t="shared" ca="1" si="91"/>
        <v>#N/A</v>
      </c>
      <c r="Y96" s="434" t="e">
        <f t="shared" ca="1" si="92"/>
        <v>#N/A</v>
      </c>
      <c r="Z96" s="433" t="e">
        <f t="shared" ca="1" si="78"/>
        <v>#N/A</v>
      </c>
      <c r="AA96" s="436" t="e">
        <f t="shared" ca="1" si="79"/>
        <v>#N/A</v>
      </c>
      <c r="AB96" s="447">
        <f t="shared" si="63"/>
        <v>0</v>
      </c>
      <c r="AC96" s="448">
        <f t="shared" si="64"/>
        <v>0</v>
      </c>
      <c r="AD96" s="449">
        <f t="shared" si="65"/>
        <v>0</v>
      </c>
      <c r="AE96" s="67"/>
      <c r="AF96" s="392">
        <f t="shared" si="66"/>
        <v>0</v>
      </c>
      <c r="AG96" s="456">
        <f t="shared" si="80"/>
        <v>9.7989820000000005</v>
      </c>
      <c r="AH96" s="456" t="e">
        <f t="shared" si="80"/>
        <v>#DIV/0!</v>
      </c>
      <c r="AI96" s="456">
        <f t="shared" si="80"/>
        <v>8000</v>
      </c>
      <c r="AJ96" s="456">
        <f t="shared" si="80"/>
        <v>1</v>
      </c>
      <c r="AK96" s="456">
        <f t="shared" si="80"/>
        <v>0</v>
      </c>
      <c r="AL96" s="456" t="e">
        <f t="shared" ca="1" si="80"/>
        <v>#N/A</v>
      </c>
      <c r="AM96" s="459" t="e">
        <f t="shared" ca="1" si="81"/>
        <v>#DIV/0!</v>
      </c>
      <c r="AN96" s="456" t="e">
        <f t="shared" ca="1" si="82"/>
        <v>#N/A</v>
      </c>
      <c r="AO96" s="456" t="e">
        <f t="shared" ca="1" si="82"/>
        <v>#N/A</v>
      </c>
      <c r="AP96" s="454" t="e">
        <f t="shared" ca="1" si="67"/>
        <v>#DIV/0!</v>
      </c>
      <c r="AQ96" s="456">
        <f t="shared" si="83"/>
        <v>9.0000000000000002E-6</v>
      </c>
      <c r="AR96" s="456" t="e">
        <f t="shared" ca="1" si="83"/>
        <v>#DIV/0!</v>
      </c>
      <c r="AS96" s="460" t="e">
        <f t="shared" ca="1" si="93"/>
        <v>#N/A</v>
      </c>
      <c r="AT96" s="461" t="e">
        <f t="shared" ca="1" si="68"/>
        <v>#DIV/0!</v>
      </c>
      <c r="AU96" s="456" t="e">
        <f t="shared" si="84"/>
        <v>#DIV/0!</v>
      </c>
      <c r="AV96" s="455" t="e">
        <f t="shared" ca="1" si="85"/>
        <v>#DIV/0!</v>
      </c>
      <c r="AW96" s="456">
        <f t="shared" si="86"/>
        <v>0.03</v>
      </c>
      <c r="AX96" s="451">
        <f t="shared" si="69"/>
        <v>0</v>
      </c>
      <c r="AY96" s="457" t="e">
        <f t="shared" ca="1" si="70"/>
        <v>#DIV/0!</v>
      </c>
      <c r="BA96" s="70">
        <f>Pressure_1_R2!A81</f>
        <v>0</v>
      </c>
      <c r="BB96" s="86">
        <f>Pressure_1_R2!B81</f>
        <v>0</v>
      </c>
      <c r="BC96" s="86">
        <f>Pressure_1_R2!C81</f>
        <v>0</v>
      </c>
      <c r="BD96" s="86">
        <f>Pressure_1_R2!D81</f>
        <v>0</v>
      </c>
      <c r="BE96" s="86">
        <f>Pressure_1_R2!E81</f>
        <v>0</v>
      </c>
      <c r="BF96" s="86">
        <f>Pressure_1_R2!F81</f>
        <v>0</v>
      </c>
      <c r="BG96" s="86">
        <f>Pressure_1_R2!G81</f>
        <v>0</v>
      </c>
      <c r="BH96" s="86">
        <f>Pressure_1_R2!H81</f>
        <v>0</v>
      </c>
      <c r="BI96" s="86">
        <f>Pressure_1_R2!I81</f>
        <v>0</v>
      </c>
      <c r="BJ96" s="86">
        <f>Pressure_1_R2!J81</f>
        <v>0</v>
      </c>
      <c r="BK96" s="86">
        <f>Pressure_1_R2!K81</f>
        <v>0</v>
      </c>
      <c r="BL96" s="86">
        <f>Pressure_1_R2!L81</f>
        <v>0</v>
      </c>
      <c r="BM96" s="86">
        <f>Pressure_1_R2!M81</f>
        <v>0</v>
      </c>
      <c r="BN96" s="86">
        <f>Pressure_1_R2!N81</f>
        <v>0</v>
      </c>
      <c r="BO96" s="86">
        <f>Pressure_1_R2!O81</f>
        <v>0</v>
      </c>
      <c r="BP96" s="71">
        <f>Pressure_1_R2!P81</f>
        <v>0</v>
      </c>
    </row>
    <row r="97" spans="2:68" ht="15" customHeight="1">
      <c r="B97" s="443">
        <f>Pressure_1_R2!B16</f>
        <v>0</v>
      </c>
      <c r="C97" s="444">
        <f>Pressure_1_R2!D16</f>
        <v>0</v>
      </c>
      <c r="D97" s="450" t="str">
        <f t="shared" si="58"/>
        <v/>
      </c>
      <c r="E97" s="434" t="str">
        <f t="shared" si="94"/>
        <v>기체</v>
      </c>
      <c r="F97" s="392" t="e">
        <f t="shared" si="59"/>
        <v>#N/A</v>
      </c>
      <c r="G97" s="392" t="e">
        <f t="shared" si="60"/>
        <v>#N/A</v>
      </c>
      <c r="H97" s="442" t="e">
        <f t="shared" si="61"/>
        <v>#N/A</v>
      </c>
      <c r="I97" s="434">
        <f t="shared" si="87"/>
        <v>0</v>
      </c>
      <c r="J97" s="426"/>
      <c r="K97" s="428">
        <f t="shared" si="88"/>
        <v>0</v>
      </c>
      <c r="L97" s="433" t="e">
        <f t="shared" ca="1" si="89"/>
        <v>#N/A</v>
      </c>
      <c r="M97" s="434" t="e">
        <f t="shared" ca="1" si="90"/>
        <v>#VALUE!</v>
      </c>
      <c r="N97" s="433">
        <f t="shared" ca="1" si="71"/>
        <v>0</v>
      </c>
      <c r="O97" s="434" t="e">
        <f t="shared" ca="1" si="72"/>
        <v>#N/A</v>
      </c>
      <c r="P97" s="433">
        <f t="shared" ca="1" si="73"/>
        <v>0</v>
      </c>
      <c r="Q97" s="434" t="e">
        <f t="shared" ca="1" si="74"/>
        <v>#N/A</v>
      </c>
      <c r="R97" s="435">
        <f t="shared" ca="1" si="75"/>
        <v>0</v>
      </c>
      <c r="S97" s="432" t="e">
        <f t="shared" ca="1" si="76"/>
        <v>#N/A</v>
      </c>
      <c r="T97" s="392" t="e">
        <f t="shared" ca="1" si="62"/>
        <v>#N/A</v>
      </c>
      <c r="U97" s="445" t="e">
        <f ca="1">IF(S97="% of Reading",H97*R97%,IF(S97="% of F.S",MAX(G85:G114)*R97%,R97*T97))</f>
        <v>#N/A</v>
      </c>
      <c r="V97" s="434">
        <f t="shared" si="77"/>
        <v>0</v>
      </c>
      <c r="X97" s="433" t="e">
        <f t="shared" ca="1" si="91"/>
        <v>#N/A</v>
      </c>
      <c r="Y97" s="434" t="e">
        <f t="shared" ca="1" si="92"/>
        <v>#N/A</v>
      </c>
      <c r="Z97" s="433" t="e">
        <f t="shared" ca="1" si="78"/>
        <v>#N/A</v>
      </c>
      <c r="AA97" s="436" t="e">
        <f t="shared" ca="1" si="79"/>
        <v>#N/A</v>
      </c>
      <c r="AB97" s="447">
        <f t="shared" si="63"/>
        <v>0</v>
      </c>
      <c r="AC97" s="448">
        <f t="shared" si="64"/>
        <v>0</v>
      </c>
      <c r="AD97" s="449">
        <f t="shared" si="65"/>
        <v>0</v>
      </c>
      <c r="AE97" s="67"/>
      <c r="AF97" s="392">
        <f t="shared" si="66"/>
        <v>0</v>
      </c>
      <c r="AG97" s="456">
        <f t="shared" si="80"/>
        <v>9.7989820000000005</v>
      </c>
      <c r="AH97" s="456" t="e">
        <f t="shared" si="80"/>
        <v>#DIV/0!</v>
      </c>
      <c r="AI97" s="456">
        <f t="shared" si="80"/>
        <v>8000</v>
      </c>
      <c r="AJ97" s="456">
        <f t="shared" si="80"/>
        <v>1</v>
      </c>
      <c r="AK97" s="456">
        <f t="shared" si="80"/>
        <v>0</v>
      </c>
      <c r="AL97" s="456" t="e">
        <f t="shared" ca="1" si="80"/>
        <v>#N/A</v>
      </c>
      <c r="AM97" s="459" t="e">
        <f t="shared" ca="1" si="81"/>
        <v>#DIV/0!</v>
      </c>
      <c r="AN97" s="456" t="e">
        <f t="shared" ca="1" si="82"/>
        <v>#N/A</v>
      </c>
      <c r="AO97" s="456" t="e">
        <f t="shared" ca="1" si="82"/>
        <v>#N/A</v>
      </c>
      <c r="AP97" s="454" t="e">
        <f t="shared" ca="1" si="67"/>
        <v>#DIV/0!</v>
      </c>
      <c r="AQ97" s="456">
        <f t="shared" si="83"/>
        <v>9.0000000000000002E-6</v>
      </c>
      <c r="AR97" s="456" t="e">
        <f t="shared" ca="1" si="83"/>
        <v>#DIV/0!</v>
      </c>
      <c r="AS97" s="460" t="e">
        <f t="shared" ca="1" si="93"/>
        <v>#N/A</v>
      </c>
      <c r="AT97" s="461" t="e">
        <f t="shared" ca="1" si="68"/>
        <v>#DIV/0!</v>
      </c>
      <c r="AU97" s="456" t="e">
        <f t="shared" si="84"/>
        <v>#DIV/0!</v>
      </c>
      <c r="AV97" s="455" t="e">
        <f t="shared" ca="1" si="85"/>
        <v>#DIV/0!</v>
      </c>
      <c r="AW97" s="456">
        <f t="shared" si="86"/>
        <v>0.03</v>
      </c>
      <c r="AX97" s="451">
        <f t="shared" si="69"/>
        <v>0</v>
      </c>
      <c r="AY97" s="457" t="e">
        <f t="shared" ca="1" si="70"/>
        <v>#DIV/0!</v>
      </c>
      <c r="BA97" s="68">
        <f>Pressure_1_R2!A82</f>
        <v>0</v>
      </c>
      <c r="BB97" s="87">
        <f>Pressure_1_R2!B82</f>
        <v>0</v>
      </c>
      <c r="BC97" s="87">
        <f>Pressure_1_R2!C82</f>
        <v>0</v>
      </c>
      <c r="BD97" s="87">
        <f>Pressure_1_R2!D82</f>
        <v>0</v>
      </c>
      <c r="BE97" s="87">
        <f>Pressure_1_R2!E82</f>
        <v>0</v>
      </c>
      <c r="BF97" s="87">
        <f>Pressure_1_R2!F82</f>
        <v>0</v>
      </c>
      <c r="BG97" s="87">
        <f>Pressure_1_R2!G82</f>
        <v>0</v>
      </c>
      <c r="BH97" s="87">
        <f>Pressure_1_R2!H82</f>
        <v>0</v>
      </c>
      <c r="BI97" s="87">
        <f>Pressure_1_R2!I82</f>
        <v>0</v>
      </c>
      <c r="BJ97" s="87">
        <f>Pressure_1_R2!J82</f>
        <v>0</v>
      </c>
      <c r="BK97" s="87">
        <f>Pressure_1_R2!K82</f>
        <v>0</v>
      </c>
      <c r="BL97" s="87">
        <f>Pressure_1_R2!L82</f>
        <v>0</v>
      </c>
      <c r="BM97" s="87">
        <f>Pressure_1_R2!M82</f>
        <v>0</v>
      </c>
      <c r="BN97" s="87">
        <f>Pressure_1_R2!N82</f>
        <v>0</v>
      </c>
      <c r="BO97" s="87">
        <f>Pressure_1_R2!O82</f>
        <v>0</v>
      </c>
      <c r="BP97" s="69">
        <f>Pressure_1_R2!P82</f>
        <v>0</v>
      </c>
    </row>
    <row r="98" spans="2:68" ht="15" customHeight="1">
      <c r="B98" s="443">
        <f>Pressure_1_R2!B17</f>
        <v>0</v>
      </c>
      <c r="C98" s="444">
        <f>Pressure_1_R2!D17</f>
        <v>0</v>
      </c>
      <c r="D98" s="450" t="str">
        <f t="shared" si="58"/>
        <v/>
      </c>
      <c r="E98" s="434" t="str">
        <f t="shared" si="94"/>
        <v>기체</v>
      </c>
      <c r="F98" s="392" t="e">
        <f t="shared" si="59"/>
        <v>#N/A</v>
      </c>
      <c r="G98" s="392" t="e">
        <f t="shared" si="60"/>
        <v>#N/A</v>
      </c>
      <c r="H98" s="442" t="e">
        <f t="shared" si="61"/>
        <v>#N/A</v>
      </c>
      <c r="I98" s="434">
        <f t="shared" si="87"/>
        <v>0</v>
      </c>
      <c r="J98" s="426"/>
      <c r="K98" s="428">
        <f t="shared" si="88"/>
        <v>0</v>
      </c>
      <c r="L98" s="433" t="e">
        <f t="shared" ca="1" si="89"/>
        <v>#N/A</v>
      </c>
      <c r="M98" s="434" t="e">
        <f t="shared" ca="1" si="90"/>
        <v>#VALUE!</v>
      </c>
      <c r="N98" s="433">
        <f t="shared" ca="1" si="71"/>
        <v>0</v>
      </c>
      <c r="O98" s="434" t="e">
        <f t="shared" ca="1" si="72"/>
        <v>#N/A</v>
      </c>
      <c r="P98" s="433">
        <f t="shared" ca="1" si="73"/>
        <v>0</v>
      </c>
      <c r="Q98" s="434" t="e">
        <f t="shared" ca="1" si="74"/>
        <v>#N/A</v>
      </c>
      <c r="R98" s="435">
        <f t="shared" ca="1" si="75"/>
        <v>0</v>
      </c>
      <c r="S98" s="432" t="e">
        <f t="shared" ca="1" si="76"/>
        <v>#N/A</v>
      </c>
      <c r="T98" s="392" t="e">
        <f t="shared" ca="1" si="62"/>
        <v>#N/A</v>
      </c>
      <c r="U98" s="445" t="e">
        <f ca="1">IF(S98="% of Reading",H98*R98%,IF(S98="% of F.S",MAX(G85:G114)*R98%,R98*T98))</f>
        <v>#N/A</v>
      </c>
      <c r="V98" s="434">
        <f t="shared" si="77"/>
        <v>0</v>
      </c>
      <c r="X98" s="433" t="e">
        <f t="shared" ca="1" si="91"/>
        <v>#N/A</v>
      </c>
      <c r="Y98" s="434" t="e">
        <f t="shared" ca="1" si="92"/>
        <v>#N/A</v>
      </c>
      <c r="Z98" s="433" t="e">
        <f t="shared" ca="1" si="78"/>
        <v>#N/A</v>
      </c>
      <c r="AA98" s="436" t="e">
        <f t="shared" ca="1" si="79"/>
        <v>#N/A</v>
      </c>
      <c r="AB98" s="447">
        <f t="shared" si="63"/>
        <v>0</v>
      </c>
      <c r="AC98" s="448">
        <f t="shared" si="64"/>
        <v>0</v>
      </c>
      <c r="AD98" s="449">
        <f t="shared" si="65"/>
        <v>0</v>
      </c>
      <c r="AE98" s="67"/>
      <c r="AF98" s="392">
        <f t="shared" si="66"/>
        <v>0</v>
      </c>
      <c r="AG98" s="456">
        <f t="shared" si="80"/>
        <v>9.7989820000000005</v>
      </c>
      <c r="AH98" s="456" t="e">
        <f t="shared" si="80"/>
        <v>#DIV/0!</v>
      </c>
      <c r="AI98" s="456">
        <f t="shared" si="80"/>
        <v>8000</v>
      </c>
      <c r="AJ98" s="456">
        <f t="shared" si="80"/>
        <v>1</v>
      </c>
      <c r="AK98" s="456">
        <f t="shared" si="80"/>
        <v>0</v>
      </c>
      <c r="AL98" s="456" t="e">
        <f t="shared" ca="1" si="80"/>
        <v>#N/A</v>
      </c>
      <c r="AM98" s="459" t="e">
        <f t="shared" ca="1" si="81"/>
        <v>#DIV/0!</v>
      </c>
      <c r="AN98" s="456" t="e">
        <f t="shared" ca="1" si="82"/>
        <v>#N/A</v>
      </c>
      <c r="AO98" s="456" t="e">
        <f t="shared" ca="1" si="82"/>
        <v>#N/A</v>
      </c>
      <c r="AP98" s="454" t="e">
        <f t="shared" ca="1" si="67"/>
        <v>#DIV/0!</v>
      </c>
      <c r="AQ98" s="456">
        <f t="shared" si="83"/>
        <v>9.0000000000000002E-6</v>
      </c>
      <c r="AR98" s="456" t="e">
        <f t="shared" ca="1" si="83"/>
        <v>#DIV/0!</v>
      </c>
      <c r="AS98" s="460" t="e">
        <f t="shared" ca="1" si="93"/>
        <v>#N/A</v>
      </c>
      <c r="AT98" s="461" t="e">
        <f t="shared" ca="1" si="68"/>
        <v>#DIV/0!</v>
      </c>
      <c r="AU98" s="456" t="e">
        <f t="shared" si="84"/>
        <v>#DIV/0!</v>
      </c>
      <c r="AV98" s="455" t="e">
        <f t="shared" ca="1" si="85"/>
        <v>#DIV/0!</v>
      </c>
      <c r="AW98" s="456">
        <f t="shared" si="86"/>
        <v>0.03</v>
      </c>
      <c r="AX98" s="451">
        <f t="shared" si="69"/>
        <v>0</v>
      </c>
      <c r="AY98" s="457" t="e">
        <f t="shared" ca="1" si="70"/>
        <v>#DIV/0!</v>
      </c>
      <c r="BA98" s="70">
        <f>Pressure_1_R2!A83</f>
        <v>0</v>
      </c>
      <c r="BB98" s="86">
        <f>Pressure_1_R2!B83</f>
        <v>0</v>
      </c>
      <c r="BC98" s="86">
        <f>Pressure_1_R2!C83</f>
        <v>0</v>
      </c>
      <c r="BD98" s="86">
        <f>Pressure_1_R2!D83</f>
        <v>0</v>
      </c>
      <c r="BE98" s="86">
        <f>Pressure_1_R2!E83</f>
        <v>0</v>
      </c>
      <c r="BF98" s="86">
        <f>Pressure_1_R2!F83</f>
        <v>0</v>
      </c>
      <c r="BG98" s="86">
        <f>Pressure_1_R2!G83</f>
        <v>0</v>
      </c>
      <c r="BH98" s="86">
        <f>Pressure_1_R2!H83</f>
        <v>0</v>
      </c>
      <c r="BI98" s="86">
        <f>Pressure_1_R2!I83</f>
        <v>0</v>
      </c>
      <c r="BJ98" s="86">
        <f>Pressure_1_R2!J83</f>
        <v>0</v>
      </c>
      <c r="BK98" s="86">
        <f>Pressure_1_R2!K83</f>
        <v>0</v>
      </c>
      <c r="BL98" s="86">
        <f>Pressure_1_R2!L83</f>
        <v>0</v>
      </c>
      <c r="BM98" s="86">
        <f>Pressure_1_R2!M83</f>
        <v>0</v>
      </c>
      <c r="BN98" s="86">
        <f>Pressure_1_R2!N83</f>
        <v>0</v>
      </c>
      <c r="BO98" s="86">
        <f>Pressure_1_R2!O83</f>
        <v>0</v>
      </c>
      <c r="BP98" s="71">
        <f>Pressure_1_R2!P83</f>
        <v>0</v>
      </c>
    </row>
    <row r="99" spans="2:68" ht="15" customHeight="1">
      <c r="B99" s="443">
        <f>Pressure_1_R2!B18</f>
        <v>0</v>
      </c>
      <c r="C99" s="444">
        <f>Pressure_1_R2!D18</f>
        <v>0</v>
      </c>
      <c r="D99" s="450" t="str">
        <f t="shared" si="58"/>
        <v/>
      </c>
      <c r="E99" s="434" t="str">
        <f t="shared" si="94"/>
        <v>기체</v>
      </c>
      <c r="F99" s="392" t="e">
        <f t="shared" si="59"/>
        <v>#N/A</v>
      </c>
      <c r="G99" s="392" t="e">
        <f t="shared" si="60"/>
        <v>#N/A</v>
      </c>
      <c r="H99" s="442" t="e">
        <f t="shared" si="61"/>
        <v>#N/A</v>
      </c>
      <c r="I99" s="434">
        <f t="shared" si="87"/>
        <v>0</v>
      </c>
      <c r="J99" s="426"/>
      <c r="K99" s="428">
        <f t="shared" si="88"/>
        <v>0</v>
      </c>
      <c r="L99" s="433" t="e">
        <f t="shared" ca="1" si="89"/>
        <v>#N/A</v>
      </c>
      <c r="M99" s="434" t="e">
        <f t="shared" ca="1" si="90"/>
        <v>#VALUE!</v>
      </c>
      <c r="N99" s="433">
        <f t="shared" ca="1" si="71"/>
        <v>0</v>
      </c>
      <c r="O99" s="434" t="e">
        <f t="shared" ca="1" si="72"/>
        <v>#N/A</v>
      </c>
      <c r="P99" s="433">
        <f t="shared" ca="1" si="73"/>
        <v>0</v>
      </c>
      <c r="Q99" s="434" t="e">
        <f t="shared" ca="1" si="74"/>
        <v>#N/A</v>
      </c>
      <c r="R99" s="435">
        <f t="shared" ca="1" si="75"/>
        <v>0</v>
      </c>
      <c r="S99" s="432" t="e">
        <f t="shared" ca="1" si="76"/>
        <v>#N/A</v>
      </c>
      <c r="T99" s="392" t="e">
        <f t="shared" ca="1" si="62"/>
        <v>#N/A</v>
      </c>
      <c r="U99" s="445" t="e">
        <f ca="1">IF(S99="% of Reading",H99*R99%,IF(S99="% of F.S",MAX(G85:G114)*R99%,R99*T99))</f>
        <v>#N/A</v>
      </c>
      <c r="V99" s="434">
        <f t="shared" si="77"/>
        <v>0</v>
      </c>
      <c r="X99" s="433" t="e">
        <f t="shared" ca="1" si="91"/>
        <v>#N/A</v>
      </c>
      <c r="Y99" s="434" t="e">
        <f t="shared" ca="1" si="92"/>
        <v>#N/A</v>
      </c>
      <c r="Z99" s="433" t="e">
        <f t="shared" ca="1" si="78"/>
        <v>#N/A</v>
      </c>
      <c r="AA99" s="436" t="e">
        <f t="shared" ca="1" si="79"/>
        <v>#N/A</v>
      </c>
      <c r="AB99" s="447">
        <f t="shared" si="63"/>
        <v>0</v>
      </c>
      <c r="AC99" s="448">
        <f t="shared" si="64"/>
        <v>0</v>
      </c>
      <c r="AD99" s="449">
        <f t="shared" si="65"/>
        <v>0</v>
      </c>
      <c r="AE99" s="67"/>
      <c r="AF99" s="392">
        <f t="shared" si="66"/>
        <v>0</v>
      </c>
      <c r="AG99" s="456">
        <f t="shared" si="80"/>
        <v>9.7989820000000005</v>
      </c>
      <c r="AH99" s="456" t="e">
        <f t="shared" si="80"/>
        <v>#DIV/0!</v>
      </c>
      <c r="AI99" s="456">
        <f t="shared" si="80"/>
        <v>8000</v>
      </c>
      <c r="AJ99" s="456">
        <f t="shared" si="80"/>
        <v>1</v>
      </c>
      <c r="AK99" s="456">
        <f t="shared" si="80"/>
        <v>0</v>
      </c>
      <c r="AL99" s="456" t="e">
        <f t="shared" ca="1" si="80"/>
        <v>#N/A</v>
      </c>
      <c r="AM99" s="459" t="e">
        <f t="shared" ca="1" si="81"/>
        <v>#DIV/0!</v>
      </c>
      <c r="AN99" s="456" t="e">
        <f t="shared" ca="1" si="82"/>
        <v>#N/A</v>
      </c>
      <c r="AO99" s="456" t="e">
        <f t="shared" ca="1" si="82"/>
        <v>#N/A</v>
      </c>
      <c r="AP99" s="454" t="e">
        <f t="shared" ca="1" si="67"/>
        <v>#DIV/0!</v>
      </c>
      <c r="AQ99" s="456">
        <f t="shared" si="83"/>
        <v>9.0000000000000002E-6</v>
      </c>
      <c r="AR99" s="456" t="e">
        <f t="shared" ca="1" si="83"/>
        <v>#DIV/0!</v>
      </c>
      <c r="AS99" s="460" t="e">
        <f t="shared" ca="1" si="93"/>
        <v>#N/A</v>
      </c>
      <c r="AT99" s="461" t="e">
        <f t="shared" ca="1" si="68"/>
        <v>#DIV/0!</v>
      </c>
      <c r="AU99" s="456" t="e">
        <f t="shared" si="84"/>
        <v>#DIV/0!</v>
      </c>
      <c r="AV99" s="455" t="e">
        <f t="shared" ca="1" si="85"/>
        <v>#DIV/0!</v>
      </c>
      <c r="AW99" s="456">
        <f t="shared" si="86"/>
        <v>0.03</v>
      </c>
      <c r="AX99" s="451">
        <f t="shared" si="69"/>
        <v>0</v>
      </c>
      <c r="AY99" s="457" t="e">
        <f t="shared" ca="1" si="70"/>
        <v>#DIV/0!</v>
      </c>
      <c r="BA99" s="68">
        <f>Pressure_1_R2!A84</f>
        <v>0</v>
      </c>
      <c r="BB99" s="87">
        <f>Pressure_1_R2!B84</f>
        <v>0</v>
      </c>
      <c r="BC99" s="87">
        <f>Pressure_1_R2!C84</f>
        <v>0</v>
      </c>
      <c r="BD99" s="87">
        <f>Pressure_1_R2!D84</f>
        <v>0</v>
      </c>
      <c r="BE99" s="87">
        <f>Pressure_1_R2!E84</f>
        <v>0</v>
      </c>
      <c r="BF99" s="87">
        <f>Pressure_1_R2!F84</f>
        <v>0</v>
      </c>
      <c r="BG99" s="87">
        <f>Pressure_1_R2!G84</f>
        <v>0</v>
      </c>
      <c r="BH99" s="87">
        <f>Pressure_1_R2!H84</f>
        <v>0</v>
      </c>
      <c r="BI99" s="87">
        <f>Pressure_1_R2!I84</f>
        <v>0</v>
      </c>
      <c r="BJ99" s="87">
        <f>Pressure_1_R2!J84</f>
        <v>0</v>
      </c>
      <c r="BK99" s="87">
        <f>Pressure_1_R2!K84</f>
        <v>0</v>
      </c>
      <c r="BL99" s="87">
        <f>Pressure_1_R2!L84</f>
        <v>0</v>
      </c>
      <c r="BM99" s="87">
        <f>Pressure_1_R2!M84</f>
        <v>0</v>
      </c>
      <c r="BN99" s="87">
        <f>Pressure_1_R2!N84</f>
        <v>0</v>
      </c>
      <c r="BO99" s="87">
        <f>Pressure_1_R2!O84</f>
        <v>0</v>
      </c>
      <c r="BP99" s="69">
        <f>Pressure_1_R2!P84</f>
        <v>0</v>
      </c>
    </row>
    <row r="100" spans="2:68" ht="15" customHeight="1">
      <c r="B100" s="443">
        <f>Pressure_1_R2!B19</f>
        <v>0</v>
      </c>
      <c r="C100" s="444">
        <f>Pressure_1_R2!D19</f>
        <v>0</v>
      </c>
      <c r="D100" s="450" t="str">
        <f t="shared" si="58"/>
        <v/>
      </c>
      <c r="E100" s="434" t="str">
        <f t="shared" si="94"/>
        <v>기체</v>
      </c>
      <c r="F100" s="392" t="e">
        <f t="shared" si="59"/>
        <v>#N/A</v>
      </c>
      <c r="G100" s="392" t="e">
        <f t="shared" si="60"/>
        <v>#N/A</v>
      </c>
      <c r="H100" s="442" t="e">
        <f t="shared" si="61"/>
        <v>#N/A</v>
      </c>
      <c r="I100" s="434">
        <f t="shared" si="87"/>
        <v>0</v>
      </c>
      <c r="J100" s="426"/>
      <c r="K100" s="428">
        <f t="shared" si="88"/>
        <v>0</v>
      </c>
      <c r="L100" s="433" t="e">
        <f t="shared" ca="1" si="89"/>
        <v>#N/A</v>
      </c>
      <c r="M100" s="434" t="e">
        <f t="shared" ca="1" si="90"/>
        <v>#VALUE!</v>
      </c>
      <c r="N100" s="433">
        <f t="shared" ca="1" si="71"/>
        <v>0</v>
      </c>
      <c r="O100" s="434" t="e">
        <f t="shared" ca="1" si="72"/>
        <v>#N/A</v>
      </c>
      <c r="P100" s="433">
        <f t="shared" ca="1" si="73"/>
        <v>0</v>
      </c>
      <c r="Q100" s="434" t="e">
        <f t="shared" ca="1" si="74"/>
        <v>#N/A</v>
      </c>
      <c r="R100" s="435">
        <f t="shared" ca="1" si="75"/>
        <v>0</v>
      </c>
      <c r="S100" s="432" t="e">
        <f t="shared" ca="1" si="76"/>
        <v>#N/A</v>
      </c>
      <c r="T100" s="392" t="e">
        <f t="shared" ca="1" si="62"/>
        <v>#N/A</v>
      </c>
      <c r="U100" s="445" t="e">
        <f ca="1">IF(S100="% of Reading",H100*R100%,IF(S100="% of F.S",MAX(G85:G114)*R100%,R100*T100))</f>
        <v>#N/A</v>
      </c>
      <c r="V100" s="434">
        <f t="shared" si="77"/>
        <v>0</v>
      </c>
      <c r="X100" s="433" t="e">
        <f t="shared" ca="1" si="91"/>
        <v>#N/A</v>
      </c>
      <c r="Y100" s="434" t="e">
        <f t="shared" ca="1" si="92"/>
        <v>#N/A</v>
      </c>
      <c r="Z100" s="433" t="e">
        <f t="shared" ca="1" si="78"/>
        <v>#N/A</v>
      </c>
      <c r="AA100" s="436" t="e">
        <f t="shared" ca="1" si="79"/>
        <v>#N/A</v>
      </c>
      <c r="AB100" s="447">
        <f t="shared" si="63"/>
        <v>0</v>
      </c>
      <c r="AC100" s="448">
        <f t="shared" si="64"/>
        <v>0</v>
      </c>
      <c r="AD100" s="449">
        <f t="shared" si="65"/>
        <v>0</v>
      </c>
      <c r="AE100" s="67"/>
      <c r="AF100" s="392">
        <f t="shared" si="66"/>
        <v>0</v>
      </c>
      <c r="AG100" s="456">
        <f t="shared" si="80"/>
        <v>9.7989820000000005</v>
      </c>
      <c r="AH100" s="456" t="e">
        <f t="shared" si="80"/>
        <v>#DIV/0!</v>
      </c>
      <c r="AI100" s="456">
        <f t="shared" si="80"/>
        <v>8000</v>
      </c>
      <c r="AJ100" s="456">
        <f t="shared" si="80"/>
        <v>1</v>
      </c>
      <c r="AK100" s="456">
        <f t="shared" si="80"/>
        <v>0</v>
      </c>
      <c r="AL100" s="456" t="e">
        <f t="shared" ca="1" si="80"/>
        <v>#N/A</v>
      </c>
      <c r="AM100" s="459" t="e">
        <f t="shared" ca="1" si="81"/>
        <v>#DIV/0!</v>
      </c>
      <c r="AN100" s="456" t="e">
        <f t="shared" ca="1" si="82"/>
        <v>#N/A</v>
      </c>
      <c r="AO100" s="456" t="e">
        <f t="shared" ca="1" si="82"/>
        <v>#N/A</v>
      </c>
      <c r="AP100" s="454" t="e">
        <f t="shared" ca="1" si="67"/>
        <v>#DIV/0!</v>
      </c>
      <c r="AQ100" s="456">
        <f t="shared" si="83"/>
        <v>9.0000000000000002E-6</v>
      </c>
      <c r="AR100" s="456" t="e">
        <f t="shared" ca="1" si="83"/>
        <v>#DIV/0!</v>
      </c>
      <c r="AS100" s="460" t="e">
        <f t="shared" ca="1" si="93"/>
        <v>#N/A</v>
      </c>
      <c r="AT100" s="461" t="e">
        <f t="shared" ca="1" si="68"/>
        <v>#DIV/0!</v>
      </c>
      <c r="AU100" s="456" t="e">
        <f t="shared" si="84"/>
        <v>#DIV/0!</v>
      </c>
      <c r="AV100" s="455" t="e">
        <f t="shared" ca="1" si="85"/>
        <v>#DIV/0!</v>
      </c>
      <c r="AW100" s="456">
        <f t="shared" si="86"/>
        <v>0.03</v>
      </c>
      <c r="AX100" s="451">
        <f t="shared" si="69"/>
        <v>0</v>
      </c>
      <c r="AY100" s="457" t="e">
        <f t="shared" ca="1" si="70"/>
        <v>#DIV/0!</v>
      </c>
      <c r="BA100" s="70">
        <f>Pressure_1_R2!A85</f>
        <v>0</v>
      </c>
      <c r="BB100" s="86">
        <f>Pressure_1_R2!B85</f>
        <v>0</v>
      </c>
      <c r="BC100" s="86">
        <f>Pressure_1_R2!C85</f>
        <v>0</v>
      </c>
      <c r="BD100" s="86">
        <f>Pressure_1_R2!D85</f>
        <v>0</v>
      </c>
      <c r="BE100" s="86">
        <f>Pressure_1_R2!E85</f>
        <v>0</v>
      </c>
      <c r="BF100" s="86">
        <f>Pressure_1_R2!F85</f>
        <v>0</v>
      </c>
      <c r="BG100" s="86">
        <f>Pressure_1_R2!G85</f>
        <v>0</v>
      </c>
      <c r="BH100" s="86">
        <f>Pressure_1_R2!H85</f>
        <v>0</v>
      </c>
      <c r="BI100" s="86">
        <f>Pressure_1_R2!I85</f>
        <v>0</v>
      </c>
      <c r="BJ100" s="86">
        <f>Pressure_1_R2!J85</f>
        <v>0</v>
      </c>
      <c r="BK100" s="86">
        <f>Pressure_1_R2!K85</f>
        <v>0</v>
      </c>
      <c r="BL100" s="86">
        <f>Pressure_1_R2!L85</f>
        <v>0</v>
      </c>
      <c r="BM100" s="86">
        <f>Pressure_1_R2!M85</f>
        <v>0</v>
      </c>
      <c r="BN100" s="86">
        <f>Pressure_1_R2!N85</f>
        <v>0</v>
      </c>
      <c r="BO100" s="86">
        <f>Pressure_1_R2!O85</f>
        <v>0</v>
      </c>
      <c r="BP100" s="71">
        <f>Pressure_1_R2!P85</f>
        <v>0</v>
      </c>
    </row>
    <row r="101" spans="2:68" ht="15" customHeight="1">
      <c r="B101" s="443">
        <f>Pressure_1_R2!B20</f>
        <v>0</v>
      </c>
      <c r="C101" s="444">
        <f>Pressure_1_R2!D20</f>
        <v>0</v>
      </c>
      <c r="D101" s="450" t="str">
        <f t="shared" si="58"/>
        <v/>
      </c>
      <c r="E101" s="434" t="str">
        <f t="shared" si="94"/>
        <v>기체</v>
      </c>
      <c r="F101" s="392" t="e">
        <f t="shared" si="59"/>
        <v>#N/A</v>
      </c>
      <c r="G101" s="392" t="e">
        <f t="shared" si="60"/>
        <v>#N/A</v>
      </c>
      <c r="H101" s="442" t="e">
        <f t="shared" si="61"/>
        <v>#N/A</v>
      </c>
      <c r="I101" s="434">
        <f t="shared" si="87"/>
        <v>0</v>
      </c>
      <c r="J101" s="426"/>
      <c r="K101" s="428">
        <f t="shared" si="88"/>
        <v>0</v>
      </c>
      <c r="L101" s="433" t="e">
        <f t="shared" ca="1" si="89"/>
        <v>#N/A</v>
      </c>
      <c r="M101" s="434" t="e">
        <f t="shared" ca="1" si="90"/>
        <v>#VALUE!</v>
      </c>
      <c r="N101" s="433">
        <f t="shared" ca="1" si="71"/>
        <v>0</v>
      </c>
      <c r="O101" s="434" t="e">
        <f t="shared" ca="1" si="72"/>
        <v>#N/A</v>
      </c>
      <c r="P101" s="433">
        <f t="shared" ca="1" si="73"/>
        <v>0</v>
      </c>
      <c r="Q101" s="434" t="e">
        <f t="shared" ca="1" si="74"/>
        <v>#N/A</v>
      </c>
      <c r="R101" s="435">
        <f t="shared" ca="1" si="75"/>
        <v>0</v>
      </c>
      <c r="S101" s="432" t="e">
        <f t="shared" ca="1" si="76"/>
        <v>#N/A</v>
      </c>
      <c r="T101" s="392" t="e">
        <f t="shared" ca="1" si="62"/>
        <v>#N/A</v>
      </c>
      <c r="U101" s="445" t="e">
        <f ca="1">IF(S101="% of Reading",H101*R101%,IF(S101="% of F.S",MAX(G85:G114)*R101%,R101*T101))</f>
        <v>#N/A</v>
      </c>
      <c r="V101" s="434">
        <f t="shared" si="77"/>
        <v>0</v>
      </c>
      <c r="X101" s="433" t="e">
        <f t="shared" ca="1" si="91"/>
        <v>#N/A</v>
      </c>
      <c r="Y101" s="434" t="e">
        <f t="shared" ca="1" si="92"/>
        <v>#N/A</v>
      </c>
      <c r="Z101" s="433" t="e">
        <f t="shared" ca="1" si="78"/>
        <v>#N/A</v>
      </c>
      <c r="AA101" s="436" t="e">
        <f t="shared" ca="1" si="79"/>
        <v>#N/A</v>
      </c>
      <c r="AB101" s="447">
        <f t="shared" si="63"/>
        <v>0</v>
      </c>
      <c r="AC101" s="448">
        <f t="shared" si="64"/>
        <v>0</v>
      </c>
      <c r="AD101" s="449">
        <f t="shared" si="65"/>
        <v>0</v>
      </c>
      <c r="AE101" s="67"/>
      <c r="AF101" s="392">
        <f t="shared" si="66"/>
        <v>0</v>
      </c>
      <c r="AG101" s="456">
        <f t="shared" si="80"/>
        <v>9.7989820000000005</v>
      </c>
      <c r="AH101" s="456" t="e">
        <f t="shared" si="80"/>
        <v>#DIV/0!</v>
      </c>
      <c r="AI101" s="456">
        <f t="shared" si="80"/>
        <v>8000</v>
      </c>
      <c r="AJ101" s="456">
        <f t="shared" si="80"/>
        <v>1</v>
      </c>
      <c r="AK101" s="456">
        <f t="shared" si="80"/>
        <v>0</v>
      </c>
      <c r="AL101" s="456" t="e">
        <f t="shared" ca="1" si="80"/>
        <v>#N/A</v>
      </c>
      <c r="AM101" s="459" t="e">
        <f t="shared" ca="1" si="81"/>
        <v>#DIV/0!</v>
      </c>
      <c r="AN101" s="456" t="e">
        <f t="shared" ca="1" si="82"/>
        <v>#N/A</v>
      </c>
      <c r="AO101" s="456" t="e">
        <f t="shared" ca="1" si="82"/>
        <v>#N/A</v>
      </c>
      <c r="AP101" s="454" t="e">
        <f t="shared" ca="1" si="67"/>
        <v>#DIV/0!</v>
      </c>
      <c r="AQ101" s="456">
        <f t="shared" si="83"/>
        <v>9.0000000000000002E-6</v>
      </c>
      <c r="AR101" s="456" t="e">
        <f t="shared" ca="1" si="83"/>
        <v>#DIV/0!</v>
      </c>
      <c r="AS101" s="460" t="e">
        <f t="shared" ca="1" si="93"/>
        <v>#N/A</v>
      </c>
      <c r="AT101" s="461" t="e">
        <f t="shared" ca="1" si="68"/>
        <v>#DIV/0!</v>
      </c>
      <c r="AU101" s="456" t="e">
        <f t="shared" si="84"/>
        <v>#DIV/0!</v>
      </c>
      <c r="AV101" s="455" t="e">
        <f t="shared" ca="1" si="85"/>
        <v>#DIV/0!</v>
      </c>
      <c r="AW101" s="456">
        <f t="shared" si="86"/>
        <v>0.03</v>
      </c>
      <c r="AX101" s="451">
        <f t="shared" si="69"/>
        <v>0</v>
      </c>
      <c r="AY101" s="457" t="e">
        <f t="shared" ca="1" si="70"/>
        <v>#DIV/0!</v>
      </c>
      <c r="BA101" s="68">
        <f>Pressure_1_R2!A86</f>
        <v>0</v>
      </c>
      <c r="BB101" s="87">
        <f>Pressure_1_R2!B86</f>
        <v>0</v>
      </c>
      <c r="BC101" s="87">
        <f>Pressure_1_R2!C86</f>
        <v>0</v>
      </c>
      <c r="BD101" s="87">
        <f>Pressure_1_R2!D86</f>
        <v>0</v>
      </c>
      <c r="BE101" s="87">
        <f>Pressure_1_R2!E86</f>
        <v>0</v>
      </c>
      <c r="BF101" s="87">
        <f>Pressure_1_R2!F86</f>
        <v>0</v>
      </c>
      <c r="BG101" s="87">
        <f>Pressure_1_R2!G86</f>
        <v>0</v>
      </c>
      <c r="BH101" s="87">
        <f>Pressure_1_R2!H86</f>
        <v>0</v>
      </c>
      <c r="BI101" s="87">
        <f>Pressure_1_R2!I86</f>
        <v>0</v>
      </c>
      <c r="BJ101" s="87">
        <f>Pressure_1_R2!J86</f>
        <v>0</v>
      </c>
      <c r="BK101" s="87">
        <f>Pressure_1_R2!K86</f>
        <v>0</v>
      </c>
      <c r="BL101" s="87">
        <f>Pressure_1_R2!L86</f>
        <v>0</v>
      </c>
      <c r="BM101" s="87">
        <f>Pressure_1_R2!M86</f>
        <v>0</v>
      </c>
      <c r="BN101" s="87">
        <f>Pressure_1_R2!N86</f>
        <v>0</v>
      </c>
      <c r="BO101" s="87">
        <f>Pressure_1_R2!O86</f>
        <v>0</v>
      </c>
      <c r="BP101" s="69">
        <f>Pressure_1_R2!P86</f>
        <v>0</v>
      </c>
    </row>
    <row r="102" spans="2:68" ht="15" customHeight="1">
      <c r="B102" s="443">
        <f>Pressure_1_R2!B21</f>
        <v>0</v>
      </c>
      <c r="C102" s="444">
        <f>Pressure_1_R2!D21</f>
        <v>0</v>
      </c>
      <c r="D102" s="450" t="str">
        <f t="shared" si="58"/>
        <v/>
      </c>
      <c r="E102" s="434" t="str">
        <f t="shared" si="94"/>
        <v>기체</v>
      </c>
      <c r="F102" s="392" t="e">
        <f t="shared" si="59"/>
        <v>#N/A</v>
      </c>
      <c r="G102" s="392" t="e">
        <f t="shared" si="60"/>
        <v>#N/A</v>
      </c>
      <c r="H102" s="442" t="e">
        <f t="shared" si="61"/>
        <v>#N/A</v>
      </c>
      <c r="I102" s="434">
        <f t="shared" si="87"/>
        <v>0</v>
      </c>
      <c r="J102" s="426"/>
      <c r="K102" s="428">
        <f t="shared" si="88"/>
        <v>0</v>
      </c>
      <c r="L102" s="433" t="e">
        <f t="shared" ca="1" si="89"/>
        <v>#N/A</v>
      </c>
      <c r="M102" s="434" t="e">
        <f t="shared" ca="1" si="90"/>
        <v>#VALUE!</v>
      </c>
      <c r="N102" s="433">
        <f t="shared" ca="1" si="71"/>
        <v>0</v>
      </c>
      <c r="O102" s="434" t="e">
        <f t="shared" ca="1" si="72"/>
        <v>#N/A</v>
      </c>
      <c r="P102" s="433">
        <f t="shared" ca="1" si="73"/>
        <v>0</v>
      </c>
      <c r="Q102" s="434" t="e">
        <f t="shared" ca="1" si="74"/>
        <v>#N/A</v>
      </c>
      <c r="R102" s="435">
        <f t="shared" ca="1" si="75"/>
        <v>0</v>
      </c>
      <c r="S102" s="432" t="e">
        <f t="shared" ca="1" si="76"/>
        <v>#N/A</v>
      </c>
      <c r="T102" s="392" t="e">
        <f t="shared" ca="1" si="62"/>
        <v>#N/A</v>
      </c>
      <c r="U102" s="445" t="e">
        <f ca="1">IF(S102="% of Reading",H102*R102%,IF(S102="% of F.S",MAX(G85:G114)*R102%,R102*T102))</f>
        <v>#N/A</v>
      </c>
      <c r="V102" s="434">
        <f t="shared" si="77"/>
        <v>0</v>
      </c>
      <c r="X102" s="433" t="e">
        <f t="shared" ca="1" si="91"/>
        <v>#N/A</v>
      </c>
      <c r="Y102" s="434" t="e">
        <f t="shared" ca="1" si="92"/>
        <v>#N/A</v>
      </c>
      <c r="Z102" s="433" t="e">
        <f t="shared" ca="1" si="78"/>
        <v>#N/A</v>
      </c>
      <c r="AA102" s="436" t="e">
        <f t="shared" ca="1" si="79"/>
        <v>#N/A</v>
      </c>
      <c r="AB102" s="447">
        <f t="shared" si="63"/>
        <v>0</v>
      </c>
      <c r="AC102" s="448">
        <f t="shared" si="64"/>
        <v>0</v>
      </c>
      <c r="AD102" s="449">
        <f t="shared" si="65"/>
        <v>0</v>
      </c>
      <c r="AE102" s="67"/>
      <c r="AF102" s="392">
        <f t="shared" si="66"/>
        <v>0</v>
      </c>
      <c r="AG102" s="456">
        <f t="shared" ref="AG102:AL114" si="95">AG101</f>
        <v>9.7989820000000005</v>
      </c>
      <c r="AH102" s="456" t="e">
        <f t="shared" si="95"/>
        <v>#DIV/0!</v>
      </c>
      <c r="AI102" s="456">
        <f t="shared" si="95"/>
        <v>8000</v>
      </c>
      <c r="AJ102" s="456">
        <f t="shared" si="95"/>
        <v>1</v>
      </c>
      <c r="AK102" s="456">
        <f t="shared" si="95"/>
        <v>0</v>
      </c>
      <c r="AL102" s="456" t="e">
        <f t="shared" ca="1" si="95"/>
        <v>#N/A</v>
      </c>
      <c r="AM102" s="459" t="e">
        <f t="shared" ca="1" si="81"/>
        <v>#DIV/0!</v>
      </c>
      <c r="AN102" s="456" t="e">
        <f t="shared" ref="AN102:AO114" ca="1" si="96">AN101</f>
        <v>#N/A</v>
      </c>
      <c r="AO102" s="456" t="e">
        <f t="shared" ca="1" si="96"/>
        <v>#N/A</v>
      </c>
      <c r="AP102" s="454" t="e">
        <f t="shared" ca="1" si="67"/>
        <v>#DIV/0!</v>
      </c>
      <c r="AQ102" s="456">
        <f t="shared" ref="AQ102:AR114" si="97">AQ101</f>
        <v>9.0000000000000002E-6</v>
      </c>
      <c r="AR102" s="456" t="e">
        <f t="shared" ca="1" si="97"/>
        <v>#DIV/0!</v>
      </c>
      <c r="AS102" s="460" t="e">
        <f t="shared" ca="1" si="93"/>
        <v>#N/A</v>
      </c>
      <c r="AT102" s="461" t="e">
        <f t="shared" ca="1" si="68"/>
        <v>#DIV/0!</v>
      </c>
      <c r="AU102" s="456" t="e">
        <f t="shared" si="84"/>
        <v>#DIV/0!</v>
      </c>
      <c r="AV102" s="455" t="e">
        <f t="shared" ca="1" si="85"/>
        <v>#DIV/0!</v>
      </c>
      <c r="AW102" s="456">
        <f t="shared" si="86"/>
        <v>0.03</v>
      </c>
      <c r="AX102" s="451">
        <f t="shared" si="69"/>
        <v>0</v>
      </c>
      <c r="AY102" s="457" t="e">
        <f t="shared" ca="1" si="70"/>
        <v>#DIV/0!</v>
      </c>
      <c r="BA102" s="70">
        <f>Pressure_1_R2!A87</f>
        <v>0</v>
      </c>
      <c r="BB102" s="86">
        <f>Pressure_1_R2!B87</f>
        <v>0</v>
      </c>
      <c r="BC102" s="86">
        <f>Pressure_1_R2!C87</f>
        <v>0</v>
      </c>
      <c r="BD102" s="86">
        <f>Pressure_1_R2!D87</f>
        <v>0</v>
      </c>
      <c r="BE102" s="86">
        <f>Pressure_1_R2!E87</f>
        <v>0</v>
      </c>
      <c r="BF102" s="86">
        <f>Pressure_1_R2!F87</f>
        <v>0</v>
      </c>
      <c r="BG102" s="86">
        <f>Pressure_1_R2!G87</f>
        <v>0</v>
      </c>
      <c r="BH102" s="86">
        <f>Pressure_1_R2!H87</f>
        <v>0</v>
      </c>
      <c r="BI102" s="86">
        <f>Pressure_1_R2!I87</f>
        <v>0</v>
      </c>
      <c r="BJ102" s="86">
        <f>Pressure_1_R2!J87</f>
        <v>0</v>
      </c>
      <c r="BK102" s="86">
        <f>Pressure_1_R2!K87</f>
        <v>0</v>
      </c>
      <c r="BL102" s="86">
        <f>Pressure_1_R2!L87</f>
        <v>0</v>
      </c>
      <c r="BM102" s="86">
        <f>Pressure_1_R2!M87</f>
        <v>0</v>
      </c>
      <c r="BN102" s="86">
        <f>Pressure_1_R2!N87</f>
        <v>0</v>
      </c>
      <c r="BO102" s="86">
        <f>Pressure_1_R2!O87</f>
        <v>0</v>
      </c>
      <c r="BP102" s="71">
        <f>Pressure_1_R2!P87</f>
        <v>0</v>
      </c>
    </row>
    <row r="103" spans="2:68" ht="15" customHeight="1">
      <c r="B103" s="443">
        <f>Pressure_1_R2!B22</f>
        <v>0</v>
      </c>
      <c r="C103" s="444">
        <f>Pressure_1_R2!D22</f>
        <v>0</v>
      </c>
      <c r="D103" s="450" t="str">
        <f t="shared" si="58"/>
        <v/>
      </c>
      <c r="E103" s="434" t="str">
        <f t="shared" si="94"/>
        <v>기체</v>
      </c>
      <c r="F103" s="392" t="e">
        <f t="shared" si="59"/>
        <v>#N/A</v>
      </c>
      <c r="G103" s="392" t="e">
        <f t="shared" si="60"/>
        <v>#N/A</v>
      </c>
      <c r="H103" s="442" t="e">
        <f t="shared" si="61"/>
        <v>#N/A</v>
      </c>
      <c r="I103" s="434">
        <f t="shared" si="87"/>
        <v>0</v>
      </c>
      <c r="J103" s="426"/>
      <c r="K103" s="428">
        <f t="shared" si="88"/>
        <v>0</v>
      </c>
      <c r="L103" s="433" t="e">
        <f t="shared" ca="1" si="89"/>
        <v>#N/A</v>
      </c>
      <c r="M103" s="434" t="e">
        <f t="shared" ca="1" si="90"/>
        <v>#VALUE!</v>
      </c>
      <c r="N103" s="433">
        <f t="shared" ca="1" si="71"/>
        <v>0</v>
      </c>
      <c r="O103" s="434" t="e">
        <f t="shared" ca="1" si="72"/>
        <v>#N/A</v>
      </c>
      <c r="P103" s="433">
        <f t="shared" ca="1" si="73"/>
        <v>0</v>
      </c>
      <c r="Q103" s="434" t="e">
        <f t="shared" ca="1" si="74"/>
        <v>#N/A</v>
      </c>
      <c r="R103" s="435">
        <f t="shared" ca="1" si="75"/>
        <v>0</v>
      </c>
      <c r="S103" s="432" t="e">
        <f t="shared" ca="1" si="76"/>
        <v>#N/A</v>
      </c>
      <c r="T103" s="392" t="e">
        <f t="shared" ca="1" si="62"/>
        <v>#N/A</v>
      </c>
      <c r="U103" s="445" t="e">
        <f ca="1">IF(S103="% of Reading",H103*R103%,IF(S103="% of F.S",MAX(G85:G114)*R103%,R103*T103))</f>
        <v>#N/A</v>
      </c>
      <c r="V103" s="434">
        <f t="shared" si="77"/>
        <v>0</v>
      </c>
      <c r="X103" s="433" t="e">
        <f t="shared" ca="1" si="91"/>
        <v>#N/A</v>
      </c>
      <c r="Y103" s="434" t="e">
        <f t="shared" ca="1" si="92"/>
        <v>#N/A</v>
      </c>
      <c r="Z103" s="433" t="e">
        <f t="shared" ca="1" si="78"/>
        <v>#N/A</v>
      </c>
      <c r="AA103" s="436" t="e">
        <f t="shared" ca="1" si="79"/>
        <v>#N/A</v>
      </c>
      <c r="AB103" s="447">
        <f t="shared" si="63"/>
        <v>0</v>
      </c>
      <c r="AC103" s="448">
        <f t="shared" si="64"/>
        <v>0</v>
      </c>
      <c r="AD103" s="449">
        <f t="shared" si="65"/>
        <v>0</v>
      </c>
      <c r="AE103" s="67"/>
      <c r="AF103" s="392">
        <f t="shared" si="66"/>
        <v>0</v>
      </c>
      <c r="AG103" s="456">
        <f t="shared" si="95"/>
        <v>9.7989820000000005</v>
      </c>
      <c r="AH103" s="456" t="e">
        <f t="shared" si="95"/>
        <v>#DIV/0!</v>
      </c>
      <c r="AI103" s="456">
        <f t="shared" si="95"/>
        <v>8000</v>
      </c>
      <c r="AJ103" s="456">
        <f t="shared" si="95"/>
        <v>1</v>
      </c>
      <c r="AK103" s="456">
        <f t="shared" si="95"/>
        <v>0</v>
      </c>
      <c r="AL103" s="456" t="e">
        <f t="shared" ca="1" si="95"/>
        <v>#N/A</v>
      </c>
      <c r="AM103" s="459" t="e">
        <f t="shared" ca="1" si="81"/>
        <v>#DIV/0!</v>
      </c>
      <c r="AN103" s="456" t="e">
        <f t="shared" ca="1" si="96"/>
        <v>#N/A</v>
      </c>
      <c r="AO103" s="456" t="e">
        <f t="shared" ca="1" si="96"/>
        <v>#N/A</v>
      </c>
      <c r="AP103" s="454" t="e">
        <f t="shared" ca="1" si="67"/>
        <v>#DIV/0!</v>
      </c>
      <c r="AQ103" s="456">
        <f t="shared" si="97"/>
        <v>9.0000000000000002E-6</v>
      </c>
      <c r="AR103" s="456" t="e">
        <f t="shared" ca="1" si="97"/>
        <v>#DIV/0!</v>
      </c>
      <c r="AS103" s="460" t="e">
        <f t="shared" ca="1" si="93"/>
        <v>#N/A</v>
      </c>
      <c r="AT103" s="461" t="e">
        <f t="shared" ca="1" si="68"/>
        <v>#DIV/0!</v>
      </c>
      <c r="AU103" s="456" t="e">
        <f t="shared" si="84"/>
        <v>#DIV/0!</v>
      </c>
      <c r="AV103" s="455" t="e">
        <f t="shared" ca="1" si="85"/>
        <v>#DIV/0!</v>
      </c>
      <c r="AW103" s="456">
        <f t="shared" si="86"/>
        <v>0.03</v>
      </c>
      <c r="AX103" s="451">
        <f t="shared" si="69"/>
        <v>0</v>
      </c>
      <c r="AY103" s="457" t="e">
        <f t="shared" ca="1" si="70"/>
        <v>#DIV/0!</v>
      </c>
      <c r="BA103" s="68">
        <f>Pressure_1_R2!A88</f>
        <v>0</v>
      </c>
      <c r="BB103" s="87">
        <f>Pressure_1_R2!B88</f>
        <v>0</v>
      </c>
      <c r="BC103" s="87">
        <f>Pressure_1_R2!C88</f>
        <v>0</v>
      </c>
      <c r="BD103" s="87">
        <f>Pressure_1_R2!D88</f>
        <v>0</v>
      </c>
      <c r="BE103" s="87">
        <f>Pressure_1_R2!E88</f>
        <v>0</v>
      </c>
      <c r="BF103" s="87">
        <f>Pressure_1_R2!F88</f>
        <v>0</v>
      </c>
      <c r="BG103" s="87">
        <f>Pressure_1_R2!G88</f>
        <v>0</v>
      </c>
      <c r="BH103" s="87">
        <f>Pressure_1_R2!H88</f>
        <v>0</v>
      </c>
      <c r="BI103" s="87">
        <f>Pressure_1_R2!I88</f>
        <v>0</v>
      </c>
      <c r="BJ103" s="87">
        <f>Pressure_1_R2!J88</f>
        <v>0</v>
      </c>
      <c r="BK103" s="87">
        <f>Pressure_1_R2!K88</f>
        <v>0</v>
      </c>
      <c r="BL103" s="87">
        <f>Pressure_1_R2!L88</f>
        <v>0</v>
      </c>
      <c r="BM103" s="87">
        <f>Pressure_1_R2!M88</f>
        <v>0</v>
      </c>
      <c r="BN103" s="87">
        <f>Pressure_1_R2!N88</f>
        <v>0</v>
      </c>
      <c r="BO103" s="87">
        <f>Pressure_1_R2!O88</f>
        <v>0</v>
      </c>
      <c r="BP103" s="69">
        <f>Pressure_1_R2!P88</f>
        <v>0</v>
      </c>
    </row>
    <row r="104" spans="2:68" ht="15" customHeight="1">
      <c r="B104" s="443">
        <f>Pressure_1_R2!B23</f>
        <v>0</v>
      </c>
      <c r="C104" s="444">
        <f>Pressure_1_R2!D23</f>
        <v>0</v>
      </c>
      <c r="D104" s="450" t="str">
        <f t="shared" si="58"/>
        <v/>
      </c>
      <c r="E104" s="434" t="str">
        <f t="shared" si="94"/>
        <v>기체</v>
      </c>
      <c r="F104" s="392" t="e">
        <f t="shared" si="59"/>
        <v>#N/A</v>
      </c>
      <c r="G104" s="392" t="e">
        <f t="shared" si="60"/>
        <v>#N/A</v>
      </c>
      <c r="H104" s="442" t="e">
        <f t="shared" si="61"/>
        <v>#N/A</v>
      </c>
      <c r="I104" s="434">
        <f t="shared" si="87"/>
        <v>0</v>
      </c>
      <c r="J104" s="426"/>
      <c r="K104" s="428">
        <f t="shared" si="88"/>
        <v>0</v>
      </c>
      <c r="L104" s="433" t="e">
        <f t="shared" ca="1" si="89"/>
        <v>#N/A</v>
      </c>
      <c r="M104" s="434" t="e">
        <f t="shared" ca="1" si="90"/>
        <v>#VALUE!</v>
      </c>
      <c r="N104" s="433">
        <f t="shared" ca="1" si="71"/>
        <v>0</v>
      </c>
      <c r="O104" s="434" t="e">
        <f t="shared" ca="1" si="72"/>
        <v>#N/A</v>
      </c>
      <c r="P104" s="433">
        <f t="shared" ca="1" si="73"/>
        <v>0</v>
      </c>
      <c r="Q104" s="434" t="e">
        <f t="shared" ca="1" si="74"/>
        <v>#N/A</v>
      </c>
      <c r="R104" s="435">
        <f t="shared" ca="1" si="75"/>
        <v>0</v>
      </c>
      <c r="S104" s="432" t="e">
        <f t="shared" ca="1" si="76"/>
        <v>#N/A</v>
      </c>
      <c r="T104" s="392" t="e">
        <f t="shared" ca="1" si="62"/>
        <v>#N/A</v>
      </c>
      <c r="U104" s="445" t="e">
        <f ca="1">IF(S104="% of Reading",H104*R104%,IF(S104="% of F.S",MAX(G85:G114)*R104%,R104*T104))</f>
        <v>#N/A</v>
      </c>
      <c r="V104" s="434">
        <f t="shared" si="77"/>
        <v>0</v>
      </c>
      <c r="X104" s="433" t="e">
        <f t="shared" ca="1" si="91"/>
        <v>#N/A</v>
      </c>
      <c r="Y104" s="434" t="e">
        <f t="shared" ca="1" si="92"/>
        <v>#N/A</v>
      </c>
      <c r="Z104" s="433" t="e">
        <f t="shared" ca="1" si="78"/>
        <v>#N/A</v>
      </c>
      <c r="AA104" s="436" t="e">
        <f t="shared" ca="1" si="79"/>
        <v>#N/A</v>
      </c>
      <c r="AB104" s="447">
        <f t="shared" si="63"/>
        <v>0</v>
      </c>
      <c r="AC104" s="448">
        <f t="shared" si="64"/>
        <v>0</v>
      </c>
      <c r="AD104" s="449">
        <f t="shared" si="65"/>
        <v>0</v>
      </c>
      <c r="AE104" s="67"/>
      <c r="AF104" s="392">
        <f t="shared" si="66"/>
        <v>0</v>
      </c>
      <c r="AG104" s="456">
        <f t="shared" si="95"/>
        <v>9.7989820000000005</v>
      </c>
      <c r="AH104" s="456" t="e">
        <f t="shared" si="95"/>
        <v>#DIV/0!</v>
      </c>
      <c r="AI104" s="456">
        <f t="shared" si="95"/>
        <v>8000</v>
      </c>
      <c r="AJ104" s="456">
        <f t="shared" si="95"/>
        <v>1</v>
      </c>
      <c r="AK104" s="456">
        <f t="shared" si="95"/>
        <v>0</v>
      </c>
      <c r="AL104" s="456" t="e">
        <f t="shared" ca="1" si="95"/>
        <v>#N/A</v>
      </c>
      <c r="AM104" s="459" t="e">
        <f t="shared" ca="1" si="81"/>
        <v>#DIV/0!</v>
      </c>
      <c r="AN104" s="456" t="e">
        <f t="shared" ca="1" si="96"/>
        <v>#N/A</v>
      </c>
      <c r="AO104" s="456" t="e">
        <f t="shared" ca="1" si="96"/>
        <v>#N/A</v>
      </c>
      <c r="AP104" s="454" t="e">
        <f t="shared" ca="1" si="67"/>
        <v>#DIV/0!</v>
      </c>
      <c r="AQ104" s="456">
        <f t="shared" si="97"/>
        <v>9.0000000000000002E-6</v>
      </c>
      <c r="AR104" s="456" t="e">
        <f t="shared" ca="1" si="97"/>
        <v>#DIV/0!</v>
      </c>
      <c r="AS104" s="460" t="e">
        <f t="shared" ca="1" si="93"/>
        <v>#N/A</v>
      </c>
      <c r="AT104" s="461" t="e">
        <f t="shared" ca="1" si="68"/>
        <v>#DIV/0!</v>
      </c>
      <c r="AU104" s="456" t="e">
        <f t="shared" si="84"/>
        <v>#DIV/0!</v>
      </c>
      <c r="AV104" s="455" t="e">
        <f t="shared" ca="1" si="85"/>
        <v>#DIV/0!</v>
      </c>
      <c r="AW104" s="456">
        <f t="shared" si="86"/>
        <v>0.03</v>
      </c>
      <c r="AX104" s="451">
        <f t="shared" si="69"/>
        <v>0</v>
      </c>
      <c r="AY104" s="457" t="e">
        <f t="shared" ca="1" si="70"/>
        <v>#DIV/0!</v>
      </c>
      <c r="BA104" s="70">
        <f>Pressure_1_R2!A89</f>
        <v>0</v>
      </c>
      <c r="BB104" s="86">
        <f>Pressure_1_R2!B89</f>
        <v>0</v>
      </c>
      <c r="BC104" s="86">
        <f>Pressure_1_R2!C89</f>
        <v>0</v>
      </c>
      <c r="BD104" s="86">
        <f>Pressure_1_R2!D89</f>
        <v>0</v>
      </c>
      <c r="BE104" s="86">
        <f>Pressure_1_R2!E89</f>
        <v>0</v>
      </c>
      <c r="BF104" s="86">
        <f>Pressure_1_R2!F89</f>
        <v>0</v>
      </c>
      <c r="BG104" s="86">
        <f>Pressure_1_R2!G89</f>
        <v>0</v>
      </c>
      <c r="BH104" s="86">
        <f>Pressure_1_R2!H89</f>
        <v>0</v>
      </c>
      <c r="BI104" s="86">
        <f>Pressure_1_R2!I89</f>
        <v>0</v>
      </c>
      <c r="BJ104" s="86">
        <f>Pressure_1_R2!J89</f>
        <v>0</v>
      </c>
      <c r="BK104" s="86">
        <f>Pressure_1_R2!K89</f>
        <v>0</v>
      </c>
      <c r="BL104" s="86">
        <f>Pressure_1_R2!L89</f>
        <v>0</v>
      </c>
      <c r="BM104" s="86">
        <f>Pressure_1_R2!M89</f>
        <v>0</v>
      </c>
      <c r="BN104" s="86">
        <f>Pressure_1_R2!N89</f>
        <v>0</v>
      </c>
      <c r="BO104" s="86">
        <f>Pressure_1_R2!O89</f>
        <v>0</v>
      </c>
      <c r="BP104" s="71">
        <f>Pressure_1_R2!P89</f>
        <v>0</v>
      </c>
    </row>
    <row r="105" spans="2:68" ht="15" customHeight="1">
      <c r="B105" s="443">
        <f>Pressure_1_R2!B24</f>
        <v>0</v>
      </c>
      <c r="C105" s="444">
        <f>Pressure_1_R2!D24</f>
        <v>0</v>
      </c>
      <c r="D105" s="450" t="str">
        <f t="shared" si="58"/>
        <v/>
      </c>
      <c r="E105" s="434" t="str">
        <f t="shared" si="94"/>
        <v>기체</v>
      </c>
      <c r="F105" s="392" t="e">
        <f t="shared" si="59"/>
        <v>#N/A</v>
      </c>
      <c r="G105" s="392" t="e">
        <f t="shared" si="60"/>
        <v>#N/A</v>
      </c>
      <c r="H105" s="442" t="e">
        <f t="shared" si="61"/>
        <v>#N/A</v>
      </c>
      <c r="I105" s="434">
        <f t="shared" si="87"/>
        <v>0</v>
      </c>
      <c r="J105" s="426"/>
      <c r="K105" s="428">
        <f t="shared" si="88"/>
        <v>0</v>
      </c>
      <c r="L105" s="433" t="e">
        <f t="shared" ca="1" si="89"/>
        <v>#N/A</v>
      </c>
      <c r="M105" s="434" t="e">
        <f t="shared" ca="1" si="90"/>
        <v>#VALUE!</v>
      </c>
      <c r="N105" s="433">
        <f t="shared" ca="1" si="71"/>
        <v>0</v>
      </c>
      <c r="O105" s="434" t="e">
        <f t="shared" ca="1" si="72"/>
        <v>#N/A</v>
      </c>
      <c r="P105" s="433">
        <f t="shared" ca="1" si="73"/>
        <v>0</v>
      </c>
      <c r="Q105" s="434" t="e">
        <f t="shared" ca="1" si="74"/>
        <v>#N/A</v>
      </c>
      <c r="R105" s="435">
        <f t="shared" ca="1" si="75"/>
        <v>0</v>
      </c>
      <c r="S105" s="432" t="e">
        <f t="shared" ca="1" si="76"/>
        <v>#N/A</v>
      </c>
      <c r="T105" s="392" t="e">
        <f t="shared" ca="1" si="62"/>
        <v>#N/A</v>
      </c>
      <c r="U105" s="445" t="e">
        <f ca="1">IF(S105="% of Reading",H105*R105%,IF(S105="% of F.S",MAX(G85:G114)*R105%,R105*T105))</f>
        <v>#N/A</v>
      </c>
      <c r="V105" s="434">
        <f t="shared" si="77"/>
        <v>0</v>
      </c>
      <c r="X105" s="433" t="e">
        <f t="shared" ca="1" si="91"/>
        <v>#N/A</v>
      </c>
      <c r="Y105" s="434" t="e">
        <f t="shared" ca="1" si="92"/>
        <v>#N/A</v>
      </c>
      <c r="Z105" s="433" t="e">
        <f t="shared" ca="1" si="78"/>
        <v>#N/A</v>
      </c>
      <c r="AA105" s="436" t="e">
        <f t="shared" ca="1" si="79"/>
        <v>#N/A</v>
      </c>
      <c r="AB105" s="447">
        <f t="shared" si="63"/>
        <v>0</v>
      </c>
      <c r="AC105" s="448">
        <f t="shared" si="64"/>
        <v>0</v>
      </c>
      <c r="AD105" s="449">
        <f t="shared" si="65"/>
        <v>0</v>
      </c>
      <c r="AE105" s="67"/>
      <c r="AF105" s="392">
        <f t="shared" si="66"/>
        <v>0</v>
      </c>
      <c r="AG105" s="456">
        <f t="shared" si="95"/>
        <v>9.7989820000000005</v>
      </c>
      <c r="AH105" s="456" t="e">
        <f t="shared" si="95"/>
        <v>#DIV/0!</v>
      </c>
      <c r="AI105" s="456">
        <f t="shared" si="95"/>
        <v>8000</v>
      </c>
      <c r="AJ105" s="456">
        <f t="shared" si="95"/>
        <v>1</v>
      </c>
      <c r="AK105" s="456">
        <f t="shared" si="95"/>
        <v>0</v>
      </c>
      <c r="AL105" s="456" t="e">
        <f t="shared" ca="1" si="95"/>
        <v>#N/A</v>
      </c>
      <c r="AM105" s="459" t="e">
        <f t="shared" ca="1" si="81"/>
        <v>#DIV/0!</v>
      </c>
      <c r="AN105" s="456" t="e">
        <f t="shared" ca="1" si="96"/>
        <v>#N/A</v>
      </c>
      <c r="AO105" s="456" t="e">
        <f t="shared" ca="1" si="96"/>
        <v>#N/A</v>
      </c>
      <c r="AP105" s="454" t="e">
        <f t="shared" ca="1" si="67"/>
        <v>#DIV/0!</v>
      </c>
      <c r="AQ105" s="456">
        <f t="shared" si="97"/>
        <v>9.0000000000000002E-6</v>
      </c>
      <c r="AR105" s="456" t="e">
        <f t="shared" ca="1" si="97"/>
        <v>#DIV/0!</v>
      </c>
      <c r="AS105" s="460" t="e">
        <f t="shared" ca="1" si="93"/>
        <v>#N/A</v>
      </c>
      <c r="AT105" s="461" t="e">
        <f t="shared" ca="1" si="68"/>
        <v>#DIV/0!</v>
      </c>
      <c r="AU105" s="456" t="e">
        <f t="shared" si="84"/>
        <v>#DIV/0!</v>
      </c>
      <c r="AV105" s="455" t="e">
        <f t="shared" ca="1" si="85"/>
        <v>#DIV/0!</v>
      </c>
      <c r="AW105" s="456">
        <f t="shared" si="86"/>
        <v>0.03</v>
      </c>
      <c r="AX105" s="451">
        <f t="shared" si="69"/>
        <v>0</v>
      </c>
      <c r="AY105" s="457" t="e">
        <f t="shared" ca="1" si="70"/>
        <v>#DIV/0!</v>
      </c>
      <c r="BA105" s="68">
        <f>Pressure_1_R2!A90</f>
        <v>0</v>
      </c>
      <c r="BB105" s="87">
        <f>Pressure_1_R2!B90</f>
        <v>0</v>
      </c>
      <c r="BC105" s="87">
        <f>Pressure_1_R2!C90</f>
        <v>0</v>
      </c>
      <c r="BD105" s="87">
        <f>Pressure_1_R2!D90</f>
        <v>0</v>
      </c>
      <c r="BE105" s="87">
        <f>Pressure_1_R2!E90</f>
        <v>0</v>
      </c>
      <c r="BF105" s="87">
        <f>Pressure_1_R2!F90</f>
        <v>0</v>
      </c>
      <c r="BG105" s="87">
        <f>Pressure_1_R2!G90</f>
        <v>0</v>
      </c>
      <c r="BH105" s="87">
        <f>Pressure_1_R2!H90</f>
        <v>0</v>
      </c>
      <c r="BI105" s="87">
        <f>Pressure_1_R2!I90</f>
        <v>0</v>
      </c>
      <c r="BJ105" s="87">
        <f>Pressure_1_R2!J90</f>
        <v>0</v>
      </c>
      <c r="BK105" s="87">
        <f>Pressure_1_R2!K90</f>
        <v>0</v>
      </c>
      <c r="BL105" s="87">
        <f>Pressure_1_R2!L90</f>
        <v>0</v>
      </c>
      <c r="BM105" s="87">
        <f>Pressure_1_R2!M90</f>
        <v>0</v>
      </c>
      <c r="BN105" s="87">
        <f>Pressure_1_R2!N90</f>
        <v>0</v>
      </c>
      <c r="BO105" s="87">
        <f>Pressure_1_R2!O90</f>
        <v>0</v>
      </c>
      <c r="BP105" s="69">
        <f>Pressure_1_R2!P90</f>
        <v>0</v>
      </c>
    </row>
    <row r="106" spans="2:68" ht="15" customHeight="1">
      <c r="B106" s="443">
        <f>Pressure_1_R2!B25</f>
        <v>0</v>
      </c>
      <c r="C106" s="444">
        <f>Pressure_1_R2!D25</f>
        <v>0</v>
      </c>
      <c r="D106" s="450" t="str">
        <f t="shared" si="58"/>
        <v/>
      </c>
      <c r="E106" s="434" t="str">
        <f t="shared" si="94"/>
        <v>기체</v>
      </c>
      <c r="F106" s="392" t="e">
        <f t="shared" si="59"/>
        <v>#N/A</v>
      </c>
      <c r="G106" s="392" t="e">
        <f t="shared" si="60"/>
        <v>#N/A</v>
      </c>
      <c r="H106" s="442" t="e">
        <f t="shared" si="61"/>
        <v>#N/A</v>
      </c>
      <c r="I106" s="434">
        <f t="shared" si="87"/>
        <v>0</v>
      </c>
      <c r="J106" s="426"/>
      <c r="K106" s="428">
        <f t="shared" si="88"/>
        <v>0</v>
      </c>
      <c r="L106" s="433" t="e">
        <f t="shared" ca="1" si="89"/>
        <v>#N/A</v>
      </c>
      <c r="M106" s="434" t="e">
        <f t="shared" ca="1" si="90"/>
        <v>#VALUE!</v>
      </c>
      <c r="N106" s="433">
        <f t="shared" ca="1" si="71"/>
        <v>0</v>
      </c>
      <c r="O106" s="434" t="e">
        <f t="shared" ca="1" si="72"/>
        <v>#N/A</v>
      </c>
      <c r="P106" s="433">
        <f t="shared" ca="1" si="73"/>
        <v>0</v>
      </c>
      <c r="Q106" s="434" t="e">
        <f t="shared" ca="1" si="74"/>
        <v>#N/A</v>
      </c>
      <c r="R106" s="435">
        <f t="shared" ca="1" si="75"/>
        <v>0</v>
      </c>
      <c r="S106" s="432" t="e">
        <f t="shared" ca="1" si="76"/>
        <v>#N/A</v>
      </c>
      <c r="T106" s="392" t="e">
        <f t="shared" ca="1" si="62"/>
        <v>#N/A</v>
      </c>
      <c r="U106" s="445" t="e">
        <f ca="1">IF(S106="% of Reading",H106*R106%,IF(S106="% of F.S",MAX(G85:G114)*R106%,R106*T106))</f>
        <v>#N/A</v>
      </c>
      <c r="V106" s="434">
        <f t="shared" si="77"/>
        <v>0</v>
      </c>
      <c r="X106" s="433" t="e">
        <f t="shared" ca="1" si="91"/>
        <v>#N/A</v>
      </c>
      <c r="Y106" s="434" t="e">
        <f t="shared" ca="1" si="92"/>
        <v>#N/A</v>
      </c>
      <c r="Z106" s="433" t="e">
        <f t="shared" ca="1" si="78"/>
        <v>#N/A</v>
      </c>
      <c r="AA106" s="436" t="e">
        <f t="shared" ca="1" si="79"/>
        <v>#N/A</v>
      </c>
      <c r="AB106" s="447">
        <f t="shared" si="63"/>
        <v>0</v>
      </c>
      <c r="AC106" s="448">
        <f t="shared" si="64"/>
        <v>0</v>
      </c>
      <c r="AD106" s="449">
        <f t="shared" si="65"/>
        <v>0</v>
      </c>
      <c r="AE106" s="67"/>
      <c r="AF106" s="392">
        <f t="shared" si="66"/>
        <v>0</v>
      </c>
      <c r="AG106" s="456">
        <f t="shared" si="95"/>
        <v>9.7989820000000005</v>
      </c>
      <c r="AH106" s="456" t="e">
        <f t="shared" si="95"/>
        <v>#DIV/0!</v>
      </c>
      <c r="AI106" s="456">
        <f t="shared" si="95"/>
        <v>8000</v>
      </c>
      <c r="AJ106" s="456">
        <f t="shared" si="95"/>
        <v>1</v>
      </c>
      <c r="AK106" s="456">
        <f t="shared" si="95"/>
        <v>0</v>
      </c>
      <c r="AL106" s="456" t="e">
        <f t="shared" ca="1" si="95"/>
        <v>#N/A</v>
      </c>
      <c r="AM106" s="459" t="e">
        <f t="shared" ca="1" si="81"/>
        <v>#DIV/0!</v>
      </c>
      <c r="AN106" s="456" t="e">
        <f t="shared" ca="1" si="96"/>
        <v>#N/A</v>
      </c>
      <c r="AO106" s="456" t="e">
        <f t="shared" ca="1" si="96"/>
        <v>#N/A</v>
      </c>
      <c r="AP106" s="454" t="e">
        <f t="shared" ca="1" si="67"/>
        <v>#DIV/0!</v>
      </c>
      <c r="AQ106" s="456">
        <f t="shared" si="97"/>
        <v>9.0000000000000002E-6</v>
      </c>
      <c r="AR106" s="456" t="e">
        <f t="shared" ca="1" si="97"/>
        <v>#DIV/0!</v>
      </c>
      <c r="AS106" s="460" t="e">
        <f t="shared" ca="1" si="93"/>
        <v>#N/A</v>
      </c>
      <c r="AT106" s="461" t="e">
        <f t="shared" ca="1" si="68"/>
        <v>#DIV/0!</v>
      </c>
      <c r="AU106" s="456" t="e">
        <f t="shared" si="84"/>
        <v>#DIV/0!</v>
      </c>
      <c r="AV106" s="455" t="e">
        <f t="shared" ca="1" si="85"/>
        <v>#DIV/0!</v>
      </c>
      <c r="AW106" s="456">
        <f t="shared" si="86"/>
        <v>0.03</v>
      </c>
      <c r="AX106" s="451">
        <f t="shared" si="69"/>
        <v>0</v>
      </c>
      <c r="AY106" s="457" t="e">
        <f t="shared" ca="1" si="70"/>
        <v>#DIV/0!</v>
      </c>
      <c r="BA106" s="70">
        <f>Pressure_1_R2!A91</f>
        <v>0</v>
      </c>
      <c r="BB106" s="86">
        <f>Pressure_1_R2!B91</f>
        <v>0</v>
      </c>
      <c r="BC106" s="86">
        <f>Pressure_1_R2!C91</f>
        <v>0</v>
      </c>
      <c r="BD106" s="86">
        <f>Pressure_1_R2!D91</f>
        <v>0</v>
      </c>
      <c r="BE106" s="86">
        <f>Pressure_1_R2!E91</f>
        <v>0</v>
      </c>
      <c r="BF106" s="86">
        <f>Pressure_1_R2!F91</f>
        <v>0</v>
      </c>
      <c r="BG106" s="86">
        <f>Pressure_1_R2!G91</f>
        <v>0</v>
      </c>
      <c r="BH106" s="86">
        <f>Pressure_1_R2!H91</f>
        <v>0</v>
      </c>
      <c r="BI106" s="86">
        <f>Pressure_1_R2!I91</f>
        <v>0</v>
      </c>
      <c r="BJ106" s="86">
        <f>Pressure_1_R2!J91</f>
        <v>0</v>
      </c>
      <c r="BK106" s="86">
        <f>Pressure_1_R2!K91</f>
        <v>0</v>
      </c>
      <c r="BL106" s="86">
        <f>Pressure_1_R2!L91</f>
        <v>0</v>
      </c>
      <c r="BM106" s="86">
        <f>Pressure_1_R2!M91</f>
        <v>0</v>
      </c>
      <c r="BN106" s="86">
        <f>Pressure_1_R2!N91</f>
        <v>0</v>
      </c>
      <c r="BO106" s="86">
        <f>Pressure_1_R2!O91</f>
        <v>0</v>
      </c>
      <c r="BP106" s="71">
        <f>Pressure_1_R2!P91</f>
        <v>0</v>
      </c>
    </row>
    <row r="107" spans="2:68" ht="15" customHeight="1">
      <c r="B107" s="443">
        <f>Pressure_1_R2!B26</f>
        <v>0</v>
      </c>
      <c r="C107" s="444">
        <f>Pressure_1_R2!D26</f>
        <v>0</v>
      </c>
      <c r="D107" s="450" t="str">
        <f t="shared" si="58"/>
        <v/>
      </c>
      <c r="E107" s="434" t="str">
        <f t="shared" si="94"/>
        <v>기체</v>
      </c>
      <c r="F107" s="392" t="e">
        <f t="shared" si="59"/>
        <v>#N/A</v>
      </c>
      <c r="G107" s="392" t="e">
        <f t="shared" si="60"/>
        <v>#N/A</v>
      </c>
      <c r="H107" s="442" t="e">
        <f t="shared" si="61"/>
        <v>#N/A</v>
      </c>
      <c r="I107" s="434">
        <f t="shared" si="87"/>
        <v>0</v>
      </c>
      <c r="J107" s="426"/>
      <c r="K107" s="428">
        <f t="shared" si="88"/>
        <v>0</v>
      </c>
      <c r="L107" s="433" t="e">
        <f t="shared" ca="1" si="89"/>
        <v>#N/A</v>
      </c>
      <c r="M107" s="434" t="e">
        <f t="shared" ca="1" si="90"/>
        <v>#VALUE!</v>
      </c>
      <c r="N107" s="433">
        <f t="shared" ca="1" si="71"/>
        <v>0</v>
      </c>
      <c r="O107" s="434" t="e">
        <f t="shared" ca="1" si="72"/>
        <v>#N/A</v>
      </c>
      <c r="P107" s="433">
        <f t="shared" ca="1" si="73"/>
        <v>0</v>
      </c>
      <c r="Q107" s="434" t="e">
        <f t="shared" ca="1" si="74"/>
        <v>#N/A</v>
      </c>
      <c r="R107" s="435">
        <f t="shared" ca="1" si="75"/>
        <v>0</v>
      </c>
      <c r="S107" s="432" t="e">
        <f t="shared" ca="1" si="76"/>
        <v>#N/A</v>
      </c>
      <c r="T107" s="392" t="e">
        <f t="shared" ca="1" si="62"/>
        <v>#N/A</v>
      </c>
      <c r="U107" s="445" t="e">
        <f ca="1">IF(S107="% of Reading",H107*R107%,IF(S107="% of F.S",MAX(G85:G114)*R107%,R107*T107))</f>
        <v>#N/A</v>
      </c>
      <c r="V107" s="434">
        <f t="shared" si="77"/>
        <v>0</v>
      </c>
      <c r="X107" s="433" t="e">
        <f t="shared" ca="1" si="91"/>
        <v>#N/A</v>
      </c>
      <c r="Y107" s="434" t="e">
        <f t="shared" ca="1" si="92"/>
        <v>#N/A</v>
      </c>
      <c r="Z107" s="433" t="e">
        <f t="shared" ca="1" si="78"/>
        <v>#N/A</v>
      </c>
      <c r="AA107" s="436" t="e">
        <f t="shared" ca="1" si="79"/>
        <v>#N/A</v>
      </c>
      <c r="AB107" s="447">
        <f t="shared" si="63"/>
        <v>0</v>
      </c>
      <c r="AC107" s="448">
        <f t="shared" si="64"/>
        <v>0</v>
      </c>
      <c r="AD107" s="449">
        <f t="shared" si="65"/>
        <v>0</v>
      </c>
      <c r="AE107" s="67"/>
      <c r="AF107" s="392">
        <f t="shared" si="66"/>
        <v>0</v>
      </c>
      <c r="AG107" s="456">
        <f t="shared" si="95"/>
        <v>9.7989820000000005</v>
      </c>
      <c r="AH107" s="456" t="e">
        <f t="shared" si="95"/>
        <v>#DIV/0!</v>
      </c>
      <c r="AI107" s="456">
        <f t="shared" si="95"/>
        <v>8000</v>
      </c>
      <c r="AJ107" s="456">
        <f t="shared" si="95"/>
        <v>1</v>
      </c>
      <c r="AK107" s="456">
        <f t="shared" si="95"/>
        <v>0</v>
      </c>
      <c r="AL107" s="456" t="e">
        <f t="shared" ca="1" si="95"/>
        <v>#N/A</v>
      </c>
      <c r="AM107" s="459" t="e">
        <f t="shared" ca="1" si="81"/>
        <v>#DIV/0!</v>
      </c>
      <c r="AN107" s="456" t="e">
        <f t="shared" ca="1" si="96"/>
        <v>#N/A</v>
      </c>
      <c r="AO107" s="456" t="e">
        <f t="shared" ca="1" si="96"/>
        <v>#N/A</v>
      </c>
      <c r="AP107" s="454" t="e">
        <f t="shared" ca="1" si="67"/>
        <v>#DIV/0!</v>
      </c>
      <c r="AQ107" s="456">
        <f t="shared" si="97"/>
        <v>9.0000000000000002E-6</v>
      </c>
      <c r="AR107" s="456" t="e">
        <f t="shared" ca="1" si="97"/>
        <v>#DIV/0!</v>
      </c>
      <c r="AS107" s="460" t="e">
        <f t="shared" ca="1" si="93"/>
        <v>#N/A</v>
      </c>
      <c r="AT107" s="461" t="e">
        <f t="shared" ca="1" si="68"/>
        <v>#DIV/0!</v>
      </c>
      <c r="AU107" s="456" t="e">
        <f t="shared" si="84"/>
        <v>#DIV/0!</v>
      </c>
      <c r="AV107" s="455" t="e">
        <f t="shared" ca="1" si="85"/>
        <v>#DIV/0!</v>
      </c>
      <c r="AW107" s="456">
        <f t="shared" si="86"/>
        <v>0.03</v>
      </c>
      <c r="AX107" s="451">
        <f t="shared" si="69"/>
        <v>0</v>
      </c>
      <c r="AY107" s="457" t="e">
        <f t="shared" ca="1" si="70"/>
        <v>#DIV/0!</v>
      </c>
      <c r="BA107" s="68">
        <f>Pressure_1_R2!A92</f>
        <v>0</v>
      </c>
      <c r="BB107" s="87">
        <f>Pressure_1_R2!B92</f>
        <v>0</v>
      </c>
      <c r="BC107" s="87">
        <f>Pressure_1_R2!C92</f>
        <v>0</v>
      </c>
      <c r="BD107" s="87">
        <f>Pressure_1_R2!D92</f>
        <v>0</v>
      </c>
      <c r="BE107" s="87">
        <f>Pressure_1_R2!E92</f>
        <v>0</v>
      </c>
      <c r="BF107" s="87">
        <f>Pressure_1_R2!F92</f>
        <v>0</v>
      </c>
      <c r="BG107" s="87">
        <f>Pressure_1_R2!G92</f>
        <v>0</v>
      </c>
      <c r="BH107" s="87">
        <f>Pressure_1_R2!H92</f>
        <v>0</v>
      </c>
      <c r="BI107" s="87">
        <f>Pressure_1_R2!I92</f>
        <v>0</v>
      </c>
      <c r="BJ107" s="87">
        <f>Pressure_1_R2!J92</f>
        <v>0</v>
      </c>
      <c r="BK107" s="87">
        <f>Pressure_1_R2!K92</f>
        <v>0</v>
      </c>
      <c r="BL107" s="87">
        <f>Pressure_1_R2!L92</f>
        <v>0</v>
      </c>
      <c r="BM107" s="87">
        <f>Pressure_1_R2!M92</f>
        <v>0</v>
      </c>
      <c r="BN107" s="87">
        <f>Pressure_1_R2!N92</f>
        <v>0</v>
      </c>
      <c r="BO107" s="87">
        <f>Pressure_1_R2!O92</f>
        <v>0</v>
      </c>
      <c r="BP107" s="69">
        <f>Pressure_1_R2!P92</f>
        <v>0</v>
      </c>
    </row>
    <row r="108" spans="2:68" ht="15" customHeight="1">
      <c r="B108" s="443">
        <f>Pressure_1_R2!B27</f>
        <v>0</v>
      </c>
      <c r="C108" s="444">
        <f>Pressure_1_R2!D27</f>
        <v>0</v>
      </c>
      <c r="D108" s="450" t="str">
        <f t="shared" si="58"/>
        <v/>
      </c>
      <c r="E108" s="434" t="str">
        <f t="shared" si="94"/>
        <v>기체</v>
      </c>
      <c r="F108" s="392" t="e">
        <f t="shared" si="59"/>
        <v>#N/A</v>
      </c>
      <c r="G108" s="392" t="e">
        <f t="shared" si="60"/>
        <v>#N/A</v>
      </c>
      <c r="H108" s="442" t="e">
        <f t="shared" si="61"/>
        <v>#N/A</v>
      </c>
      <c r="I108" s="434">
        <f t="shared" si="87"/>
        <v>0</v>
      </c>
      <c r="J108" s="426"/>
      <c r="K108" s="428">
        <f t="shared" si="88"/>
        <v>0</v>
      </c>
      <c r="L108" s="433" t="e">
        <f t="shared" ca="1" si="89"/>
        <v>#N/A</v>
      </c>
      <c r="M108" s="434" t="e">
        <f t="shared" ca="1" si="90"/>
        <v>#VALUE!</v>
      </c>
      <c r="N108" s="433">
        <f t="shared" ca="1" si="71"/>
        <v>0</v>
      </c>
      <c r="O108" s="434" t="e">
        <f t="shared" ca="1" si="72"/>
        <v>#N/A</v>
      </c>
      <c r="P108" s="433">
        <f t="shared" ca="1" si="73"/>
        <v>0</v>
      </c>
      <c r="Q108" s="434" t="e">
        <f t="shared" ca="1" si="74"/>
        <v>#N/A</v>
      </c>
      <c r="R108" s="435">
        <f t="shared" ca="1" si="75"/>
        <v>0</v>
      </c>
      <c r="S108" s="432" t="e">
        <f t="shared" ca="1" si="76"/>
        <v>#N/A</v>
      </c>
      <c r="T108" s="392" t="e">
        <f t="shared" ca="1" si="62"/>
        <v>#N/A</v>
      </c>
      <c r="U108" s="445" t="e">
        <f ca="1">IF(S108="% of Reading",H108*R108%,IF(S108="% of F.S",MAX(G85:G114)*R108%,R108*T108))</f>
        <v>#N/A</v>
      </c>
      <c r="V108" s="434">
        <f t="shared" si="77"/>
        <v>0</v>
      </c>
      <c r="X108" s="433" t="e">
        <f t="shared" ca="1" si="91"/>
        <v>#N/A</v>
      </c>
      <c r="Y108" s="434" t="e">
        <f t="shared" ca="1" si="92"/>
        <v>#N/A</v>
      </c>
      <c r="Z108" s="433" t="e">
        <f t="shared" ca="1" si="78"/>
        <v>#N/A</v>
      </c>
      <c r="AA108" s="436" t="e">
        <f t="shared" ca="1" si="79"/>
        <v>#N/A</v>
      </c>
      <c r="AB108" s="447">
        <f t="shared" si="63"/>
        <v>0</v>
      </c>
      <c r="AC108" s="448">
        <f t="shared" si="64"/>
        <v>0</v>
      </c>
      <c r="AD108" s="449">
        <f t="shared" si="65"/>
        <v>0</v>
      </c>
      <c r="AE108" s="67"/>
      <c r="AF108" s="392">
        <f t="shared" si="66"/>
        <v>0</v>
      </c>
      <c r="AG108" s="456">
        <f t="shared" si="95"/>
        <v>9.7989820000000005</v>
      </c>
      <c r="AH108" s="456" t="e">
        <f t="shared" si="95"/>
        <v>#DIV/0!</v>
      </c>
      <c r="AI108" s="456">
        <f t="shared" si="95"/>
        <v>8000</v>
      </c>
      <c r="AJ108" s="456">
        <f t="shared" si="95"/>
        <v>1</v>
      </c>
      <c r="AK108" s="456">
        <f t="shared" si="95"/>
        <v>0</v>
      </c>
      <c r="AL108" s="456" t="e">
        <f t="shared" ca="1" si="95"/>
        <v>#N/A</v>
      </c>
      <c r="AM108" s="459" t="e">
        <f t="shared" ca="1" si="81"/>
        <v>#DIV/0!</v>
      </c>
      <c r="AN108" s="456" t="e">
        <f t="shared" ca="1" si="96"/>
        <v>#N/A</v>
      </c>
      <c r="AO108" s="456" t="e">
        <f t="shared" ca="1" si="96"/>
        <v>#N/A</v>
      </c>
      <c r="AP108" s="454" t="e">
        <f t="shared" ca="1" si="67"/>
        <v>#DIV/0!</v>
      </c>
      <c r="AQ108" s="456">
        <f t="shared" si="97"/>
        <v>9.0000000000000002E-6</v>
      </c>
      <c r="AR108" s="456" t="e">
        <f t="shared" ca="1" si="97"/>
        <v>#DIV/0!</v>
      </c>
      <c r="AS108" s="460" t="e">
        <f t="shared" ca="1" si="93"/>
        <v>#N/A</v>
      </c>
      <c r="AT108" s="461" t="e">
        <f t="shared" ca="1" si="68"/>
        <v>#DIV/0!</v>
      </c>
      <c r="AU108" s="456" t="e">
        <f t="shared" si="84"/>
        <v>#DIV/0!</v>
      </c>
      <c r="AV108" s="455" t="e">
        <f t="shared" ca="1" si="85"/>
        <v>#DIV/0!</v>
      </c>
      <c r="AW108" s="456">
        <f t="shared" si="86"/>
        <v>0.03</v>
      </c>
      <c r="AX108" s="451">
        <f t="shared" si="69"/>
        <v>0</v>
      </c>
      <c r="AY108" s="457" t="e">
        <f t="shared" ca="1" si="70"/>
        <v>#DIV/0!</v>
      </c>
      <c r="BA108" s="70">
        <f>Pressure_1_R2!A93</f>
        <v>0</v>
      </c>
      <c r="BB108" s="86">
        <f>Pressure_1_R2!B93</f>
        <v>0</v>
      </c>
      <c r="BC108" s="86">
        <f>Pressure_1_R2!C93</f>
        <v>0</v>
      </c>
      <c r="BD108" s="86">
        <f>Pressure_1_R2!D93</f>
        <v>0</v>
      </c>
      <c r="BE108" s="86">
        <f>Pressure_1_R2!E93</f>
        <v>0</v>
      </c>
      <c r="BF108" s="86">
        <f>Pressure_1_R2!F93</f>
        <v>0</v>
      </c>
      <c r="BG108" s="86">
        <f>Pressure_1_R2!G93</f>
        <v>0</v>
      </c>
      <c r="BH108" s="86">
        <f>Pressure_1_R2!H93</f>
        <v>0</v>
      </c>
      <c r="BI108" s="86">
        <f>Pressure_1_R2!I93</f>
        <v>0</v>
      </c>
      <c r="BJ108" s="86">
        <f>Pressure_1_R2!J93</f>
        <v>0</v>
      </c>
      <c r="BK108" s="86">
        <f>Pressure_1_R2!K93</f>
        <v>0</v>
      </c>
      <c r="BL108" s="86">
        <f>Pressure_1_R2!L93</f>
        <v>0</v>
      </c>
      <c r="BM108" s="86">
        <f>Pressure_1_R2!M93</f>
        <v>0</v>
      </c>
      <c r="BN108" s="86">
        <f>Pressure_1_R2!N93</f>
        <v>0</v>
      </c>
      <c r="BO108" s="86">
        <f>Pressure_1_R2!O93</f>
        <v>0</v>
      </c>
      <c r="BP108" s="71">
        <f>Pressure_1_R2!P93</f>
        <v>0</v>
      </c>
    </row>
    <row r="109" spans="2:68" ht="15" customHeight="1">
      <c r="B109" s="443">
        <f>Pressure_1_R2!B28</f>
        <v>0</v>
      </c>
      <c r="C109" s="444">
        <f>Pressure_1_R2!D28</f>
        <v>0</v>
      </c>
      <c r="D109" s="450" t="str">
        <f t="shared" si="58"/>
        <v/>
      </c>
      <c r="E109" s="434" t="str">
        <f t="shared" si="94"/>
        <v>기체</v>
      </c>
      <c r="F109" s="392" t="e">
        <f t="shared" si="59"/>
        <v>#N/A</v>
      </c>
      <c r="G109" s="392" t="e">
        <f t="shared" si="60"/>
        <v>#N/A</v>
      </c>
      <c r="H109" s="442" t="e">
        <f t="shared" si="61"/>
        <v>#N/A</v>
      </c>
      <c r="I109" s="434">
        <f t="shared" si="87"/>
        <v>0</v>
      </c>
      <c r="J109" s="426"/>
      <c r="K109" s="428">
        <f t="shared" si="88"/>
        <v>0</v>
      </c>
      <c r="L109" s="433" t="e">
        <f t="shared" ca="1" si="89"/>
        <v>#N/A</v>
      </c>
      <c r="M109" s="434" t="e">
        <f t="shared" ca="1" si="90"/>
        <v>#VALUE!</v>
      </c>
      <c r="N109" s="433">
        <f t="shared" ca="1" si="71"/>
        <v>0</v>
      </c>
      <c r="O109" s="434" t="e">
        <f t="shared" ca="1" si="72"/>
        <v>#N/A</v>
      </c>
      <c r="P109" s="433">
        <f t="shared" ca="1" si="73"/>
        <v>0</v>
      </c>
      <c r="Q109" s="434" t="e">
        <f t="shared" ca="1" si="74"/>
        <v>#N/A</v>
      </c>
      <c r="R109" s="435">
        <f t="shared" ca="1" si="75"/>
        <v>0</v>
      </c>
      <c r="S109" s="432" t="e">
        <f t="shared" ca="1" si="76"/>
        <v>#N/A</v>
      </c>
      <c r="T109" s="392" t="e">
        <f t="shared" ca="1" si="62"/>
        <v>#N/A</v>
      </c>
      <c r="U109" s="445" t="e">
        <f ca="1">IF(S109="% of Reading",H109*R109%,IF(S109="% of F.S",MAX(G85:G114)*R109%,R109*T109))</f>
        <v>#N/A</v>
      </c>
      <c r="V109" s="434">
        <f t="shared" si="77"/>
        <v>0</v>
      </c>
      <c r="X109" s="433" t="e">
        <f t="shared" ca="1" si="91"/>
        <v>#N/A</v>
      </c>
      <c r="Y109" s="434" t="e">
        <f t="shared" ca="1" si="92"/>
        <v>#N/A</v>
      </c>
      <c r="Z109" s="433" t="e">
        <f t="shared" ca="1" si="78"/>
        <v>#N/A</v>
      </c>
      <c r="AA109" s="436" t="e">
        <f t="shared" ca="1" si="79"/>
        <v>#N/A</v>
      </c>
      <c r="AB109" s="447">
        <f t="shared" si="63"/>
        <v>0</v>
      </c>
      <c r="AC109" s="448">
        <f t="shared" si="64"/>
        <v>0</v>
      </c>
      <c r="AD109" s="449">
        <f t="shared" si="65"/>
        <v>0</v>
      </c>
      <c r="AE109" s="67"/>
      <c r="AF109" s="392">
        <f t="shared" si="66"/>
        <v>0</v>
      </c>
      <c r="AG109" s="456">
        <f t="shared" si="95"/>
        <v>9.7989820000000005</v>
      </c>
      <c r="AH109" s="456" t="e">
        <f t="shared" si="95"/>
        <v>#DIV/0!</v>
      </c>
      <c r="AI109" s="456">
        <f t="shared" si="95"/>
        <v>8000</v>
      </c>
      <c r="AJ109" s="456">
        <f t="shared" si="95"/>
        <v>1</v>
      </c>
      <c r="AK109" s="456">
        <f t="shared" si="95"/>
        <v>0</v>
      </c>
      <c r="AL109" s="456" t="e">
        <f t="shared" ca="1" si="95"/>
        <v>#N/A</v>
      </c>
      <c r="AM109" s="459" t="e">
        <f t="shared" ca="1" si="81"/>
        <v>#DIV/0!</v>
      </c>
      <c r="AN109" s="456" t="e">
        <f t="shared" ca="1" si="96"/>
        <v>#N/A</v>
      </c>
      <c r="AO109" s="456" t="e">
        <f t="shared" ca="1" si="96"/>
        <v>#N/A</v>
      </c>
      <c r="AP109" s="454" t="e">
        <f t="shared" ca="1" si="67"/>
        <v>#DIV/0!</v>
      </c>
      <c r="AQ109" s="456">
        <f t="shared" si="97"/>
        <v>9.0000000000000002E-6</v>
      </c>
      <c r="AR109" s="456" t="e">
        <f t="shared" ca="1" si="97"/>
        <v>#DIV/0!</v>
      </c>
      <c r="AS109" s="460" t="e">
        <f t="shared" ca="1" si="93"/>
        <v>#N/A</v>
      </c>
      <c r="AT109" s="461" t="e">
        <f t="shared" ca="1" si="68"/>
        <v>#DIV/0!</v>
      </c>
      <c r="AU109" s="456" t="e">
        <f t="shared" si="84"/>
        <v>#DIV/0!</v>
      </c>
      <c r="AV109" s="455" t="e">
        <f t="shared" ca="1" si="85"/>
        <v>#DIV/0!</v>
      </c>
      <c r="AW109" s="456">
        <f t="shared" si="86"/>
        <v>0.03</v>
      </c>
      <c r="AX109" s="451">
        <f t="shared" si="69"/>
        <v>0</v>
      </c>
      <c r="AY109" s="457" t="e">
        <f t="shared" ca="1" si="70"/>
        <v>#DIV/0!</v>
      </c>
      <c r="BA109" s="68">
        <f>Pressure_1_R2!A94</f>
        <v>0</v>
      </c>
      <c r="BB109" s="87">
        <f>Pressure_1_R2!B94</f>
        <v>0</v>
      </c>
      <c r="BC109" s="87">
        <f>Pressure_1_R2!C94</f>
        <v>0</v>
      </c>
      <c r="BD109" s="87">
        <f>Pressure_1_R2!D94</f>
        <v>0</v>
      </c>
      <c r="BE109" s="87">
        <f>Pressure_1_R2!E94</f>
        <v>0</v>
      </c>
      <c r="BF109" s="87">
        <f>Pressure_1_R2!F94</f>
        <v>0</v>
      </c>
      <c r="BG109" s="87">
        <f>Pressure_1_R2!G94</f>
        <v>0</v>
      </c>
      <c r="BH109" s="87">
        <f>Pressure_1_R2!H94</f>
        <v>0</v>
      </c>
      <c r="BI109" s="87">
        <f>Pressure_1_R2!I94</f>
        <v>0</v>
      </c>
      <c r="BJ109" s="87">
        <f>Pressure_1_R2!J94</f>
        <v>0</v>
      </c>
      <c r="BK109" s="87">
        <f>Pressure_1_R2!K94</f>
        <v>0</v>
      </c>
      <c r="BL109" s="87">
        <f>Pressure_1_R2!L94</f>
        <v>0</v>
      </c>
      <c r="BM109" s="87">
        <f>Pressure_1_R2!M94</f>
        <v>0</v>
      </c>
      <c r="BN109" s="87">
        <f>Pressure_1_R2!N94</f>
        <v>0</v>
      </c>
      <c r="BO109" s="87">
        <f>Pressure_1_R2!O94</f>
        <v>0</v>
      </c>
      <c r="BP109" s="69">
        <f>Pressure_1_R2!P94</f>
        <v>0</v>
      </c>
    </row>
    <row r="110" spans="2:68" ht="15" customHeight="1">
      <c r="B110" s="443">
        <f>Pressure_1_R2!B29</f>
        <v>0</v>
      </c>
      <c r="C110" s="444">
        <f>Pressure_1_R2!D29</f>
        <v>0</v>
      </c>
      <c r="D110" s="450" t="str">
        <f t="shared" si="58"/>
        <v/>
      </c>
      <c r="E110" s="434" t="str">
        <f t="shared" si="94"/>
        <v>기체</v>
      </c>
      <c r="F110" s="392" t="e">
        <f t="shared" si="59"/>
        <v>#N/A</v>
      </c>
      <c r="G110" s="392" t="e">
        <f t="shared" si="60"/>
        <v>#N/A</v>
      </c>
      <c r="H110" s="442" t="e">
        <f t="shared" si="61"/>
        <v>#N/A</v>
      </c>
      <c r="I110" s="434">
        <f t="shared" si="87"/>
        <v>0</v>
      </c>
      <c r="J110" s="426"/>
      <c r="K110" s="428">
        <f t="shared" si="88"/>
        <v>0</v>
      </c>
      <c r="L110" s="433" t="e">
        <f t="shared" ca="1" si="89"/>
        <v>#N/A</v>
      </c>
      <c r="M110" s="434" t="e">
        <f t="shared" ca="1" si="90"/>
        <v>#VALUE!</v>
      </c>
      <c r="N110" s="433">
        <f t="shared" ca="1" si="71"/>
        <v>0</v>
      </c>
      <c r="O110" s="434" t="e">
        <f t="shared" ca="1" si="72"/>
        <v>#N/A</v>
      </c>
      <c r="P110" s="433">
        <f t="shared" ca="1" si="73"/>
        <v>0</v>
      </c>
      <c r="Q110" s="434" t="e">
        <f t="shared" ca="1" si="74"/>
        <v>#N/A</v>
      </c>
      <c r="R110" s="435">
        <f t="shared" ca="1" si="75"/>
        <v>0</v>
      </c>
      <c r="S110" s="432" t="e">
        <f t="shared" ca="1" si="76"/>
        <v>#N/A</v>
      </c>
      <c r="T110" s="392" t="e">
        <f t="shared" ca="1" si="62"/>
        <v>#N/A</v>
      </c>
      <c r="U110" s="445" t="e">
        <f ca="1">IF(S110="% of Reading",H110*R110%,IF(S110="% of F.S",MAX(G85:G114)*R110%,R110*T110))</f>
        <v>#N/A</v>
      </c>
      <c r="V110" s="434">
        <f t="shared" si="77"/>
        <v>0</v>
      </c>
      <c r="X110" s="433" t="e">
        <f t="shared" ca="1" si="91"/>
        <v>#N/A</v>
      </c>
      <c r="Y110" s="434" t="e">
        <f t="shared" ca="1" si="92"/>
        <v>#N/A</v>
      </c>
      <c r="Z110" s="433" t="e">
        <f t="shared" ca="1" si="78"/>
        <v>#N/A</v>
      </c>
      <c r="AA110" s="436" t="e">
        <f t="shared" ca="1" si="79"/>
        <v>#N/A</v>
      </c>
      <c r="AB110" s="447">
        <f t="shared" si="63"/>
        <v>0</v>
      </c>
      <c r="AC110" s="448">
        <f t="shared" si="64"/>
        <v>0</v>
      </c>
      <c r="AD110" s="449">
        <f t="shared" si="65"/>
        <v>0</v>
      </c>
      <c r="AE110" s="67"/>
      <c r="AF110" s="392">
        <f t="shared" si="66"/>
        <v>0</v>
      </c>
      <c r="AG110" s="456">
        <f t="shared" si="95"/>
        <v>9.7989820000000005</v>
      </c>
      <c r="AH110" s="456" t="e">
        <f t="shared" si="95"/>
        <v>#DIV/0!</v>
      </c>
      <c r="AI110" s="456">
        <f t="shared" si="95"/>
        <v>8000</v>
      </c>
      <c r="AJ110" s="456">
        <f t="shared" si="95"/>
        <v>1</v>
      </c>
      <c r="AK110" s="456">
        <f t="shared" si="95"/>
        <v>0</v>
      </c>
      <c r="AL110" s="456" t="e">
        <f t="shared" ca="1" si="95"/>
        <v>#N/A</v>
      </c>
      <c r="AM110" s="459" t="e">
        <f t="shared" ca="1" si="81"/>
        <v>#DIV/0!</v>
      </c>
      <c r="AN110" s="456" t="e">
        <f t="shared" ca="1" si="96"/>
        <v>#N/A</v>
      </c>
      <c r="AO110" s="456" t="e">
        <f t="shared" ca="1" si="96"/>
        <v>#N/A</v>
      </c>
      <c r="AP110" s="454" t="e">
        <f t="shared" ca="1" si="67"/>
        <v>#DIV/0!</v>
      </c>
      <c r="AQ110" s="456">
        <f t="shared" si="97"/>
        <v>9.0000000000000002E-6</v>
      </c>
      <c r="AR110" s="456" t="e">
        <f t="shared" ca="1" si="97"/>
        <v>#DIV/0!</v>
      </c>
      <c r="AS110" s="460" t="e">
        <f t="shared" ca="1" si="93"/>
        <v>#N/A</v>
      </c>
      <c r="AT110" s="461" t="e">
        <f t="shared" ca="1" si="68"/>
        <v>#DIV/0!</v>
      </c>
      <c r="AU110" s="456" t="e">
        <f t="shared" si="84"/>
        <v>#DIV/0!</v>
      </c>
      <c r="AV110" s="455" t="e">
        <f t="shared" ca="1" si="85"/>
        <v>#DIV/0!</v>
      </c>
      <c r="AW110" s="456">
        <f t="shared" si="86"/>
        <v>0.03</v>
      </c>
      <c r="AX110" s="451">
        <f t="shared" si="69"/>
        <v>0</v>
      </c>
      <c r="AY110" s="457" t="e">
        <f t="shared" ca="1" si="70"/>
        <v>#DIV/0!</v>
      </c>
      <c r="BA110" s="70">
        <f>Pressure_1_R2!A95</f>
        <v>0</v>
      </c>
      <c r="BB110" s="86">
        <f>Pressure_1_R2!B95</f>
        <v>0</v>
      </c>
      <c r="BC110" s="86">
        <f>Pressure_1_R2!C95</f>
        <v>0</v>
      </c>
      <c r="BD110" s="86">
        <f>Pressure_1_R2!D95</f>
        <v>0</v>
      </c>
      <c r="BE110" s="86">
        <f>Pressure_1_R2!E95</f>
        <v>0</v>
      </c>
      <c r="BF110" s="86">
        <f>Pressure_1_R2!F95</f>
        <v>0</v>
      </c>
      <c r="BG110" s="86">
        <f>Pressure_1_R2!G95</f>
        <v>0</v>
      </c>
      <c r="BH110" s="86">
        <f>Pressure_1_R2!H95</f>
        <v>0</v>
      </c>
      <c r="BI110" s="86">
        <f>Pressure_1_R2!I95</f>
        <v>0</v>
      </c>
      <c r="BJ110" s="86">
        <f>Pressure_1_R2!J95</f>
        <v>0</v>
      </c>
      <c r="BK110" s="86">
        <f>Pressure_1_R2!K95</f>
        <v>0</v>
      </c>
      <c r="BL110" s="86">
        <f>Pressure_1_R2!L95</f>
        <v>0</v>
      </c>
      <c r="BM110" s="86">
        <f>Pressure_1_R2!M95</f>
        <v>0</v>
      </c>
      <c r="BN110" s="86">
        <f>Pressure_1_R2!N95</f>
        <v>0</v>
      </c>
      <c r="BO110" s="86">
        <f>Pressure_1_R2!O95</f>
        <v>0</v>
      </c>
      <c r="BP110" s="71">
        <f>Pressure_1_R2!P95</f>
        <v>0</v>
      </c>
    </row>
    <row r="111" spans="2:68" ht="15" customHeight="1">
      <c r="B111" s="443">
        <f>Pressure_1_R2!B30</f>
        <v>0</v>
      </c>
      <c r="C111" s="444">
        <f>Pressure_1_R2!D30</f>
        <v>0</v>
      </c>
      <c r="D111" s="450" t="str">
        <f t="shared" si="58"/>
        <v/>
      </c>
      <c r="E111" s="434" t="str">
        <f t="shared" si="94"/>
        <v>기체</v>
      </c>
      <c r="F111" s="392" t="e">
        <f t="shared" si="59"/>
        <v>#N/A</v>
      </c>
      <c r="G111" s="392" t="e">
        <f t="shared" si="60"/>
        <v>#N/A</v>
      </c>
      <c r="H111" s="442" t="e">
        <f t="shared" si="61"/>
        <v>#N/A</v>
      </c>
      <c r="I111" s="434">
        <f t="shared" si="87"/>
        <v>0</v>
      </c>
      <c r="J111" s="426"/>
      <c r="K111" s="428">
        <f t="shared" si="88"/>
        <v>0</v>
      </c>
      <c r="L111" s="433" t="e">
        <f t="shared" ca="1" si="89"/>
        <v>#N/A</v>
      </c>
      <c r="M111" s="434" t="e">
        <f t="shared" ca="1" si="90"/>
        <v>#VALUE!</v>
      </c>
      <c r="N111" s="433">
        <f t="shared" ca="1" si="71"/>
        <v>0</v>
      </c>
      <c r="O111" s="434" t="e">
        <f t="shared" ca="1" si="72"/>
        <v>#N/A</v>
      </c>
      <c r="P111" s="433">
        <f t="shared" ca="1" si="73"/>
        <v>0</v>
      </c>
      <c r="Q111" s="434" t="e">
        <f t="shared" ca="1" si="74"/>
        <v>#N/A</v>
      </c>
      <c r="R111" s="435">
        <f t="shared" ca="1" si="75"/>
        <v>0</v>
      </c>
      <c r="S111" s="432" t="e">
        <f t="shared" ca="1" si="76"/>
        <v>#N/A</v>
      </c>
      <c r="T111" s="392" t="e">
        <f t="shared" ca="1" si="62"/>
        <v>#N/A</v>
      </c>
      <c r="U111" s="445" t="e">
        <f ca="1">IF(S111="% of Reading",H111*R111%,IF(S111="% of F.S",MAX(G85:G114)*R111%,R111*T111))</f>
        <v>#N/A</v>
      </c>
      <c r="V111" s="434">
        <f t="shared" si="77"/>
        <v>0</v>
      </c>
      <c r="X111" s="433" t="e">
        <f t="shared" ca="1" si="91"/>
        <v>#N/A</v>
      </c>
      <c r="Y111" s="434" t="e">
        <f t="shared" ca="1" si="92"/>
        <v>#N/A</v>
      </c>
      <c r="Z111" s="433" t="e">
        <f t="shared" ca="1" si="78"/>
        <v>#N/A</v>
      </c>
      <c r="AA111" s="436" t="e">
        <f t="shared" ca="1" si="79"/>
        <v>#N/A</v>
      </c>
      <c r="AB111" s="447">
        <f t="shared" si="63"/>
        <v>0</v>
      </c>
      <c r="AC111" s="448">
        <f t="shared" si="64"/>
        <v>0</v>
      </c>
      <c r="AD111" s="449">
        <f t="shared" si="65"/>
        <v>0</v>
      </c>
      <c r="AE111" s="67"/>
      <c r="AF111" s="392">
        <f t="shared" si="66"/>
        <v>0</v>
      </c>
      <c r="AG111" s="456">
        <f t="shared" si="95"/>
        <v>9.7989820000000005</v>
      </c>
      <c r="AH111" s="456" t="e">
        <f t="shared" si="95"/>
        <v>#DIV/0!</v>
      </c>
      <c r="AI111" s="456">
        <f t="shared" si="95"/>
        <v>8000</v>
      </c>
      <c r="AJ111" s="456">
        <f t="shared" si="95"/>
        <v>1</v>
      </c>
      <c r="AK111" s="456">
        <f t="shared" si="95"/>
        <v>0</v>
      </c>
      <c r="AL111" s="456" t="e">
        <f t="shared" ca="1" si="95"/>
        <v>#N/A</v>
      </c>
      <c r="AM111" s="459" t="e">
        <f t="shared" ca="1" si="81"/>
        <v>#DIV/0!</v>
      </c>
      <c r="AN111" s="456" t="e">
        <f t="shared" ca="1" si="96"/>
        <v>#N/A</v>
      </c>
      <c r="AO111" s="456" t="e">
        <f t="shared" ca="1" si="96"/>
        <v>#N/A</v>
      </c>
      <c r="AP111" s="454" t="e">
        <f t="shared" ca="1" si="67"/>
        <v>#DIV/0!</v>
      </c>
      <c r="AQ111" s="456">
        <f t="shared" si="97"/>
        <v>9.0000000000000002E-6</v>
      </c>
      <c r="AR111" s="456" t="e">
        <f t="shared" ca="1" si="97"/>
        <v>#DIV/0!</v>
      </c>
      <c r="AS111" s="460" t="e">
        <f t="shared" ca="1" si="93"/>
        <v>#N/A</v>
      </c>
      <c r="AT111" s="461" t="e">
        <f t="shared" ca="1" si="68"/>
        <v>#DIV/0!</v>
      </c>
      <c r="AU111" s="456" t="e">
        <f t="shared" si="84"/>
        <v>#DIV/0!</v>
      </c>
      <c r="AV111" s="455" t="e">
        <f t="shared" ca="1" si="85"/>
        <v>#DIV/0!</v>
      </c>
      <c r="AW111" s="456">
        <f t="shared" si="86"/>
        <v>0.03</v>
      </c>
      <c r="AX111" s="451">
        <f t="shared" si="69"/>
        <v>0</v>
      </c>
      <c r="AY111" s="457" t="e">
        <f t="shared" ca="1" si="70"/>
        <v>#DIV/0!</v>
      </c>
      <c r="BA111" s="68">
        <f>Pressure_1_R2!A96</f>
        <v>0</v>
      </c>
      <c r="BB111" s="87">
        <f>Pressure_1_R2!B96</f>
        <v>0</v>
      </c>
      <c r="BC111" s="87">
        <f>Pressure_1_R2!C96</f>
        <v>0</v>
      </c>
      <c r="BD111" s="87">
        <f>Pressure_1_R2!D96</f>
        <v>0</v>
      </c>
      <c r="BE111" s="87">
        <f>Pressure_1_R2!E96</f>
        <v>0</v>
      </c>
      <c r="BF111" s="87">
        <f>Pressure_1_R2!F96</f>
        <v>0</v>
      </c>
      <c r="BG111" s="87">
        <f>Pressure_1_R2!G96</f>
        <v>0</v>
      </c>
      <c r="BH111" s="87">
        <f>Pressure_1_R2!H96</f>
        <v>0</v>
      </c>
      <c r="BI111" s="87">
        <f>Pressure_1_R2!I96</f>
        <v>0</v>
      </c>
      <c r="BJ111" s="87">
        <f>Pressure_1_R2!J96</f>
        <v>0</v>
      </c>
      <c r="BK111" s="87">
        <f>Pressure_1_R2!K96</f>
        <v>0</v>
      </c>
      <c r="BL111" s="87">
        <f>Pressure_1_R2!L96</f>
        <v>0</v>
      </c>
      <c r="BM111" s="87">
        <f>Pressure_1_R2!M96</f>
        <v>0</v>
      </c>
      <c r="BN111" s="87">
        <f>Pressure_1_R2!N96</f>
        <v>0</v>
      </c>
      <c r="BO111" s="87">
        <f>Pressure_1_R2!O96</f>
        <v>0</v>
      </c>
      <c r="BP111" s="69">
        <f>Pressure_1_R2!P96</f>
        <v>0</v>
      </c>
    </row>
    <row r="112" spans="2:68" ht="15" customHeight="1">
      <c r="B112" s="443">
        <f>Pressure_1_R2!B31</f>
        <v>0</v>
      </c>
      <c r="C112" s="444">
        <f>Pressure_1_R2!D31</f>
        <v>0</v>
      </c>
      <c r="D112" s="450" t="str">
        <f t="shared" si="58"/>
        <v/>
      </c>
      <c r="E112" s="434" t="str">
        <f t="shared" si="94"/>
        <v>기체</v>
      </c>
      <c r="F112" s="392" t="e">
        <f t="shared" si="59"/>
        <v>#N/A</v>
      </c>
      <c r="G112" s="392" t="e">
        <f t="shared" si="60"/>
        <v>#N/A</v>
      </c>
      <c r="H112" s="442" t="e">
        <f t="shared" si="61"/>
        <v>#N/A</v>
      </c>
      <c r="I112" s="434">
        <f t="shared" si="87"/>
        <v>0</v>
      </c>
      <c r="J112" s="426"/>
      <c r="K112" s="428">
        <f t="shared" si="88"/>
        <v>0</v>
      </c>
      <c r="L112" s="433" t="e">
        <f t="shared" ca="1" si="89"/>
        <v>#N/A</v>
      </c>
      <c r="M112" s="434" t="e">
        <f t="shared" ca="1" si="90"/>
        <v>#VALUE!</v>
      </c>
      <c r="N112" s="433">
        <f t="shared" ca="1" si="71"/>
        <v>0</v>
      </c>
      <c r="O112" s="434" t="e">
        <f t="shared" ca="1" si="72"/>
        <v>#N/A</v>
      </c>
      <c r="P112" s="433">
        <f t="shared" ca="1" si="73"/>
        <v>0</v>
      </c>
      <c r="Q112" s="434" t="e">
        <f t="shared" ca="1" si="74"/>
        <v>#N/A</v>
      </c>
      <c r="R112" s="435">
        <f t="shared" ca="1" si="75"/>
        <v>0</v>
      </c>
      <c r="S112" s="432" t="e">
        <f t="shared" ca="1" si="76"/>
        <v>#N/A</v>
      </c>
      <c r="T112" s="392" t="e">
        <f t="shared" ca="1" si="62"/>
        <v>#N/A</v>
      </c>
      <c r="U112" s="445" t="e">
        <f ca="1">IF(S112="% of Reading",H112*R112%,IF(S112="% of F.S",MAX(G85:G114)*R112%,R112*T112))</f>
        <v>#N/A</v>
      </c>
      <c r="V112" s="434">
        <f t="shared" si="77"/>
        <v>0</v>
      </c>
      <c r="X112" s="433" t="e">
        <f t="shared" ca="1" si="91"/>
        <v>#N/A</v>
      </c>
      <c r="Y112" s="434" t="e">
        <f t="shared" ca="1" si="92"/>
        <v>#N/A</v>
      </c>
      <c r="Z112" s="433" t="e">
        <f t="shared" ca="1" si="78"/>
        <v>#N/A</v>
      </c>
      <c r="AA112" s="436" t="e">
        <f t="shared" ca="1" si="79"/>
        <v>#N/A</v>
      </c>
      <c r="AB112" s="447">
        <f t="shared" si="63"/>
        <v>0</v>
      </c>
      <c r="AC112" s="448">
        <f t="shared" si="64"/>
        <v>0</v>
      </c>
      <c r="AD112" s="449">
        <f t="shared" si="65"/>
        <v>0</v>
      </c>
      <c r="AE112" s="67"/>
      <c r="AF112" s="392">
        <f t="shared" si="66"/>
        <v>0</v>
      </c>
      <c r="AG112" s="456">
        <f t="shared" si="95"/>
        <v>9.7989820000000005</v>
      </c>
      <c r="AH112" s="456" t="e">
        <f t="shared" si="95"/>
        <v>#DIV/0!</v>
      </c>
      <c r="AI112" s="456">
        <f t="shared" si="95"/>
        <v>8000</v>
      </c>
      <c r="AJ112" s="456">
        <f t="shared" si="95"/>
        <v>1</v>
      </c>
      <c r="AK112" s="456">
        <f t="shared" si="95"/>
        <v>0</v>
      </c>
      <c r="AL112" s="456" t="e">
        <f t="shared" ca="1" si="95"/>
        <v>#N/A</v>
      </c>
      <c r="AM112" s="459" t="e">
        <f t="shared" ca="1" si="81"/>
        <v>#DIV/0!</v>
      </c>
      <c r="AN112" s="456" t="e">
        <f t="shared" ca="1" si="96"/>
        <v>#N/A</v>
      </c>
      <c r="AO112" s="456" t="e">
        <f t="shared" ca="1" si="96"/>
        <v>#N/A</v>
      </c>
      <c r="AP112" s="454" t="e">
        <f t="shared" ca="1" si="67"/>
        <v>#DIV/0!</v>
      </c>
      <c r="AQ112" s="456">
        <f t="shared" si="97"/>
        <v>9.0000000000000002E-6</v>
      </c>
      <c r="AR112" s="456" t="e">
        <f t="shared" ca="1" si="97"/>
        <v>#DIV/0!</v>
      </c>
      <c r="AS112" s="460" t="e">
        <f t="shared" ca="1" si="93"/>
        <v>#N/A</v>
      </c>
      <c r="AT112" s="461" t="e">
        <f t="shared" ca="1" si="68"/>
        <v>#DIV/0!</v>
      </c>
      <c r="AU112" s="456" t="e">
        <f t="shared" si="84"/>
        <v>#DIV/0!</v>
      </c>
      <c r="AV112" s="455" t="e">
        <f t="shared" ca="1" si="85"/>
        <v>#DIV/0!</v>
      </c>
      <c r="AW112" s="456">
        <f t="shared" si="86"/>
        <v>0.03</v>
      </c>
      <c r="AX112" s="451">
        <f t="shared" si="69"/>
        <v>0</v>
      </c>
      <c r="AY112" s="457" t="e">
        <f t="shared" ca="1" si="70"/>
        <v>#DIV/0!</v>
      </c>
      <c r="BA112" s="70">
        <f>Pressure_1_R2!A97</f>
        <v>0</v>
      </c>
      <c r="BB112" s="86">
        <f>Pressure_1_R2!B97</f>
        <v>0</v>
      </c>
      <c r="BC112" s="86">
        <f>Pressure_1_R2!C97</f>
        <v>0</v>
      </c>
      <c r="BD112" s="86">
        <f>Pressure_1_R2!D97</f>
        <v>0</v>
      </c>
      <c r="BE112" s="86">
        <f>Pressure_1_R2!E97</f>
        <v>0</v>
      </c>
      <c r="BF112" s="86">
        <f>Pressure_1_R2!F97</f>
        <v>0</v>
      </c>
      <c r="BG112" s="86">
        <f>Pressure_1_R2!G97</f>
        <v>0</v>
      </c>
      <c r="BH112" s="86">
        <f>Pressure_1_R2!H97</f>
        <v>0</v>
      </c>
      <c r="BI112" s="86">
        <f>Pressure_1_R2!I97</f>
        <v>0</v>
      </c>
      <c r="BJ112" s="86">
        <f>Pressure_1_R2!J97</f>
        <v>0</v>
      </c>
      <c r="BK112" s="86">
        <f>Pressure_1_R2!K97</f>
        <v>0</v>
      </c>
      <c r="BL112" s="86">
        <f>Pressure_1_R2!L97</f>
        <v>0</v>
      </c>
      <c r="BM112" s="86">
        <f>Pressure_1_R2!M97</f>
        <v>0</v>
      </c>
      <c r="BN112" s="86">
        <f>Pressure_1_R2!N97</f>
        <v>0</v>
      </c>
      <c r="BO112" s="86">
        <f>Pressure_1_R2!O97</f>
        <v>0</v>
      </c>
      <c r="BP112" s="71">
        <f>Pressure_1_R2!P97</f>
        <v>0</v>
      </c>
    </row>
    <row r="113" spans="1:68" ht="15" customHeight="1">
      <c r="B113" s="443">
        <f>Pressure_1_R2!B32</f>
        <v>0</v>
      </c>
      <c r="C113" s="444">
        <f>Pressure_1_R2!D32</f>
        <v>0</v>
      </c>
      <c r="D113" s="450" t="str">
        <f t="shared" si="58"/>
        <v/>
      </c>
      <c r="E113" s="434" t="str">
        <f t="shared" si="94"/>
        <v>기체</v>
      </c>
      <c r="F113" s="392" t="e">
        <f t="shared" si="59"/>
        <v>#N/A</v>
      </c>
      <c r="G113" s="392" t="e">
        <f t="shared" si="60"/>
        <v>#N/A</v>
      </c>
      <c r="H113" s="442" t="e">
        <f t="shared" si="61"/>
        <v>#N/A</v>
      </c>
      <c r="I113" s="434">
        <f t="shared" si="87"/>
        <v>0</v>
      </c>
      <c r="J113" s="426"/>
      <c r="K113" s="428">
        <f t="shared" si="88"/>
        <v>0</v>
      </c>
      <c r="L113" s="433" t="e">
        <f t="shared" ca="1" si="89"/>
        <v>#N/A</v>
      </c>
      <c r="M113" s="434" t="e">
        <f t="shared" ca="1" si="90"/>
        <v>#VALUE!</v>
      </c>
      <c r="N113" s="433">
        <f t="shared" ca="1" si="71"/>
        <v>0</v>
      </c>
      <c r="O113" s="434" t="e">
        <f t="shared" ca="1" si="72"/>
        <v>#N/A</v>
      </c>
      <c r="P113" s="433">
        <f t="shared" ca="1" si="73"/>
        <v>0</v>
      </c>
      <c r="Q113" s="434" t="e">
        <f t="shared" ca="1" si="74"/>
        <v>#N/A</v>
      </c>
      <c r="R113" s="435">
        <f t="shared" ca="1" si="75"/>
        <v>0</v>
      </c>
      <c r="S113" s="432" t="e">
        <f t="shared" ca="1" si="76"/>
        <v>#N/A</v>
      </c>
      <c r="T113" s="392" t="e">
        <f t="shared" ca="1" si="62"/>
        <v>#N/A</v>
      </c>
      <c r="U113" s="445" t="e">
        <f ca="1">IF(S113="% of Reading",H113*R113%,IF(S113="% of F.S",MAX(G85:G114)*R113%,R113*T113))</f>
        <v>#N/A</v>
      </c>
      <c r="V113" s="434">
        <f t="shared" si="77"/>
        <v>0</v>
      </c>
      <c r="X113" s="433" t="e">
        <f t="shared" ca="1" si="91"/>
        <v>#N/A</v>
      </c>
      <c r="Y113" s="434" t="e">
        <f t="shared" ca="1" si="92"/>
        <v>#N/A</v>
      </c>
      <c r="Z113" s="433" t="e">
        <f t="shared" ca="1" si="78"/>
        <v>#N/A</v>
      </c>
      <c r="AA113" s="436" t="e">
        <f t="shared" ca="1" si="79"/>
        <v>#N/A</v>
      </c>
      <c r="AB113" s="447">
        <f t="shared" si="63"/>
        <v>0</v>
      </c>
      <c r="AC113" s="448">
        <f t="shared" si="64"/>
        <v>0</v>
      </c>
      <c r="AD113" s="449">
        <f t="shared" si="65"/>
        <v>0</v>
      </c>
      <c r="AE113" s="67"/>
      <c r="AF113" s="392">
        <f t="shared" si="66"/>
        <v>0</v>
      </c>
      <c r="AG113" s="456">
        <f t="shared" si="95"/>
        <v>9.7989820000000005</v>
      </c>
      <c r="AH113" s="456" t="e">
        <f t="shared" si="95"/>
        <v>#DIV/0!</v>
      </c>
      <c r="AI113" s="456">
        <f t="shared" si="95"/>
        <v>8000</v>
      </c>
      <c r="AJ113" s="456">
        <f t="shared" si="95"/>
        <v>1</v>
      </c>
      <c r="AK113" s="456">
        <f t="shared" si="95"/>
        <v>0</v>
      </c>
      <c r="AL113" s="456" t="e">
        <f t="shared" ca="1" si="95"/>
        <v>#N/A</v>
      </c>
      <c r="AM113" s="459" t="e">
        <f t="shared" ca="1" si="81"/>
        <v>#DIV/0!</v>
      </c>
      <c r="AN113" s="456" t="e">
        <f t="shared" ca="1" si="96"/>
        <v>#N/A</v>
      </c>
      <c r="AO113" s="456" t="e">
        <f t="shared" ca="1" si="96"/>
        <v>#N/A</v>
      </c>
      <c r="AP113" s="454" t="e">
        <f t="shared" ca="1" si="67"/>
        <v>#DIV/0!</v>
      </c>
      <c r="AQ113" s="456">
        <f t="shared" si="97"/>
        <v>9.0000000000000002E-6</v>
      </c>
      <c r="AR113" s="456" t="e">
        <f t="shared" ca="1" si="97"/>
        <v>#DIV/0!</v>
      </c>
      <c r="AS113" s="460" t="e">
        <f t="shared" ca="1" si="93"/>
        <v>#N/A</v>
      </c>
      <c r="AT113" s="461" t="e">
        <f t="shared" ca="1" si="68"/>
        <v>#DIV/0!</v>
      </c>
      <c r="AU113" s="456" t="e">
        <f t="shared" si="84"/>
        <v>#DIV/0!</v>
      </c>
      <c r="AV113" s="455" t="e">
        <f t="shared" ca="1" si="85"/>
        <v>#DIV/0!</v>
      </c>
      <c r="AW113" s="456">
        <f t="shared" si="86"/>
        <v>0.03</v>
      </c>
      <c r="AX113" s="451">
        <f t="shared" si="69"/>
        <v>0</v>
      </c>
      <c r="AY113" s="457" t="e">
        <f t="shared" ca="1" si="70"/>
        <v>#DIV/0!</v>
      </c>
      <c r="BA113" s="68">
        <f>Pressure_1_R2!A98</f>
        <v>0</v>
      </c>
      <c r="BB113" s="87">
        <f>Pressure_1_R2!B98</f>
        <v>0</v>
      </c>
      <c r="BC113" s="87">
        <f>Pressure_1_R2!C98</f>
        <v>0</v>
      </c>
      <c r="BD113" s="87">
        <f>Pressure_1_R2!D98</f>
        <v>0</v>
      </c>
      <c r="BE113" s="87">
        <f>Pressure_1_R2!E98</f>
        <v>0</v>
      </c>
      <c r="BF113" s="87">
        <f>Pressure_1_R2!F98</f>
        <v>0</v>
      </c>
      <c r="BG113" s="87">
        <f>Pressure_1_R2!G98</f>
        <v>0</v>
      </c>
      <c r="BH113" s="87">
        <f>Pressure_1_R2!H98</f>
        <v>0</v>
      </c>
      <c r="BI113" s="87">
        <f>Pressure_1_R2!I98</f>
        <v>0</v>
      </c>
      <c r="BJ113" s="87">
        <f>Pressure_1_R2!J98</f>
        <v>0</v>
      </c>
      <c r="BK113" s="87">
        <f>Pressure_1_R2!K98</f>
        <v>0</v>
      </c>
      <c r="BL113" s="87">
        <f>Pressure_1_R2!L98</f>
        <v>0</v>
      </c>
      <c r="BM113" s="87">
        <f>Pressure_1_R2!M98</f>
        <v>0</v>
      </c>
      <c r="BN113" s="87">
        <f>Pressure_1_R2!N98</f>
        <v>0</v>
      </c>
      <c r="BO113" s="87">
        <f>Pressure_1_R2!O98</f>
        <v>0</v>
      </c>
      <c r="BP113" s="69">
        <f>Pressure_1_R2!P98</f>
        <v>0</v>
      </c>
    </row>
    <row r="114" spans="1:68" ht="15" customHeight="1" thickBot="1">
      <c r="B114" s="443">
        <f>Pressure_1_R2!B33</f>
        <v>0</v>
      </c>
      <c r="C114" s="444">
        <f>Pressure_1_R2!D33</f>
        <v>0</v>
      </c>
      <c r="D114" s="450" t="str">
        <f t="shared" si="58"/>
        <v/>
      </c>
      <c r="E114" s="434" t="str">
        <f t="shared" si="94"/>
        <v>기체</v>
      </c>
      <c r="F114" s="392" t="e">
        <f t="shared" si="59"/>
        <v>#N/A</v>
      </c>
      <c r="G114" s="392" t="e">
        <f t="shared" si="60"/>
        <v>#N/A</v>
      </c>
      <c r="H114" s="442" t="e">
        <f t="shared" si="61"/>
        <v>#N/A</v>
      </c>
      <c r="I114" s="434">
        <f t="shared" si="87"/>
        <v>0</v>
      </c>
      <c r="J114" s="426"/>
      <c r="K114" s="428">
        <f t="shared" si="88"/>
        <v>0</v>
      </c>
      <c r="L114" s="433" t="e">
        <f t="shared" ca="1" si="89"/>
        <v>#N/A</v>
      </c>
      <c r="M114" s="434" t="e">
        <f t="shared" ca="1" si="90"/>
        <v>#VALUE!</v>
      </c>
      <c r="N114" s="433">
        <f t="shared" ca="1" si="71"/>
        <v>0</v>
      </c>
      <c r="O114" s="434" t="e">
        <f t="shared" ca="1" si="72"/>
        <v>#N/A</v>
      </c>
      <c r="P114" s="433">
        <f t="shared" ca="1" si="73"/>
        <v>0</v>
      </c>
      <c r="Q114" s="434" t="e">
        <f t="shared" ca="1" si="74"/>
        <v>#N/A</v>
      </c>
      <c r="R114" s="435">
        <f t="shared" ca="1" si="75"/>
        <v>0</v>
      </c>
      <c r="S114" s="432" t="e">
        <f t="shared" ca="1" si="76"/>
        <v>#N/A</v>
      </c>
      <c r="T114" s="392" t="e">
        <f t="shared" ca="1" si="62"/>
        <v>#N/A</v>
      </c>
      <c r="U114" s="445" t="e">
        <f ca="1">IF(S114="% of Reading",H114*R114%,IF(S114="% of F.S",MAX(G85:G114)*R114%,R114*T114))</f>
        <v>#N/A</v>
      </c>
      <c r="V114" s="434">
        <f t="shared" si="77"/>
        <v>0</v>
      </c>
      <c r="X114" s="433" t="e">
        <f t="shared" ca="1" si="91"/>
        <v>#N/A</v>
      </c>
      <c r="Y114" s="434" t="e">
        <f t="shared" ca="1" si="92"/>
        <v>#N/A</v>
      </c>
      <c r="Z114" s="433" t="e">
        <f t="shared" ca="1" si="78"/>
        <v>#N/A</v>
      </c>
      <c r="AA114" s="436" t="e">
        <f t="shared" ca="1" si="79"/>
        <v>#N/A</v>
      </c>
      <c r="AB114" s="447">
        <f t="shared" si="63"/>
        <v>0</v>
      </c>
      <c r="AC114" s="448">
        <f t="shared" si="64"/>
        <v>0</v>
      </c>
      <c r="AD114" s="449">
        <f t="shared" si="65"/>
        <v>0</v>
      </c>
      <c r="AE114" s="67"/>
      <c r="AF114" s="392">
        <f t="shared" si="66"/>
        <v>0</v>
      </c>
      <c r="AG114" s="456">
        <f t="shared" si="95"/>
        <v>9.7989820000000005</v>
      </c>
      <c r="AH114" s="456" t="e">
        <f t="shared" si="95"/>
        <v>#DIV/0!</v>
      </c>
      <c r="AI114" s="456">
        <f t="shared" si="95"/>
        <v>8000</v>
      </c>
      <c r="AJ114" s="456">
        <f t="shared" si="95"/>
        <v>1</v>
      </c>
      <c r="AK114" s="456">
        <f t="shared" si="95"/>
        <v>0</v>
      </c>
      <c r="AL114" s="456" t="e">
        <f t="shared" ca="1" si="95"/>
        <v>#N/A</v>
      </c>
      <c r="AM114" s="459" t="e">
        <f t="shared" ca="1" si="81"/>
        <v>#DIV/0!</v>
      </c>
      <c r="AN114" s="456" t="e">
        <f t="shared" ca="1" si="96"/>
        <v>#N/A</v>
      </c>
      <c r="AO114" s="456" t="e">
        <f t="shared" ca="1" si="96"/>
        <v>#N/A</v>
      </c>
      <c r="AP114" s="454" t="e">
        <f t="shared" ca="1" si="67"/>
        <v>#DIV/0!</v>
      </c>
      <c r="AQ114" s="456">
        <f t="shared" si="97"/>
        <v>9.0000000000000002E-6</v>
      </c>
      <c r="AR114" s="456" t="e">
        <f t="shared" ca="1" si="97"/>
        <v>#DIV/0!</v>
      </c>
      <c r="AS114" s="460" t="e">
        <f t="shared" ca="1" si="93"/>
        <v>#N/A</v>
      </c>
      <c r="AT114" s="461" t="e">
        <f t="shared" ca="1" si="68"/>
        <v>#DIV/0!</v>
      </c>
      <c r="AU114" s="456" t="e">
        <f t="shared" si="84"/>
        <v>#DIV/0!</v>
      </c>
      <c r="AV114" s="455" t="e">
        <f t="shared" ca="1" si="85"/>
        <v>#DIV/0!</v>
      </c>
      <c r="AW114" s="456">
        <f t="shared" si="86"/>
        <v>0.03</v>
      </c>
      <c r="AX114" s="451">
        <f t="shared" si="69"/>
        <v>0</v>
      </c>
      <c r="AY114" s="457" t="e">
        <f t="shared" ca="1" si="70"/>
        <v>#DIV/0!</v>
      </c>
      <c r="BA114" s="72">
        <f>Pressure_1_R2!A99</f>
        <v>0</v>
      </c>
      <c r="BB114" s="73">
        <f>Pressure_1_R2!B99</f>
        <v>0</v>
      </c>
      <c r="BC114" s="73">
        <f>Pressure_1_R2!C99</f>
        <v>0</v>
      </c>
      <c r="BD114" s="73">
        <f>Pressure_1_R2!D99</f>
        <v>0</v>
      </c>
      <c r="BE114" s="73">
        <f>Pressure_1_R2!E99</f>
        <v>0</v>
      </c>
      <c r="BF114" s="73">
        <f>Pressure_1_R2!F99</f>
        <v>0</v>
      </c>
      <c r="BG114" s="73">
        <f>Pressure_1_R2!G99</f>
        <v>0</v>
      </c>
      <c r="BH114" s="73">
        <f>Pressure_1_R2!H99</f>
        <v>0</v>
      </c>
      <c r="BI114" s="73">
        <f>Pressure_1_R2!I99</f>
        <v>0</v>
      </c>
      <c r="BJ114" s="73">
        <f>Pressure_1_R2!J99</f>
        <v>0</v>
      </c>
      <c r="BK114" s="73">
        <f>Pressure_1_R2!K99</f>
        <v>0</v>
      </c>
      <c r="BL114" s="73">
        <f>Pressure_1_R2!L99</f>
        <v>0</v>
      </c>
      <c r="BM114" s="73">
        <f>Pressure_1_R2!M99</f>
        <v>0</v>
      </c>
      <c r="BN114" s="73">
        <f>Pressure_1_R2!N99</f>
        <v>0</v>
      </c>
      <c r="BO114" s="73">
        <f>Pressure_1_R2!O99</f>
        <v>0</v>
      </c>
      <c r="BP114" s="74">
        <f>Pressure_1_R2!P99</f>
        <v>0</v>
      </c>
    </row>
    <row r="115" spans="1:68" s="67" customFormat="1" ht="15" customHeight="1"/>
    <row r="116" spans="1:68" s="67" customFormat="1" ht="15" customHeight="1">
      <c r="B116" s="311" t="s">
        <v>417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</row>
    <row r="117" spans="1:68" s="67" customFormat="1" ht="15" customHeight="1">
      <c r="A117" s="44"/>
      <c r="B117" s="307" t="s">
        <v>418</v>
      </c>
      <c r="C117" s="102" t="s">
        <v>419</v>
      </c>
      <c r="D117" s="102" t="s">
        <v>420</v>
      </c>
      <c r="E117" s="102" t="s">
        <v>421</v>
      </c>
      <c r="F117" s="102" t="s">
        <v>422</v>
      </c>
      <c r="G117" s="102" t="s">
        <v>420</v>
      </c>
      <c r="H117" s="102" t="s">
        <v>421</v>
      </c>
      <c r="I117" s="741" t="s">
        <v>423</v>
      </c>
      <c r="J117" s="742"/>
      <c r="K117" s="102" t="s">
        <v>424</v>
      </c>
      <c r="L117" s="102" t="s">
        <v>421</v>
      </c>
      <c r="M117" s="741" t="s">
        <v>425</v>
      </c>
      <c r="N117" s="742"/>
      <c r="O117" s="102" t="s">
        <v>421</v>
      </c>
      <c r="P117" s="102" t="s">
        <v>426</v>
      </c>
      <c r="Q117" s="102" t="s">
        <v>427</v>
      </c>
      <c r="R117" s="102" t="s">
        <v>428</v>
      </c>
      <c r="S117" s="103" t="s">
        <v>429</v>
      </c>
      <c r="T117" s="44"/>
      <c r="U117" s="134" t="s">
        <v>496</v>
      </c>
      <c r="V117" s="116" t="e">
        <f ca="1">SUM(S118:S132)</f>
        <v>#N/A</v>
      </c>
    </row>
    <row r="118" spans="1:68" s="67" customFormat="1" ht="15" customHeight="1">
      <c r="A118" s="44"/>
      <c r="B118" s="104" t="s">
        <v>430</v>
      </c>
      <c r="C118" s="105" t="s">
        <v>431</v>
      </c>
      <c r="D118" s="106" t="e">
        <f ca="1">G78</f>
        <v>#N/A</v>
      </c>
      <c r="E118" s="107" t="s">
        <v>432</v>
      </c>
      <c r="F118" s="105" t="s">
        <v>433</v>
      </c>
      <c r="G118" s="108" t="e">
        <f ca="1">D118*J78%</f>
        <v>#N/A</v>
      </c>
      <c r="H118" s="107"/>
      <c r="I118" s="109" t="s">
        <v>434</v>
      </c>
      <c r="J118" s="110">
        <v>2</v>
      </c>
      <c r="K118" s="111" t="e">
        <f t="shared" ref="K118:K132" ca="1" si="98">G118/J118</f>
        <v>#N/A</v>
      </c>
      <c r="L118" s="107" t="s">
        <v>432</v>
      </c>
      <c r="M118" s="105" t="s">
        <v>435</v>
      </c>
      <c r="N118" s="111" t="e">
        <f ca="1">1/D118</f>
        <v>#N/A</v>
      </c>
      <c r="O118" s="107" t="s">
        <v>436</v>
      </c>
      <c r="P118" s="111" t="e">
        <f t="shared" ref="P118:P132" ca="1" si="99">K118*N118</f>
        <v>#N/A</v>
      </c>
      <c r="Q118" s="107">
        <v>13</v>
      </c>
      <c r="R118" s="112">
        <f t="shared" ref="R118:R132" si="100">1/2*(100/Q118)^2</f>
        <v>29.585798816568047</v>
      </c>
      <c r="S118" s="113" t="e">
        <f t="shared" ref="S118:S132" ca="1" si="101">P118^4/R118</f>
        <v>#N/A</v>
      </c>
      <c r="T118" s="44"/>
      <c r="U118" s="132" t="s">
        <v>495</v>
      </c>
      <c r="V118" s="133" t="e">
        <f ca="1">SQRT(SUMSQ(P118:P132))</f>
        <v>#N/A</v>
      </c>
    </row>
    <row r="119" spans="1:68" s="67" customFormat="1" ht="15" customHeight="1">
      <c r="A119" s="44"/>
      <c r="B119" s="104" t="s">
        <v>437</v>
      </c>
      <c r="C119" s="114" t="s">
        <v>438</v>
      </c>
      <c r="D119" s="115" t="e">
        <f ca="1">O$3-I78</f>
        <v>#DIV/0!</v>
      </c>
      <c r="E119" s="116" t="s">
        <v>439</v>
      </c>
      <c r="F119" s="107" t="s">
        <v>440</v>
      </c>
      <c r="G119" s="117">
        <v>0.5</v>
      </c>
      <c r="H119" s="116" t="s">
        <v>439</v>
      </c>
      <c r="I119" s="113" t="s">
        <v>441</v>
      </c>
      <c r="J119" s="110">
        <f>SQRT(3)</f>
        <v>1.7320508075688772</v>
      </c>
      <c r="K119" s="111">
        <f t="shared" si="98"/>
        <v>0.28867513459481292</v>
      </c>
      <c r="L119" s="116" t="s">
        <v>439</v>
      </c>
      <c r="M119" s="114" t="s">
        <v>442</v>
      </c>
      <c r="N119" s="111">
        <f>D120</f>
        <v>9.0000000000000002E-6</v>
      </c>
      <c r="O119" s="116" t="s">
        <v>443</v>
      </c>
      <c r="P119" s="111">
        <f t="shared" si="99"/>
        <v>2.5980762113533164E-6</v>
      </c>
      <c r="Q119" s="116">
        <v>10</v>
      </c>
      <c r="R119" s="112">
        <f t="shared" si="100"/>
        <v>50</v>
      </c>
      <c r="S119" s="113">
        <f t="shared" si="101"/>
        <v>9.1125000000000059E-25</v>
      </c>
      <c r="T119" s="44"/>
      <c r="U119" s="132" t="s">
        <v>497</v>
      </c>
      <c r="V119" s="135" t="e">
        <f ca="1">V118^4/V117</f>
        <v>#N/A</v>
      </c>
    </row>
    <row r="120" spans="1:68" s="67" customFormat="1" ht="15" customHeight="1">
      <c r="A120" s="44"/>
      <c r="B120" s="104" t="s">
        <v>444</v>
      </c>
      <c r="C120" s="114" t="s">
        <v>442</v>
      </c>
      <c r="D120" s="118">
        <v>9.0000000000000002E-6</v>
      </c>
      <c r="E120" s="116" t="s">
        <v>443</v>
      </c>
      <c r="F120" s="119">
        <v>0.1</v>
      </c>
      <c r="G120" s="111">
        <f>D120*F120</f>
        <v>9.0000000000000007E-7</v>
      </c>
      <c r="H120" s="116" t="s">
        <v>443</v>
      </c>
      <c r="I120" s="113" t="s">
        <v>441</v>
      </c>
      <c r="J120" s="110">
        <f>SQRT(3)</f>
        <v>1.7320508075688772</v>
      </c>
      <c r="K120" s="111">
        <f t="shared" si="98"/>
        <v>5.1961524227066323E-7</v>
      </c>
      <c r="L120" s="116" t="s">
        <v>443</v>
      </c>
      <c r="M120" s="114" t="s">
        <v>438</v>
      </c>
      <c r="N120" s="120" t="e">
        <f ca="1">D119</f>
        <v>#DIV/0!</v>
      </c>
      <c r="O120" s="116" t="s">
        <v>439</v>
      </c>
      <c r="P120" s="111" t="e">
        <f t="shared" ca="1" si="99"/>
        <v>#DIV/0!</v>
      </c>
      <c r="Q120" s="116">
        <v>20</v>
      </c>
      <c r="R120" s="121">
        <f t="shared" si="100"/>
        <v>12.5</v>
      </c>
      <c r="S120" s="113" t="e">
        <f t="shared" ca="1" si="101"/>
        <v>#DIV/0!</v>
      </c>
      <c r="T120" s="44"/>
      <c r="U120" s="132" t="s">
        <v>434</v>
      </c>
      <c r="V120" s="136" t="e">
        <f ca="1">1.95996+2.37356/V119+2.818745/V119^2+2.546662/V119^3+1.761829/V119^4+0.245458/V119^5+1.000764/V119^6</f>
        <v>#N/A</v>
      </c>
    </row>
    <row r="121" spans="1:68" s="67" customFormat="1" ht="15" customHeight="1">
      <c r="A121" s="44"/>
      <c r="B121" s="104" t="s">
        <v>445</v>
      </c>
      <c r="C121" s="105" t="s">
        <v>446</v>
      </c>
      <c r="D121" s="122">
        <v>9.7989820000000005</v>
      </c>
      <c r="E121" s="123" t="s">
        <v>447</v>
      </c>
      <c r="F121" s="124" t="s">
        <v>433</v>
      </c>
      <c r="G121" s="111">
        <f>0.0002/100</f>
        <v>1.9999999999999999E-6</v>
      </c>
      <c r="H121" s="123" t="s">
        <v>447</v>
      </c>
      <c r="I121" s="109" t="s">
        <v>434</v>
      </c>
      <c r="J121" s="110">
        <v>2</v>
      </c>
      <c r="K121" s="111">
        <f t="shared" si="98"/>
        <v>9.9999999999999995E-7</v>
      </c>
      <c r="L121" s="123" t="s">
        <v>447</v>
      </c>
      <c r="M121" s="114" t="s">
        <v>448</v>
      </c>
      <c r="N121" s="120">
        <f>1/D121</f>
        <v>0.1020514171778252</v>
      </c>
      <c r="O121" s="123" t="s">
        <v>449</v>
      </c>
      <c r="P121" s="111">
        <f t="shared" si="99"/>
        <v>1.0205141717782521E-7</v>
      </c>
      <c r="Q121" s="116">
        <v>10</v>
      </c>
      <c r="R121" s="112">
        <f t="shared" si="100"/>
        <v>50</v>
      </c>
      <c r="S121" s="113">
        <f t="shared" si="101"/>
        <v>2.1692327673842511E-30</v>
      </c>
      <c r="T121" s="44"/>
      <c r="U121" s="132" t="s">
        <v>498</v>
      </c>
      <c r="V121" s="137" t="e">
        <f ca="1">V118*V120*100</f>
        <v>#N/A</v>
      </c>
      <c r="W121" s="138" t="s">
        <v>499</v>
      </c>
    </row>
    <row r="122" spans="1:68" s="67" customFormat="1" ht="15" customHeight="1">
      <c r="A122" s="44"/>
      <c r="B122" s="104" t="s">
        <v>450</v>
      </c>
      <c r="C122" s="105" t="s">
        <v>451</v>
      </c>
      <c r="D122" s="125">
        <v>5</v>
      </c>
      <c r="E122" s="123" t="s">
        <v>452</v>
      </c>
      <c r="F122" s="119" t="s">
        <v>453</v>
      </c>
      <c r="G122" s="111">
        <f>RADIANS(D122/60)</f>
        <v>1.454441043328608E-3</v>
      </c>
      <c r="H122" s="123"/>
      <c r="I122" s="113" t="s">
        <v>441</v>
      </c>
      <c r="J122" s="110">
        <f>SQRT(3)</f>
        <v>1.7320508075688772</v>
      </c>
      <c r="K122" s="111">
        <f t="shared" si="98"/>
        <v>8.3972192788621196E-4</v>
      </c>
      <c r="L122" s="123"/>
      <c r="M122" s="105" t="s">
        <v>454</v>
      </c>
      <c r="N122" s="111">
        <f>TAN(G122)</f>
        <v>1.45444206890373E-3</v>
      </c>
      <c r="O122" s="123"/>
      <c r="P122" s="111">
        <f t="shared" si="99"/>
        <v>1.2213268980986508E-6</v>
      </c>
      <c r="Q122" s="116">
        <v>30</v>
      </c>
      <c r="R122" s="112">
        <f t="shared" si="100"/>
        <v>5.5555555555555562</v>
      </c>
      <c r="S122" s="113">
        <f t="shared" si="101"/>
        <v>4.0049785364825227E-25</v>
      </c>
      <c r="T122" s="44"/>
      <c r="U122" s="463" t="s">
        <v>1073</v>
      </c>
      <c r="V122" s="116" t="e">
        <f ca="1">OFFSET(R$3,COUNTIF(Q$4:Q$10,"&lt;="&amp;V121),0)+1</f>
        <v>#VALUE!</v>
      </c>
    </row>
    <row r="123" spans="1:68" s="67" customFormat="1" ht="15" customHeight="1">
      <c r="A123" s="44"/>
      <c r="B123" s="104" t="s">
        <v>455</v>
      </c>
      <c r="C123" s="105" t="s">
        <v>456</v>
      </c>
      <c r="D123" s="125">
        <f>IF(MAX(D85:D114)&lt;=L$8,50,10)</f>
        <v>50</v>
      </c>
      <c r="E123" s="123" t="s">
        <v>457</v>
      </c>
      <c r="F123" s="119"/>
      <c r="G123" s="111">
        <f>D123*10^-6</f>
        <v>4.9999999999999996E-5</v>
      </c>
      <c r="H123" s="123"/>
      <c r="I123" s="113" t="s">
        <v>441</v>
      </c>
      <c r="J123" s="110">
        <f>SQRT(3)</f>
        <v>1.7320508075688772</v>
      </c>
      <c r="K123" s="111">
        <f t="shared" si="98"/>
        <v>2.8867513459481286E-5</v>
      </c>
      <c r="L123" s="123"/>
      <c r="M123" s="105"/>
      <c r="N123" s="120">
        <v>1</v>
      </c>
      <c r="O123" s="123"/>
      <c r="P123" s="111">
        <f t="shared" si="99"/>
        <v>2.8867513459481286E-5</v>
      </c>
      <c r="Q123" s="116">
        <v>10</v>
      </c>
      <c r="R123" s="112">
        <f t="shared" si="100"/>
        <v>50</v>
      </c>
      <c r="S123" s="113">
        <f t="shared" si="101"/>
        <v>1.3888888888888882E-20</v>
      </c>
      <c r="T123" s="44"/>
      <c r="U123" s="44"/>
      <c r="V123" s="44"/>
    </row>
    <row r="124" spans="1:68" s="67" customFormat="1" ht="15" customHeight="1">
      <c r="A124" s="44"/>
      <c r="B124" s="104" t="s">
        <v>458</v>
      </c>
      <c r="C124" s="105" t="s">
        <v>459</v>
      </c>
      <c r="D124" s="106" t="e">
        <f ca="1">D127*D121/D118</f>
        <v>#N/A</v>
      </c>
      <c r="E124" s="123" t="s">
        <v>460</v>
      </c>
      <c r="F124" s="119" t="s">
        <v>461</v>
      </c>
      <c r="G124" s="108" t="e">
        <f ca="1">D124*(50*10^-6)</f>
        <v>#N/A</v>
      </c>
      <c r="H124" s="123" t="s">
        <v>460</v>
      </c>
      <c r="I124" s="113" t="s">
        <v>441</v>
      </c>
      <c r="J124" s="110">
        <f>SQRT(3)</f>
        <v>1.7320508075688772</v>
      </c>
      <c r="K124" s="111" t="e">
        <f t="shared" ca="1" si="98"/>
        <v>#N/A</v>
      </c>
      <c r="L124" s="123" t="s">
        <v>460</v>
      </c>
      <c r="M124" s="105" t="s">
        <v>462</v>
      </c>
      <c r="N124" s="108" t="e">
        <f ca="1">D125</f>
        <v>#N/A</v>
      </c>
      <c r="O124" s="123" t="s">
        <v>463</v>
      </c>
      <c r="P124" s="111" t="e">
        <f t="shared" ca="1" si="99"/>
        <v>#N/A</v>
      </c>
      <c r="Q124" s="116">
        <v>10</v>
      </c>
      <c r="R124" s="112">
        <f t="shared" si="100"/>
        <v>50</v>
      </c>
      <c r="S124" s="113" t="e">
        <f t="shared" ca="1" si="101"/>
        <v>#N/A</v>
      </c>
      <c r="T124" s="44"/>
      <c r="U124" s="44"/>
      <c r="V124" s="44"/>
    </row>
    <row r="125" spans="1:68" s="67" customFormat="1" ht="15" customHeight="1">
      <c r="A125" s="44"/>
      <c r="B125" s="104" t="s">
        <v>464</v>
      </c>
      <c r="C125" s="105" t="s">
        <v>462</v>
      </c>
      <c r="D125" s="106" t="e">
        <f ca="1">H78*10^-6</f>
        <v>#N/A</v>
      </c>
      <c r="E125" s="116" t="s">
        <v>463</v>
      </c>
      <c r="F125" s="119">
        <v>0.2</v>
      </c>
      <c r="G125" s="108" t="e">
        <f ca="1">D125*F125</f>
        <v>#N/A</v>
      </c>
      <c r="H125" s="116" t="s">
        <v>463</v>
      </c>
      <c r="I125" s="113" t="s">
        <v>441</v>
      </c>
      <c r="J125" s="110">
        <f>SQRT(3)</f>
        <v>1.7320508075688772</v>
      </c>
      <c r="K125" s="111" t="e">
        <f t="shared" ca="1" si="98"/>
        <v>#N/A</v>
      </c>
      <c r="L125" s="116" t="s">
        <v>463</v>
      </c>
      <c r="M125" s="105" t="s">
        <v>459</v>
      </c>
      <c r="N125" s="108" t="e">
        <f ca="1">D124</f>
        <v>#N/A</v>
      </c>
      <c r="O125" s="123" t="s">
        <v>460</v>
      </c>
      <c r="P125" s="111" t="e">
        <f t="shared" ca="1" si="99"/>
        <v>#N/A</v>
      </c>
      <c r="Q125" s="116">
        <v>10</v>
      </c>
      <c r="R125" s="112">
        <f t="shared" si="100"/>
        <v>50</v>
      </c>
      <c r="S125" s="113" t="e">
        <f t="shared" ca="1" si="101"/>
        <v>#N/A</v>
      </c>
      <c r="T125" s="44"/>
      <c r="U125" s="44"/>
      <c r="V125" s="44"/>
    </row>
    <row r="126" spans="1:68" s="67" customFormat="1" ht="15" customHeight="1">
      <c r="A126" s="44"/>
      <c r="B126" s="104" t="s">
        <v>465</v>
      </c>
      <c r="C126" s="105" t="s">
        <v>466</v>
      </c>
      <c r="D126" s="122" t="e">
        <f>O$5</f>
        <v>#DIV/0!</v>
      </c>
      <c r="E126" s="123" t="s">
        <v>467</v>
      </c>
      <c r="F126" s="123" t="s">
        <v>468</v>
      </c>
      <c r="G126" s="117">
        <v>0.05</v>
      </c>
      <c r="H126" s="123" t="s">
        <v>467</v>
      </c>
      <c r="I126" s="113" t="s">
        <v>441</v>
      </c>
      <c r="J126" s="110">
        <f>SQRT(3)</f>
        <v>1.7320508075688772</v>
      </c>
      <c r="K126" s="111">
        <f t="shared" si="98"/>
        <v>2.8867513459481291E-2</v>
      </c>
      <c r="L126" s="123" t="s">
        <v>467</v>
      </c>
      <c r="M126" s="105" t="s">
        <v>469</v>
      </c>
      <c r="N126" s="108">
        <f>1/D128</f>
        <v>1.25E-4</v>
      </c>
      <c r="O126" s="123" t="s">
        <v>470</v>
      </c>
      <c r="P126" s="111">
        <f t="shared" si="99"/>
        <v>3.6084391824351616E-6</v>
      </c>
      <c r="Q126" s="116">
        <v>10</v>
      </c>
      <c r="R126" s="112">
        <f t="shared" si="100"/>
        <v>50</v>
      </c>
      <c r="S126" s="113">
        <f t="shared" si="101"/>
        <v>3.3908420138888909E-24</v>
      </c>
      <c r="T126" s="44"/>
      <c r="U126" s="44"/>
      <c r="V126" s="44"/>
    </row>
    <row r="127" spans="1:68" s="67" customFormat="1" ht="15" customHeight="1">
      <c r="A127" s="44"/>
      <c r="B127" s="104" t="s">
        <v>471</v>
      </c>
      <c r="C127" s="105" t="s">
        <v>472</v>
      </c>
      <c r="D127" s="126">
        <f>MAX(AF85:AF114)</f>
        <v>0</v>
      </c>
      <c r="E127" s="123" t="s">
        <v>473</v>
      </c>
      <c r="F127" s="105" t="s">
        <v>433</v>
      </c>
      <c r="G127" s="127">
        <f>SUM(Pressure_1_R2!T38:T83)/10^6</f>
        <v>0</v>
      </c>
      <c r="H127" s="107" t="s">
        <v>473</v>
      </c>
      <c r="I127" s="109" t="s">
        <v>434</v>
      </c>
      <c r="J127" s="110">
        <v>2</v>
      </c>
      <c r="K127" s="111">
        <f t="shared" si="98"/>
        <v>0</v>
      </c>
      <c r="L127" s="123" t="s">
        <v>473</v>
      </c>
      <c r="M127" s="105" t="s">
        <v>474</v>
      </c>
      <c r="N127" s="108" t="e">
        <f>1/D127</f>
        <v>#DIV/0!</v>
      </c>
      <c r="O127" s="123" t="s">
        <v>475</v>
      </c>
      <c r="P127" s="111" t="e">
        <f t="shared" si="99"/>
        <v>#DIV/0!</v>
      </c>
      <c r="Q127" s="116">
        <v>13</v>
      </c>
      <c r="R127" s="112">
        <f t="shared" si="100"/>
        <v>29.585798816568047</v>
      </c>
      <c r="S127" s="113" t="e">
        <f t="shared" si="101"/>
        <v>#DIV/0!</v>
      </c>
      <c r="T127" s="44"/>
    </row>
    <row r="128" spans="1:68" s="67" customFormat="1" ht="15" customHeight="1">
      <c r="A128" s="44"/>
      <c r="B128" s="104" t="s">
        <v>476</v>
      </c>
      <c r="C128" s="105" t="s">
        <v>477</v>
      </c>
      <c r="D128" s="126">
        <f>AI85</f>
        <v>8000</v>
      </c>
      <c r="E128" s="123" t="s">
        <v>467</v>
      </c>
      <c r="F128" s="128">
        <v>0.05</v>
      </c>
      <c r="G128" s="108">
        <f>D128*F128</f>
        <v>400</v>
      </c>
      <c r="H128" s="123" t="s">
        <v>467</v>
      </c>
      <c r="I128" s="113" t="s">
        <v>441</v>
      </c>
      <c r="J128" s="110">
        <f>SQRT(3)</f>
        <v>1.7320508075688772</v>
      </c>
      <c r="K128" s="111">
        <f t="shared" si="98"/>
        <v>230.94010767585033</v>
      </c>
      <c r="L128" s="123" t="s">
        <v>467</v>
      </c>
      <c r="M128" s="105" t="s">
        <v>478</v>
      </c>
      <c r="N128" s="108" t="e">
        <f>D126/(D128^2)</f>
        <v>#DIV/0!</v>
      </c>
      <c r="O128" s="123" t="s">
        <v>470</v>
      </c>
      <c r="P128" s="111" t="e">
        <f t="shared" si="99"/>
        <v>#DIV/0!</v>
      </c>
      <c r="Q128" s="116">
        <v>10</v>
      </c>
      <c r="R128" s="112">
        <f t="shared" si="100"/>
        <v>50</v>
      </c>
      <c r="S128" s="113" t="e">
        <f t="shared" si="101"/>
        <v>#DIV/0!</v>
      </c>
      <c r="T128" s="44"/>
      <c r="U128" s="44"/>
      <c r="V128" s="44"/>
    </row>
    <row r="129" spans="1:22" s="67" customFormat="1" ht="15" customHeight="1">
      <c r="A129" s="44"/>
      <c r="B129" s="104" t="s">
        <v>479</v>
      </c>
      <c r="C129" s="114" t="s">
        <v>480</v>
      </c>
      <c r="D129" s="126" t="e">
        <f>MAX(AU85:AU114)</f>
        <v>#DIV/0!</v>
      </c>
      <c r="E129" s="123" t="s">
        <v>467</v>
      </c>
      <c r="F129" s="128">
        <v>0.01</v>
      </c>
      <c r="G129" s="120" t="e">
        <f>D129*F129</f>
        <v>#DIV/0!</v>
      </c>
      <c r="H129" s="123" t="s">
        <v>467</v>
      </c>
      <c r="I129" s="113" t="s">
        <v>441</v>
      </c>
      <c r="J129" s="110">
        <f>SQRT(3)</f>
        <v>1.7320508075688772</v>
      </c>
      <c r="K129" s="111" t="e">
        <f t="shared" si="98"/>
        <v>#DIV/0!</v>
      </c>
      <c r="L129" s="123" t="s">
        <v>467</v>
      </c>
      <c r="M129" s="105" t="s">
        <v>481</v>
      </c>
      <c r="N129" s="129" t="e">
        <f ca="1">D121*D130/D124</f>
        <v>#N/A</v>
      </c>
      <c r="O129" s="123" t="s">
        <v>470</v>
      </c>
      <c r="P129" s="111" t="e">
        <f t="shared" ca="1" si="99"/>
        <v>#DIV/0!</v>
      </c>
      <c r="Q129" s="116">
        <v>20</v>
      </c>
      <c r="R129" s="121">
        <f t="shared" si="100"/>
        <v>12.5</v>
      </c>
      <c r="S129" s="113" t="e">
        <f t="shared" ca="1" si="101"/>
        <v>#DIV/0!</v>
      </c>
      <c r="T129" s="44"/>
      <c r="U129" s="44"/>
      <c r="V129" s="44"/>
    </row>
    <row r="130" spans="1:22" s="67" customFormat="1" ht="15" customHeight="1">
      <c r="A130" s="44"/>
      <c r="B130" s="104" t="s">
        <v>482</v>
      </c>
      <c r="C130" s="114" t="s">
        <v>483</v>
      </c>
      <c r="D130" s="130">
        <f>AW85</f>
        <v>0.03</v>
      </c>
      <c r="E130" s="123" t="s">
        <v>484</v>
      </c>
      <c r="F130" s="128"/>
      <c r="G130" s="120">
        <f>D130</f>
        <v>0.03</v>
      </c>
      <c r="H130" s="123" t="s">
        <v>484</v>
      </c>
      <c r="I130" s="113" t="s">
        <v>441</v>
      </c>
      <c r="J130" s="110">
        <f>SQRT(3)</f>
        <v>1.7320508075688772</v>
      </c>
      <c r="K130" s="111">
        <f t="shared" si="98"/>
        <v>1.7320508075688773E-2</v>
      </c>
      <c r="L130" s="123" t="s">
        <v>484</v>
      </c>
      <c r="M130" s="105" t="s">
        <v>485</v>
      </c>
      <c r="N130" s="108" t="e">
        <f ca="1">D121*D129/D124</f>
        <v>#DIV/0!</v>
      </c>
      <c r="O130" s="123" t="s">
        <v>486</v>
      </c>
      <c r="P130" s="111" t="e">
        <f t="shared" ca="1" si="99"/>
        <v>#DIV/0!</v>
      </c>
      <c r="Q130" s="116">
        <v>30</v>
      </c>
      <c r="R130" s="112">
        <f t="shared" si="100"/>
        <v>5.5555555555555562</v>
      </c>
      <c r="S130" s="113" t="e">
        <f t="shared" ca="1" si="101"/>
        <v>#DIV/0!</v>
      </c>
      <c r="T130" s="44"/>
      <c r="U130" s="44"/>
      <c r="V130" s="44"/>
    </row>
    <row r="131" spans="1:22" s="67" customFormat="1" ht="15" customHeight="1">
      <c r="A131" s="44"/>
      <c r="B131" s="104" t="s">
        <v>487</v>
      </c>
      <c r="C131" s="105" t="s">
        <v>488</v>
      </c>
      <c r="D131" s="131" t="e">
        <f ca="1">AL85</f>
        <v>#N/A</v>
      </c>
      <c r="E131" s="123" t="s">
        <v>484</v>
      </c>
      <c r="F131" s="128">
        <v>0.1</v>
      </c>
      <c r="G131" s="120" t="e">
        <f ca="1">D131*F131</f>
        <v>#N/A</v>
      </c>
      <c r="H131" s="123" t="s">
        <v>484</v>
      </c>
      <c r="I131" s="113" t="s">
        <v>441</v>
      </c>
      <c r="J131" s="110">
        <f>SQRT(3)</f>
        <v>1.7320508075688772</v>
      </c>
      <c r="K131" s="111" t="e">
        <f t="shared" ca="1" si="98"/>
        <v>#N/A</v>
      </c>
      <c r="L131" s="123" t="s">
        <v>484</v>
      </c>
      <c r="M131" s="105" t="s">
        <v>489</v>
      </c>
      <c r="N131" s="108" t="e">
        <f>D132/D121/D127</f>
        <v>#DIV/0!</v>
      </c>
      <c r="O131" s="123" t="s">
        <v>486</v>
      </c>
      <c r="P131" s="111" t="e">
        <f t="shared" ca="1" si="99"/>
        <v>#N/A</v>
      </c>
      <c r="Q131" s="116">
        <v>10</v>
      </c>
      <c r="R131" s="112">
        <f t="shared" si="100"/>
        <v>50</v>
      </c>
      <c r="S131" s="113" t="e">
        <f t="shared" ca="1" si="101"/>
        <v>#N/A</v>
      </c>
      <c r="T131" s="44"/>
      <c r="U131" s="44"/>
      <c r="V131" s="44"/>
    </row>
    <row r="132" spans="1:22" s="67" customFormat="1" ht="15" customHeight="1">
      <c r="A132" s="44"/>
      <c r="B132" s="104" t="s">
        <v>490</v>
      </c>
      <c r="C132" s="105" t="s">
        <v>491</v>
      </c>
      <c r="D132" s="126">
        <f>AK85</f>
        <v>0</v>
      </c>
      <c r="E132" s="123" t="s">
        <v>492</v>
      </c>
      <c r="F132" s="128">
        <v>0.1</v>
      </c>
      <c r="G132" s="120">
        <f>D132*F132</f>
        <v>0</v>
      </c>
      <c r="H132" s="123" t="s">
        <v>492</v>
      </c>
      <c r="I132" s="113" t="s">
        <v>441</v>
      </c>
      <c r="J132" s="110">
        <f>SQRT(3)</f>
        <v>1.7320508075688772</v>
      </c>
      <c r="K132" s="111">
        <f t="shared" si="98"/>
        <v>0</v>
      </c>
      <c r="L132" s="123" t="s">
        <v>492</v>
      </c>
      <c r="M132" s="105" t="s">
        <v>493</v>
      </c>
      <c r="N132" s="108" t="e">
        <f ca="1">D131/D121/D127</f>
        <v>#N/A</v>
      </c>
      <c r="O132" s="123" t="s">
        <v>494</v>
      </c>
      <c r="P132" s="111" t="e">
        <f t="shared" ca="1" si="99"/>
        <v>#N/A</v>
      </c>
      <c r="Q132" s="116">
        <v>10</v>
      </c>
      <c r="R132" s="112">
        <f t="shared" si="100"/>
        <v>50</v>
      </c>
      <c r="S132" s="113" t="e">
        <f t="shared" ca="1" si="101"/>
        <v>#N/A</v>
      </c>
      <c r="T132" s="44"/>
      <c r="U132" s="44"/>
      <c r="V132" s="44"/>
    </row>
    <row r="133" spans="1:22" s="67" customFormat="1" ht="15" customHeight="1">
      <c r="A133" s="58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Q133" s="85"/>
      <c r="T133" s="44"/>
      <c r="U133" s="44"/>
      <c r="V133" s="44"/>
    </row>
    <row r="134" spans="1:22" s="67" customFormat="1" ht="15" customHeight="1">
      <c r="A134" s="4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Q134" s="85"/>
      <c r="R134" s="84"/>
      <c r="S134" s="84"/>
      <c r="T134" s="44"/>
      <c r="U134" s="44"/>
      <c r="V134" s="44"/>
    </row>
    <row r="135" spans="1:22" s="67" customFormat="1" ht="15" customHeight="1">
      <c r="A135" s="4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Q135" s="84"/>
      <c r="R135" s="84"/>
      <c r="S135" s="84"/>
      <c r="T135" s="44"/>
      <c r="U135" s="44"/>
      <c r="V135" s="44"/>
    </row>
    <row r="136" spans="1:22" s="67" customFormat="1" ht="15" customHeight="1">
      <c r="A136" s="4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T136" s="44"/>
      <c r="U136" s="44"/>
      <c r="V136" s="44"/>
    </row>
    <row r="137" spans="1:22" s="67" customFormat="1" ht="15" customHeight="1"/>
    <row r="138" spans="1:22" ht="16.5" customHeight="1">
      <c r="A138" s="308" t="s">
        <v>502</v>
      </c>
    </row>
    <row r="139" spans="1:22" ht="15" customHeight="1">
      <c r="B139" s="311" t="s">
        <v>545</v>
      </c>
    </row>
    <row r="140" spans="1:22" ht="15" customHeight="1">
      <c r="B140" s="745" t="s">
        <v>541</v>
      </c>
      <c r="C140" s="746"/>
      <c r="D140" s="312" t="s">
        <v>3</v>
      </c>
      <c r="E140" s="312" t="s">
        <v>542</v>
      </c>
      <c r="F140" s="312" t="s">
        <v>550</v>
      </c>
      <c r="G140" s="312" t="s">
        <v>406</v>
      </c>
      <c r="H140" s="312" t="s">
        <v>143</v>
      </c>
      <c r="I140" s="312" t="s">
        <v>551</v>
      </c>
      <c r="J140" s="740" t="s">
        <v>1055</v>
      </c>
      <c r="K140" s="740"/>
    </row>
    <row r="141" spans="1:22" ht="15" customHeight="1">
      <c r="B141" s="743" t="e">
        <f>Calcu!L$328</f>
        <v>#N/A</v>
      </c>
      <c r="C141" s="744"/>
      <c r="D141" s="249" t="e">
        <f ca="1">OFFSET(Pressure_1_R3!B$36,MATCH($B141,Pressure_1_R3!$C$37:$C$66,0),0)</f>
        <v>#N/A</v>
      </c>
      <c r="E141" s="249" t="e">
        <f ca="1">OFFSET(Pressure_1_R3!D$36,MATCH($B141,Pressure_1_R3!$C$37:$C$66,0),0)</f>
        <v>#N/A</v>
      </c>
      <c r="F141" s="249" t="e">
        <f ca="1">OFFSET(Pressure_1_R3!L$36,MATCH($B141,Pressure_1_R3!$C$37:$C$66,0),0)</f>
        <v>#N/A</v>
      </c>
      <c r="G141" s="249" t="e">
        <f ca="1">OFFSET(Pressure_1_R3!Y$36,MATCH($B141,Pressure_1_R3!$C$37:$C$66,0),0)</f>
        <v>#N/A</v>
      </c>
      <c r="H141" s="249" t="e">
        <f ca="1">OFFSET(Pressure_1_R3!Z$36,MATCH($B141,Pressure_1_R3!$C$37:$C$66,0),0)</f>
        <v>#N/A</v>
      </c>
      <c r="I141" s="249" t="e">
        <f ca="1">OFFSET(Pressure_1_R3!AA$36,MATCH($B141,Pressure_1_R3!$C$37:$C$66,0),0)</f>
        <v>#N/A</v>
      </c>
      <c r="J141" s="249">
        <f ca="1">IF(TYPE(D141)=16,0,OFFSET(Pressure_1_R3!T$36,MATCH($B141,Pressure_1_R3!$C$37:$C$66,0),0))</f>
        <v>0</v>
      </c>
      <c r="K141" s="249" t="e">
        <f ca="1">OFFSET(Pressure_1_R3!V$36,MATCH($B141,Pressure_1_R3!$C$37:$C$66,0),0)</f>
        <v>#N/A</v>
      </c>
    </row>
    <row r="142" spans="1:22" ht="15" customHeight="1">
      <c r="B142" s="745" t="s">
        <v>541</v>
      </c>
      <c r="C142" s="746"/>
      <c r="D142" s="312" t="s">
        <v>552</v>
      </c>
      <c r="E142" s="312" t="s">
        <v>553</v>
      </c>
      <c r="F142" s="312" t="s">
        <v>554</v>
      </c>
      <c r="G142" s="312" t="s">
        <v>555</v>
      </c>
      <c r="J142" s="740" t="s">
        <v>1055</v>
      </c>
      <c r="K142" s="740"/>
    </row>
    <row r="143" spans="1:22" ht="15" customHeight="1">
      <c r="B143" s="743" t="e">
        <f>Calcu!M$328</f>
        <v>#N/A</v>
      </c>
      <c r="C143" s="744"/>
      <c r="D143" s="249" t="e">
        <f ca="1">OFFSET(Pressure_1_R3!B$36,MATCH($B143,Pressure_1_R3!$C$37:$C$66,0),0)</f>
        <v>#N/A</v>
      </c>
      <c r="E143" s="249" t="e">
        <f ca="1">OFFSET(Pressure_1_R3!AA$36,MATCH($B143,Pressure_1_R3!$C$37:$C$66,0),0)</f>
        <v>#N/A</v>
      </c>
      <c r="F143" s="249" t="e">
        <f ca="1">OFFSET(Pressure_1_R3!AB$36,MATCH($B143,Pressure_1_R3!$C$37:$C$66,0),0)</f>
        <v>#N/A</v>
      </c>
      <c r="G143" s="249" t="e">
        <f ca="1">OFFSET(Pressure_1_R3!Z$36,MATCH($B143,Pressure_1_R3!$C$37:$C$66,0),0)</f>
        <v>#N/A</v>
      </c>
      <c r="J143" s="249">
        <f ca="1">IF(TYPE(D143)=16,0,OFFSET(Pressure_1_R3!T$36,MATCH($B143,Pressure_1_R3!$C$37:$C$66,0),0))</f>
        <v>0</v>
      </c>
      <c r="K143" s="249" t="e">
        <f ca="1">OFFSET(Pressure_1_R3!V$36,MATCH($B143,Pressure_1_R3!$C$37:$C$66,0),0)</f>
        <v>#N/A</v>
      </c>
    </row>
    <row r="144" spans="1:22" ht="15" customHeight="1">
      <c r="B144" s="743" t="e">
        <f>Calcu!N$328</f>
        <v>#N/A</v>
      </c>
      <c r="C144" s="744"/>
      <c r="D144" s="249" t="e">
        <f ca="1">OFFSET(Pressure_1_R3!B$36,MATCH($B144,Pressure_1_R3!$C$37:$C$66,0),0)</f>
        <v>#N/A</v>
      </c>
      <c r="E144" s="249" t="e">
        <f ca="1">OFFSET(Pressure_1_R3!AA$36,MATCH($B144,Pressure_1_R3!$C$37:$C$66,0),0)</f>
        <v>#N/A</v>
      </c>
      <c r="F144" s="249" t="e">
        <f ca="1">OFFSET(Pressure_1_R3!AB$36,MATCH($B144,Pressure_1_R3!$C$37:$C$66,0),0)</f>
        <v>#N/A</v>
      </c>
      <c r="G144" s="249" t="e">
        <f ca="1">OFFSET(Pressure_1_R3!Z$36,MATCH($B144,Pressure_1_R3!$C$37:$C$66,0),0)</f>
        <v>#N/A</v>
      </c>
      <c r="J144" s="249">
        <f ca="1">IF(TYPE(D144)=16,0,OFFSET(Pressure_1_R3!T$36,MATCH($B144,Pressure_1_R3!$C$37:$C$66,0),0))</f>
        <v>0</v>
      </c>
      <c r="K144" s="249" t="e">
        <f ca="1">OFFSET(Pressure_1_R3!V$36,MATCH($B144,Pressure_1_R3!$C$37:$C$66,0),0)</f>
        <v>#N/A</v>
      </c>
      <c r="L144" s="67"/>
      <c r="Q144" s="67"/>
    </row>
    <row r="145" spans="2:68" ht="15" customHeight="1">
      <c r="H145" s="246"/>
      <c r="I145" s="76"/>
      <c r="J145" s="75"/>
      <c r="K145" s="75"/>
      <c r="L145" s="67"/>
      <c r="Q145" s="67"/>
      <c r="AA145" s="67"/>
      <c r="AB145" s="67"/>
      <c r="AC145" s="67"/>
    </row>
    <row r="146" spans="2:68" ht="15" customHeight="1" thickBot="1">
      <c r="B146" s="311" t="s">
        <v>519</v>
      </c>
      <c r="C146" s="66"/>
      <c r="D146" s="66"/>
      <c r="E146" s="66"/>
      <c r="F146" s="66"/>
      <c r="G146" s="66"/>
      <c r="H146" s="66"/>
      <c r="I146" s="66"/>
      <c r="J146" s="66"/>
      <c r="K146" s="311" t="s">
        <v>1068</v>
      </c>
      <c r="R146" s="66"/>
      <c r="S146" s="66"/>
      <c r="T146" s="66"/>
      <c r="X146" s="141" t="s">
        <v>534</v>
      </c>
      <c r="AC146" s="67"/>
      <c r="AD146" s="66"/>
      <c r="AF146" s="313" t="s">
        <v>556</v>
      </c>
      <c r="AG146" s="67"/>
      <c r="AH146" s="67"/>
      <c r="AI146" s="67"/>
      <c r="AJ146" s="67"/>
      <c r="AK146" s="67"/>
      <c r="AL146" s="67"/>
      <c r="AM146" s="67"/>
      <c r="AN146" s="66" t="s">
        <v>394</v>
      </c>
      <c r="AO146" s="67"/>
      <c r="AP146" s="67"/>
      <c r="AQ146" s="67"/>
      <c r="AR146" s="67"/>
      <c r="AS146" s="67"/>
      <c r="AT146" s="66" t="s">
        <v>395</v>
      </c>
      <c r="AU146" s="66" t="s">
        <v>396</v>
      </c>
      <c r="AV146" s="67"/>
      <c r="AW146" s="67"/>
      <c r="AX146" s="67"/>
      <c r="AY146" s="66" t="s">
        <v>397</v>
      </c>
      <c r="AZ146" s="139"/>
      <c r="BA146" s="311" t="s">
        <v>501</v>
      </c>
    </row>
    <row r="147" spans="2:68" ht="15" customHeight="1">
      <c r="B147" s="424" t="s">
        <v>1050</v>
      </c>
      <c r="C147" s="424" t="s">
        <v>93</v>
      </c>
      <c r="D147" s="424" t="s">
        <v>1069</v>
      </c>
      <c r="E147" s="424" t="s">
        <v>1070</v>
      </c>
      <c r="F147" s="424" t="s">
        <v>1052</v>
      </c>
      <c r="G147" s="424" t="s">
        <v>1047</v>
      </c>
      <c r="H147" s="424" t="s">
        <v>1048</v>
      </c>
      <c r="I147" s="424" t="s">
        <v>1049</v>
      </c>
      <c r="J147" s="66"/>
      <c r="K147" s="424" t="s">
        <v>1057</v>
      </c>
      <c r="L147" s="736" t="s">
        <v>1058</v>
      </c>
      <c r="M147" s="737"/>
      <c r="N147" s="736" t="s">
        <v>1059</v>
      </c>
      <c r="O147" s="737"/>
      <c r="P147" s="736" t="s">
        <v>1060</v>
      </c>
      <c r="Q147" s="737"/>
      <c r="R147" s="739" t="s">
        <v>1056</v>
      </c>
      <c r="S147" s="739"/>
      <c r="T147" s="424" t="s">
        <v>993</v>
      </c>
      <c r="U147" s="429" t="s">
        <v>1062</v>
      </c>
      <c r="V147" s="430" t="s">
        <v>1049</v>
      </c>
      <c r="X147" s="736" t="s">
        <v>1059</v>
      </c>
      <c r="Y147" s="737"/>
      <c r="Z147" s="736" t="s">
        <v>1060</v>
      </c>
      <c r="AA147" s="738"/>
      <c r="AB147" s="424" t="s">
        <v>270</v>
      </c>
      <c r="AC147" s="424" t="s">
        <v>272</v>
      </c>
      <c r="AD147" s="424" t="s">
        <v>414</v>
      </c>
      <c r="AF147" s="424" t="s">
        <v>398</v>
      </c>
      <c r="AG147" s="424" t="s">
        <v>399</v>
      </c>
      <c r="AH147" s="424" t="s">
        <v>400</v>
      </c>
      <c r="AI147" s="424" t="s">
        <v>401</v>
      </c>
      <c r="AJ147" s="424" t="s">
        <v>402</v>
      </c>
      <c r="AK147" s="424" t="s">
        <v>403</v>
      </c>
      <c r="AL147" s="424" t="s">
        <v>404</v>
      </c>
      <c r="AM147" s="424" t="s">
        <v>405</v>
      </c>
      <c r="AN147" s="424" t="s">
        <v>406</v>
      </c>
      <c r="AO147" s="424" t="s">
        <v>407</v>
      </c>
      <c r="AP147" s="424" t="s">
        <v>384</v>
      </c>
      <c r="AQ147" s="453" t="s">
        <v>408</v>
      </c>
      <c r="AR147" s="424" t="s">
        <v>409</v>
      </c>
      <c r="AS147" s="424" t="s">
        <v>410</v>
      </c>
      <c r="AT147" s="424" t="s">
        <v>395</v>
      </c>
      <c r="AU147" s="424" t="s">
        <v>1071</v>
      </c>
      <c r="AV147" s="424" t="s">
        <v>411</v>
      </c>
      <c r="AW147" s="424" t="s">
        <v>412</v>
      </c>
      <c r="AX147" s="424" t="s">
        <v>413</v>
      </c>
      <c r="AY147" s="424" t="s">
        <v>414</v>
      </c>
      <c r="BA147" s="77" t="s">
        <v>533</v>
      </c>
      <c r="BB147" s="78" t="s">
        <v>533</v>
      </c>
      <c r="BC147" s="78" t="s">
        <v>533</v>
      </c>
      <c r="BD147" s="78" t="s">
        <v>533</v>
      </c>
      <c r="BE147" s="78" t="s">
        <v>533</v>
      </c>
      <c r="BF147" s="78" t="s">
        <v>533</v>
      </c>
      <c r="BG147" s="78" t="s">
        <v>533</v>
      </c>
      <c r="BH147" s="78" t="s">
        <v>533</v>
      </c>
      <c r="BI147" s="78" t="s">
        <v>533</v>
      </c>
      <c r="BJ147" s="78" t="s">
        <v>533</v>
      </c>
      <c r="BK147" s="78" t="s">
        <v>533</v>
      </c>
      <c r="BL147" s="78" t="s">
        <v>533</v>
      </c>
      <c r="BM147" s="78" t="s">
        <v>533</v>
      </c>
      <c r="BN147" s="78" t="s">
        <v>533</v>
      </c>
      <c r="BO147" s="78" t="s">
        <v>533</v>
      </c>
      <c r="BP147" s="79" t="s">
        <v>533</v>
      </c>
    </row>
    <row r="148" spans="2:68" ht="15" customHeight="1">
      <c r="B148" s="443">
        <f>Pressure_1_R3!B4</f>
        <v>0</v>
      </c>
      <c r="C148" s="444">
        <f>Pressure_1_R3!D4</f>
        <v>0</v>
      </c>
      <c r="D148" s="450" t="str">
        <f t="shared" ref="D148:D177" si="102">IFERROR(B148*INDEX(C$3:J$10,MATCH(C148,B$3:B$10,0),4),"")</f>
        <v/>
      </c>
      <c r="E148" s="452" t="str">
        <f>IF(MAX(D148:D177)&lt;=L$8,"기체","액체")</f>
        <v>기체</v>
      </c>
      <c r="F148" s="392" t="e">
        <f t="shared" ref="F148:F177" si="103">INDEX(C$3:J$10,MATCH(C148,B$3:B$10,0),MATCH(I148,C$2:J$2,0))</f>
        <v>#N/A</v>
      </c>
      <c r="G148" s="392" t="e">
        <f t="shared" ref="G148:G177" si="104">B148*F148</f>
        <v>#N/A</v>
      </c>
      <c r="H148" s="442" t="e">
        <f t="shared" ref="H148:H177" si="105">IF(TYPE(AD148)=16,AY148,AD148)*F148</f>
        <v>#N/A</v>
      </c>
      <c r="I148" s="437">
        <f>Pressure_1_R3!D4</f>
        <v>0</v>
      </c>
      <c r="J148" s="66"/>
      <c r="K148" s="431">
        <f>Calcu!I$328</f>
        <v>0</v>
      </c>
      <c r="L148" s="438" t="e">
        <f ca="1">V184</f>
        <v>#N/A</v>
      </c>
      <c r="M148" s="439" t="e">
        <f ca="1">V185</f>
        <v>#VALUE!</v>
      </c>
      <c r="N148" s="440">
        <f ca="1">J143</f>
        <v>0</v>
      </c>
      <c r="O148" s="441" t="e">
        <f ca="1">K143</f>
        <v>#N/A</v>
      </c>
      <c r="P148" s="440">
        <f ca="1">J144</f>
        <v>0</v>
      </c>
      <c r="Q148" s="441" t="e">
        <f ca="1">K144</f>
        <v>#N/A</v>
      </c>
      <c r="R148" s="435">
        <f ca="1">IF(OR(K148="20409-0",IF(K148="20413-0",SIGN(B148)&gt;0,SIGN(B148)&gt;=0)),IF(TYPE(L148)=16,N148,ROUND(L148,M148)),P148)</f>
        <v>0</v>
      </c>
      <c r="S148" s="432" t="e">
        <f ca="1">IF(OR(K148="20409-0",IF(K148="20413-0",SIGN(B148)&gt;0,SIGN(B148)&gt;=0)),IF(TYPE(L148)=16,O148,"% of Reading"),Q148)</f>
        <v>#N/A</v>
      </c>
      <c r="T148" s="392" t="e">
        <f t="shared" ref="T148:T177" ca="1" si="106">IF(OR(S148="% of Reading",S148="% of F.S"),1,INDEX(C$3:J$10,MATCH(S148,B$3:B$10,0),MATCH(V148,C$2:J$2,0)))</f>
        <v>#N/A</v>
      </c>
      <c r="U148" s="445" t="e">
        <f ca="1">IF(S148="% of Reading",H148*R148%,IF(S148="% of F.S",MAX(G148:G177)*R148%,R148*T148))</f>
        <v>#N/A</v>
      </c>
      <c r="V148" s="439">
        <f>I148</f>
        <v>0</v>
      </c>
      <c r="X148" s="440" t="e">
        <f ca="1">E143</f>
        <v>#N/A</v>
      </c>
      <c r="Y148" s="441" t="e">
        <f ca="1">F143</f>
        <v>#N/A</v>
      </c>
      <c r="Z148" s="440" t="e">
        <f ca="1">E144</f>
        <v>#N/A</v>
      </c>
      <c r="AA148" s="446" t="e">
        <f ca="1">F144</f>
        <v>#N/A</v>
      </c>
      <c r="AB148" s="447">
        <f t="shared" ref="AB148:AB177" si="107">IF(B148=0,0,IF(B148&lt;0,IF(K148="20409-0",X148,Z148),X148))</f>
        <v>0</v>
      </c>
      <c r="AC148" s="448">
        <f t="shared" ref="AC148:AC177" si="108">IF(B148=0,0,IF(B148&lt;0,IF(K148="20409-0",Y148,AA148),Y148))</f>
        <v>0</v>
      </c>
      <c r="AD148" s="449">
        <f t="shared" ref="AD148:AD177" si="109">IF(K148="20409-0",(AB148*ABS(B148)+AC148)*SIGN(B148),AB148*B148+AC148)</f>
        <v>0</v>
      </c>
      <c r="AF148" s="392">
        <f t="shared" ref="AF148:AF177" si="110">SUM(BA148:BP148)</f>
        <v>0</v>
      </c>
      <c r="AG148" s="425">
        <v>9.7989820000000005</v>
      </c>
      <c r="AH148" s="448" t="e">
        <f>O$5</f>
        <v>#DIV/0!</v>
      </c>
      <c r="AI148" s="425">
        <v>8000</v>
      </c>
      <c r="AJ148" s="425">
        <v>1</v>
      </c>
      <c r="AK148" s="425">
        <f>IF(MAX(B148:B177)&lt;=L$8,0,0.031)</f>
        <v>0</v>
      </c>
      <c r="AL148" s="392" t="e">
        <f ca="1">SQRT(4*PI()*AN148)</f>
        <v>#N/A</v>
      </c>
      <c r="AM148" s="459" t="e">
        <f ca="1">AF148*AG148*(1-AH148/AI148)*AJ148+AK148*AL148</f>
        <v>#DIV/0!</v>
      </c>
      <c r="AN148" s="427" t="e">
        <f ca="1">G141</f>
        <v>#N/A</v>
      </c>
      <c r="AO148" s="448" t="e">
        <f ca="1">H141</f>
        <v>#N/A</v>
      </c>
      <c r="AP148" s="454" t="e">
        <f t="shared" ref="AP148:AP177" ca="1" si="111">AM148/AN148/10^6</f>
        <v>#DIV/0!</v>
      </c>
      <c r="AQ148" s="425">
        <v>9.0000000000000002E-6</v>
      </c>
      <c r="AR148" s="455" t="e">
        <f ca="1">O$3-I141</f>
        <v>#DIV/0!</v>
      </c>
      <c r="AS148" s="460" t="e">
        <f ca="1">AN148*(1+AO148*AP148)*(1+(AQ148*AR148))</f>
        <v>#N/A</v>
      </c>
      <c r="AT148" s="461" t="e">
        <f t="shared" ref="AT148:AT177" ca="1" si="112">AM148/AS148/10^6</f>
        <v>#DIV/0!</v>
      </c>
      <c r="AU148" s="448" t="e">
        <f>O$3</f>
        <v>#DIV/0!</v>
      </c>
      <c r="AV148" s="455" t="e">
        <f ca="1">IF(E148="기체",(3.3694*10^-3*AT148)/(273.15+AU148),912.7+0.752*AT148-1.645*10^-3*AT148^2+1.456*10^-6*AT148^3)</f>
        <v>#DIV/0!</v>
      </c>
      <c r="AW148" s="425">
        <v>0.03</v>
      </c>
      <c r="AX148" s="451">
        <f t="shared" ref="AX148:AX177" si="113">IF(B148=0,0,(AV148-AH148)*AG148*AW148)</f>
        <v>0</v>
      </c>
      <c r="AY148" s="457" t="e">
        <f t="shared" ref="AY148:AY177" ca="1" si="114">AT148+AX148/10^6</f>
        <v>#DIV/0!</v>
      </c>
      <c r="BA148" s="68">
        <f>Pressure_1_R3!A70</f>
        <v>0</v>
      </c>
      <c r="BB148" s="87">
        <f>Pressure_1_R3!B70</f>
        <v>0</v>
      </c>
      <c r="BC148" s="87">
        <f>Pressure_1_R3!C70</f>
        <v>0</v>
      </c>
      <c r="BD148" s="87">
        <f>Pressure_1_R3!D70</f>
        <v>0</v>
      </c>
      <c r="BE148" s="87">
        <f>Pressure_1_R3!E70</f>
        <v>0</v>
      </c>
      <c r="BF148" s="87">
        <f>Pressure_1_R3!F70</f>
        <v>0</v>
      </c>
      <c r="BG148" s="87">
        <f>Pressure_1_R3!G70</f>
        <v>0</v>
      </c>
      <c r="BH148" s="87">
        <f>Pressure_1_R3!H70</f>
        <v>0</v>
      </c>
      <c r="BI148" s="87">
        <f>Pressure_1_R3!I70</f>
        <v>0</v>
      </c>
      <c r="BJ148" s="87">
        <f>Pressure_1_R3!J70</f>
        <v>0</v>
      </c>
      <c r="BK148" s="87">
        <f>Pressure_1_R3!K70</f>
        <v>0</v>
      </c>
      <c r="BL148" s="87">
        <f>Pressure_1_R3!L70</f>
        <v>0</v>
      </c>
      <c r="BM148" s="87">
        <f>Pressure_1_R3!M70</f>
        <v>0</v>
      </c>
      <c r="BN148" s="87">
        <f>Pressure_1_R3!N70</f>
        <v>0</v>
      </c>
      <c r="BO148" s="87">
        <f>Pressure_1_R3!O70</f>
        <v>0</v>
      </c>
      <c r="BP148" s="69">
        <f>Pressure_1_R3!P70</f>
        <v>0</v>
      </c>
    </row>
    <row r="149" spans="2:68" ht="15" customHeight="1">
      <c r="B149" s="443">
        <f>Pressure_1_R3!B5</f>
        <v>0</v>
      </c>
      <c r="C149" s="444">
        <f>Pressure_1_R3!D5</f>
        <v>0</v>
      </c>
      <c r="D149" s="450" t="str">
        <f t="shared" si="102"/>
        <v/>
      </c>
      <c r="E149" s="434" t="str">
        <f>E148</f>
        <v>기체</v>
      </c>
      <c r="F149" s="392" t="e">
        <f t="shared" si="103"/>
        <v>#N/A</v>
      </c>
      <c r="G149" s="392" t="e">
        <f t="shared" si="104"/>
        <v>#N/A</v>
      </c>
      <c r="H149" s="442" t="e">
        <f t="shared" si="105"/>
        <v>#N/A</v>
      </c>
      <c r="I149" s="434">
        <f>I148</f>
        <v>0</v>
      </c>
      <c r="J149" s="66"/>
      <c r="K149" s="428">
        <f>K148</f>
        <v>0</v>
      </c>
      <c r="L149" s="433" t="e">
        <f ca="1">L148</f>
        <v>#N/A</v>
      </c>
      <c r="M149" s="434" t="e">
        <f ca="1">M148</f>
        <v>#VALUE!</v>
      </c>
      <c r="N149" s="433">
        <f t="shared" ref="N149:N177" ca="1" si="115">N148</f>
        <v>0</v>
      </c>
      <c r="O149" s="434" t="e">
        <f t="shared" ref="O149:O177" ca="1" si="116">O148</f>
        <v>#N/A</v>
      </c>
      <c r="P149" s="433">
        <f t="shared" ref="P149:P177" ca="1" si="117">P148</f>
        <v>0</v>
      </c>
      <c r="Q149" s="434" t="e">
        <f t="shared" ref="Q149:Q177" ca="1" si="118">Q148</f>
        <v>#N/A</v>
      </c>
      <c r="R149" s="435">
        <f t="shared" ref="R149:R177" ca="1" si="119">IF(OR(K149="20409-0",IF(K149="20413-0",SIGN(B149)&gt;0,SIGN(B149)&gt;=0)),IF(TYPE(L149)=16,N149,ROUND(L149,M149)),P149)</f>
        <v>0</v>
      </c>
      <c r="S149" s="432" t="e">
        <f t="shared" ref="S149:S177" ca="1" si="120">IF(OR(K149="20409-0",IF(K149="20413-0",SIGN(B149)&gt;0,SIGN(B149)&gt;=0)),IF(TYPE(L149)=16,O149,"% of Reading"),Q149)</f>
        <v>#N/A</v>
      </c>
      <c r="T149" s="392" t="e">
        <f t="shared" ca="1" si="106"/>
        <v>#N/A</v>
      </c>
      <c r="U149" s="445" t="e">
        <f ca="1">IF(S149="% of Reading",H149*R149%,IF(S149="% of F.S",MAX(G148:G177)*R149%,R149*T149))</f>
        <v>#N/A</v>
      </c>
      <c r="V149" s="434">
        <f t="shared" ref="V149:V177" si="121">V148</f>
        <v>0</v>
      </c>
      <c r="X149" s="433" t="e">
        <f ca="1">X148</f>
        <v>#N/A</v>
      </c>
      <c r="Y149" s="434" t="e">
        <f ca="1">Y148</f>
        <v>#N/A</v>
      </c>
      <c r="Z149" s="433" t="e">
        <f t="shared" ref="Z149:Z177" ca="1" si="122">Z148</f>
        <v>#N/A</v>
      </c>
      <c r="AA149" s="436" t="e">
        <f t="shared" ref="AA149:AA177" ca="1" si="123">AA148</f>
        <v>#N/A</v>
      </c>
      <c r="AB149" s="447">
        <f t="shared" si="107"/>
        <v>0</v>
      </c>
      <c r="AC149" s="448">
        <f t="shared" si="108"/>
        <v>0</v>
      </c>
      <c r="AD149" s="449">
        <f t="shared" si="109"/>
        <v>0</v>
      </c>
      <c r="AF149" s="392">
        <f t="shared" si="110"/>
        <v>0</v>
      </c>
      <c r="AG149" s="456">
        <f t="shared" ref="AG149:AL164" si="124">AG148</f>
        <v>9.7989820000000005</v>
      </c>
      <c r="AH149" s="456" t="e">
        <f t="shared" si="124"/>
        <v>#DIV/0!</v>
      </c>
      <c r="AI149" s="456">
        <f t="shared" si="124"/>
        <v>8000</v>
      </c>
      <c r="AJ149" s="456">
        <f t="shared" si="124"/>
        <v>1</v>
      </c>
      <c r="AK149" s="456">
        <f t="shared" si="124"/>
        <v>0</v>
      </c>
      <c r="AL149" s="456" t="e">
        <f t="shared" ca="1" si="124"/>
        <v>#N/A</v>
      </c>
      <c r="AM149" s="459" t="e">
        <f t="shared" ref="AM149:AM177" ca="1" si="125">AF149*AG149*(1-AH149/AI149)*AJ149+AK149*AL149</f>
        <v>#DIV/0!</v>
      </c>
      <c r="AN149" s="456" t="e">
        <f t="shared" ref="AN149:AO164" ca="1" si="126">AN148</f>
        <v>#N/A</v>
      </c>
      <c r="AO149" s="456" t="e">
        <f ca="1">AO148</f>
        <v>#N/A</v>
      </c>
      <c r="AP149" s="454" t="e">
        <f t="shared" ca="1" si="111"/>
        <v>#DIV/0!</v>
      </c>
      <c r="AQ149" s="456">
        <f t="shared" ref="AQ149:AR164" si="127">AQ148</f>
        <v>9.0000000000000002E-6</v>
      </c>
      <c r="AR149" s="456" t="e">
        <f t="shared" ca="1" si="127"/>
        <v>#DIV/0!</v>
      </c>
      <c r="AS149" s="460" t="e">
        <f ca="1">AN149*(1+AO149*AP149)*(1+(AQ149*AR149))</f>
        <v>#N/A</v>
      </c>
      <c r="AT149" s="461" t="e">
        <f t="shared" ca="1" si="112"/>
        <v>#DIV/0!</v>
      </c>
      <c r="AU149" s="456" t="e">
        <f t="shared" ref="AU149:AU177" si="128">AU148</f>
        <v>#DIV/0!</v>
      </c>
      <c r="AV149" s="455" t="e">
        <f t="shared" ref="AV149:AV177" ca="1" si="129">IF(E149="기체",(3.3694*10^-3*AT149)/(273.15+AU149),912.7+0.752*AT149-1.645*10^-3*AT149^2+1.456*10^-6*AT149^3)</f>
        <v>#DIV/0!</v>
      </c>
      <c r="AW149" s="456">
        <f t="shared" ref="AW149:AW177" si="130">AW148</f>
        <v>0.03</v>
      </c>
      <c r="AX149" s="451">
        <f t="shared" si="113"/>
        <v>0</v>
      </c>
      <c r="AY149" s="457" t="e">
        <f t="shared" ca="1" si="114"/>
        <v>#DIV/0!</v>
      </c>
      <c r="BA149" s="70">
        <f>Pressure_1_R3!A71</f>
        <v>0</v>
      </c>
      <c r="BB149" s="86">
        <f>Pressure_1_R3!B71</f>
        <v>0</v>
      </c>
      <c r="BC149" s="86">
        <f>Pressure_1_R3!C71</f>
        <v>0</v>
      </c>
      <c r="BD149" s="86">
        <f>Pressure_1_R3!D71</f>
        <v>0</v>
      </c>
      <c r="BE149" s="86">
        <f>Pressure_1_R3!E71</f>
        <v>0</v>
      </c>
      <c r="BF149" s="86">
        <f>Pressure_1_R3!F71</f>
        <v>0</v>
      </c>
      <c r="BG149" s="86">
        <f>Pressure_1_R3!G71</f>
        <v>0</v>
      </c>
      <c r="BH149" s="86">
        <f>Pressure_1_R3!H71</f>
        <v>0</v>
      </c>
      <c r="BI149" s="86">
        <f>Pressure_1_R3!I71</f>
        <v>0</v>
      </c>
      <c r="BJ149" s="86">
        <f>Pressure_1_R3!J71</f>
        <v>0</v>
      </c>
      <c r="BK149" s="86">
        <f>Pressure_1_R3!K71</f>
        <v>0</v>
      </c>
      <c r="BL149" s="86">
        <f>Pressure_1_R3!L71</f>
        <v>0</v>
      </c>
      <c r="BM149" s="86">
        <f>Pressure_1_R3!M71</f>
        <v>0</v>
      </c>
      <c r="BN149" s="86">
        <f>Pressure_1_R3!N71</f>
        <v>0</v>
      </c>
      <c r="BO149" s="86">
        <f>Pressure_1_R3!O71</f>
        <v>0</v>
      </c>
      <c r="BP149" s="71">
        <f>Pressure_1_R3!P71</f>
        <v>0</v>
      </c>
    </row>
    <row r="150" spans="2:68" ht="15" customHeight="1">
      <c r="B150" s="443">
        <f>Pressure_1_R3!B6</f>
        <v>0</v>
      </c>
      <c r="C150" s="444">
        <f>Pressure_1_R3!D6</f>
        <v>0</v>
      </c>
      <c r="D150" s="450" t="str">
        <f t="shared" si="102"/>
        <v/>
      </c>
      <c r="E150" s="434" t="str">
        <f t="shared" ref="E150:E177" si="131">E149</f>
        <v>기체</v>
      </c>
      <c r="F150" s="392" t="e">
        <f t="shared" si="103"/>
        <v>#N/A</v>
      </c>
      <c r="G150" s="392" t="e">
        <f t="shared" si="104"/>
        <v>#N/A</v>
      </c>
      <c r="H150" s="442" t="e">
        <f t="shared" si="105"/>
        <v>#N/A</v>
      </c>
      <c r="I150" s="434">
        <f t="shared" ref="I150:I177" si="132">I149</f>
        <v>0</v>
      </c>
      <c r="J150" s="66"/>
      <c r="K150" s="428">
        <f t="shared" ref="K150:K177" si="133">K149</f>
        <v>0</v>
      </c>
      <c r="L150" s="433" t="e">
        <f t="shared" ref="L150:L177" ca="1" si="134">L149</f>
        <v>#N/A</v>
      </c>
      <c r="M150" s="434" t="e">
        <f t="shared" ref="M150:M177" ca="1" si="135">M149</f>
        <v>#VALUE!</v>
      </c>
      <c r="N150" s="433">
        <f t="shared" ca="1" si="115"/>
        <v>0</v>
      </c>
      <c r="O150" s="434" t="e">
        <f t="shared" ca="1" si="116"/>
        <v>#N/A</v>
      </c>
      <c r="P150" s="433">
        <f t="shared" ca="1" si="117"/>
        <v>0</v>
      </c>
      <c r="Q150" s="434" t="e">
        <f t="shared" ca="1" si="118"/>
        <v>#N/A</v>
      </c>
      <c r="R150" s="435">
        <f t="shared" ca="1" si="119"/>
        <v>0</v>
      </c>
      <c r="S150" s="432" t="e">
        <f t="shared" ca="1" si="120"/>
        <v>#N/A</v>
      </c>
      <c r="T150" s="392" t="e">
        <f t="shared" ca="1" si="106"/>
        <v>#N/A</v>
      </c>
      <c r="U150" s="445" t="e">
        <f ca="1">IF(S150="% of Reading",H150*R150%,IF(S150="% of F.S",MAX(G148:G177)*R150%,R150*T150))</f>
        <v>#N/A</v>
      </c>
      <c r="V150" s="434">
        <f t="shared" si="121"/>
        <v>0</v>
      </c>
      <c r="X150" s="433" t="e">
        <f t="shared" ref="X150:X177" ca="1" si="136">X149</f>
        <v>#N/A</v>
      </c>
      <c r="Y150" s="434" t="e">
        <f t="shared" ref="Y150:Y177" ca="1" si="137">Y149</f>
        <v>#N/A</v>
      </c>
      <c r="Z150" s="433" t="e">
        <f t="shared" ca="1" si="122"/>
        <v>#N/A</v>
      </c>
      <c r="AA150" s="436" t="e">
        <f t="shared" ca="1" si="123"/>
        <v>#N/A</v>
      </c>
      <c r="AB150" s="447">
        <f t="shared" si="107"/>
        <v>0</v>
      </c>
      <c r="AC150" s="448">
        <f t="shared" si="108"/>
        <v>0</v>
      </c>
      <c r="AD150" s="449">
        <f t="shared" si="109"/>
        <v>0</v>
      </c>
      <c r="AF150" s="392">
        <f t="shared" si="110"/>
        <v>0</v>
      </c>
      <c r="AG150" s="456">
        <f t="shared" si="124"/>
        <v>9.7989820000000005</v>
      </c>
      <c r="AH150" s="456" t="e">
        <f t="shared" si="124"/>
        <v>#DIV/0!</v>
      </c>
      <c r="AI150" s="456">
        <f t="shared" si="124"/>
        <v>8000</v>
      </c>
      <c r="AJ150" s="456">
        <f t="shared" si="124"/>
        <v>1</v>
      </c>
      <c r="AK150" s="456">
        <f t="shared" si="124"/>
        <v>0</v>
      </c>
      <c r="AL150" s="456" t="e">
        <f t="shared" ca="1" si="124"/>
        <v>#N/A</v>
      </c>
      <c r="AM150" s="459" t="e">
        <f t="shared" ca="1" si="125"/>
        <v>#DIV/0!</v>
      </c>
      <c r="AN150" s="456" t="e">
        <f t="shared" ca="1" si="126"/>
        <v>#N/A</v>
      </c>
      <c r="AO150" s="456" t="e">
        <f ca="1">AO149</f>
        <v>#N/A</v>
      </c>
      <c r="AP150" s="454" t="e">
        <f t="shared" ca="1" si="111"/>
        <v>#DIV/0!</v>
      </c>
      <c r="AQ150" s="456">
        <f t="shared" si="127"/>
        <v>9.0000000000000002E-6</v>
      </c>
      <c r="AR150" s="456" t="e">
        <f t="shared" ca="1" si="127"/>
        <v>#DIV/0!</v>
      </c>
      <c r="AS150" s="460" t="e">
        <f ca="1">AN150*(1+AO150*AP150)*(1+(AQ150*AR150))</f>
        <v>#N/A</v>
      </c>
      <c r="AT150" s="461" t="e">
        <f t="shared" ca="1" si="112"/>
        <v>#DIV/0!</v>
      </c>
      <c r="AU150" s="456" t="e">
        <f t="shared" si="128"/>
        <v>#DIV/0!</v>
      </c>
      <c r="AV150" s="455" t="e">
        <f t="shared" ca="1" si="129"/>
        <v>#DIV/0!</v>
      </c>
      <c r="AW150" s="456">
        <f t="shared" si="130"/>
        <v>0.03</v>
      </c>
      <c r="AX150" s="451">
        <f t="shared" si="113"/>
        <v>0</v>
      </c>
      <c r="AY150" s="457" t="e">
        <f t="shared" ca="1" si="114"/>
        <v>#DIV/0!</v>
      </c>
      <c r="BA150" s="68">
        <f>Pressure_1_R3!A72</f>
        <v>0</v>
      </c>
      <c r="BB150" s="87">
        <f>Pressure_1_R3!B72</f>
        <v>0</v>
      </c>
      <c r="BC150" s="87">
        <f>Pressure_1_R3!C72</f>
        <v>0</v>
      </c>
      <c r="BD150" s="87">
        <f>Pressure_1_R3!D72</f>
        <v>0</v>
      </c>
      <c r="BE150" s="87">
        <f>Pressure_1_R3!E72</f>
        <v>0</v>
      </c>
      <c r="BF150" s="87">
        <f>Pressure_1_R3!F72</f>
        <v>0</v>
      </c>
      <c r="BG150" s="87">
        <f>Pressure_1_R3!G72</f>
        <v>0</v>
      </c>
      <c r="BH150" s="87">
        <f>Pressure_1_R3!H72</f>
        <v>0</v>
      </c>
      <c r="BI150" s="87">
        <f>Pressure_1_R3!I72</f>
        <v>0</v>
      </c>
      <c r="BJ150" s="87">
        <f>Pressure_1_R3!J72</f>
        <v>0</v>
      </c>
      <c r="BK150" s="87">
        <f>Pressure_1_R3!K72</f>
        <v>0</v>
      </c>
      <c r="BL150" s="87">
        <f>Pressure_1_R3!L72</f>
        <v>0</v>
      </c>
      <c r="BM150" s="87">
        <f>Pressure_1_R3!M72</f>
        <v>0</v>
      </c>
      <c r="BN150" s="87">
        <f>Pressure_1_R3!N72</f>
        <v>0</v>
      </c>
      <c r="BO150" s="87">
        <f>Pressure_1_R3!O72</f>
        <v>0</v>
      </c>
      <c r="BP150" s="69">
        <f>Pressure_1_R3!P72</f>
        <v>0</v>
      </c>
    </row>
    <row r="151" spans="2:68" ht="15" customHeight="1">
      <c r="B151" s="443">
        <f>Pressure_1_R3!B7</f>
        <v>0</v>
      </c>
      <c r="C151" s="444">
        <f>Pressure_1_R3!D7</f>
        <v>0</v>
      </c>
      <c r="D151" s="450" t="str">
        <f t="shared" si="102"/>
        <v/>
      </c>
      <c r="E151" s="434" t="str">
        <f t="shared" si="131"/>
        <v>기체</v>
      </c>
      <c r="F151" s="392" t="e">
        <f t="shared" si="103"/>
        <v>#N/A</v>
      </c>
      <c r="G151" s="392" t="e">
        <f t="shared" si="104"/>
        <v>#N/A</v>
      </c>
      <c r="H151" s="442" t="e">
        <f t="shared" si="105"/>
        <v>#N/A</v>
      </c>
      <c r="I151" s="434">
        <f t="shared" si="132"/>
        <v>0</v>
      </c>
      <c r="J151" s="66"/>
      <c r="K151" s="428">
        <f t="shared" si="133"/>
        <v>0</v>
      </c>
      <c r="L151" s="433" t="e">
        <f t="shared" ca="1" si="134"/>
        <v>#N/A</v>
      </c>
      <c r="M151" s="434" t="e">
        <f t="shared" ca="1" si="135"/>
        <v>#VALUE!</v>
      </c>
      <c r="N151" s="433">
        <f t="shared" ca="1" si="115"/>
        <v>0</v>
      </c>
      <c r="O151" s="434" t="e">
        <f t="shared" ca="1" si="116"/>
        <v>#N/A</v>
      </c>
      <c r="P151" s="433">
        <f t="shared" ca="1" si="117"/>
        <v>0</v>
      </c>
      <c r="Q151" s="434" t="e">
        <f t="shared" ca="1" si="118"/>
        <v>#N/A</v>
      </c>
      <c r="R151" s="435">
        <f t="shared" ca="1" si="119"/>
        <v>0</v>
      </c>
      <c r="S151" s="432" t="e">
        <f t="shared" ca="1" si="120"/>
        <v>#N/A</v>
      </c>
      <c r="T151" s="392" t="e">
        <f t="shared" ca="1" si="106"/>
        <v>#N/A</v>
      </c>
      <c r="U151" s="445" t="e">
        <f ca="1">IF(S151="% of Reading",H151*R151%,IF(S151="% of F.S",MAX(G148:G177)*R151%,R151*T151))</f>
        <v>#N/A</v>
      </c>
      <c r="V151" s="434">
        <f t="shared" si="121"/>
        <v>0</v>
      </c>
      <c r="X151" s="433" t="e">
        <f t="shared" ca="1" si="136"/>
        <v>#N/A</v>
      </c>
      <c r="Y151" s="434" t="e">
        <f t="shared" ca="1" si="137"/>
        <v>#N/A</v>
      </c>
      <c r="Z151" s="433" t="e">
        <f t="shared" ca="1" si="122"/>
        <v>#N/A</v>
      </c>
      <c r="AA151" s="436" t="e">
        <f t="shared" ca="1" si="123"/>
        <v>#N/A</v>
      </c>
      <c r="AB151" s="447">
        <f t="shared" si="107"/>
        <v>0</v>
      </c>
      <c r="AC151" s="448">
        <f t="shared" si="108"/>
        <v>0</v>
      </c>
      <c r="AD151" s="449">
        <f t="shared" si="109"/>
        <v>0</v>
      </c>
      <c r="AF151" s="392">
        <f t="shared" si="110"/>
        <v>0</v>
      </c>
      <c r="AG151" s="456">
        <f t="shared" si="124"/>
        <v>9.7989820000000005</v>
      </c>
      <c r="AH151" s="456" t="e">
        <f t="shared" si="124"/>
        <v>#DIV/0!</v>
      </c>
      <c r="AI151" s="456">
        <f t="shared" si="124"/>
        <v>8000</v>
      </c>
      <c r="AJ151" s="456">
        <f t="shared" si="124"/>
        <v>1</v>
      </c>
      <c r="AK151" s="456">
        <f t="shared" si="124"/>
        <v>0</v>
      </c>
      <c r="AL151" s="456" t="e">
        <f t="shared" ca="1" si="124"/>
        <v>#N/A</v>
      </c>
      <c r="AM151" s="459" t="e">
        <f t="shared" ca="1" si="125"/>
        <v>#DIV/0!</v>
      </c>
      <c r="AN151" s="456" t="e">
        <f t="shared" ca="1" si="126"/>
        <v>#N/A</v>
      </c>
      <c r="AO151" s="456" t="e">
        <f ca="1">AO150</f>
        <v>#N/A</v>
      </c>
      <c r="AP151" s="454" t="e">
        <f t="shared" ca="1" si="111"/>
        <v>#DIV/0!</v>
      </c>
      <c r="AQ151" s="456">
        <f t="shared" si="127"/>
        <v>9.0000000000000002E-6</v>
      </c>
      <c r="AR151" s="456" t="e">
        <f t="shared" ca="1" si="127"/>
        <v>#DIV/0!</v>
      </c>
      <c r="AS151" s="460" t="e">
        <f t="shared" ref="AS151:AS177" ca="1" si="138">AN151*(1+AO151*AP151)*(1+(AQ151*AR151))</f>
        <v>#N/A</v>
      </c>
      <c r="AT151" s="461" t="e">
        <f t="shared" ca="1" si="112"/>
        <v>#DIV/0!</v>
      </c>
      <c r="AU151" s="456" t="e">
        <f t="shared" si="128"/>
        <v>#DIV/0!</v>
      </c>
      <c r="AV151" s="455" t="e">
        <f t="shared" ca="1" si="129"/>
        <v>#DIV/0!</v>
      </c>
      <c r="AW151" s="456">
        <f t="shared" si="130"/>
        <v>0.03</v>
      </c>
      <c r="AX151" s="451">
        <f t="shared" si="113"/>
        <v>0</v>
      </c>
      <c r="AY151" s="457" t="e">
        <f t="shared" ca="1" si="114"/>
        <v>#DIV/0!</v>
      </c>
      <c r="BA151" s="70">
        <f>Pressure_1_R3!A73</f>
        <v>0</v>
      </c>
      <c r="BB151" s="86">
        <f>Pressure_1_R3!B73</f>
        <v>0</v>
      </c>
      <c r="BC151" s="86">
        <f>Pressure_1_R3!C73</f>
        <v>0</v>
      </c>
      <c r="BD151" s="86">
        <f>Pressure_1_R3!D73</f>
        <v>0</v>
      </c>
      <c r="BE151" s="86">
        <f>Pressure_1_R3!E73</f>
        <v>0</v>
      </c>
      <c r="BF151" s="86">
        <f>Pressure_1_R3!F73</f>
        <v>0</v>
      </c>
      <c r="BG151" s="86">
        <f>Pressure_1_R3!G73</f>
        <v>0</v>
      </c>
      <c r="BH151" s="86">
        <f>Pressure_1_R3!H73</f>
        <v>0</v>
      </c>
      <c r="BI151" s="86">
        <f>Pressure_1_R3!I73</f>
        <v>0</v>
      </c>
      <c r="BJ151" s="86">
        <f>Pressure_1_R3!J73</f>
        <v>0</v>
      </c>
      <c r="BK151" s="86">
        <f>Pressure_1_R3!K73</f>
        <v>0</v>
      </c>
      <c r="BL151" s="86">
        <f>Pressure_1_R3!L73</f>
        <v>0</v>
      </c>
      <c r="BM151" s="86">
        <f>Pressure_1_R3!M73</f>
        <v>0</v>
      </c>
      <c r="BN151" s="86">
        <f>Pressure_1_R3!N73</f>
        <v>0</v>
      </c>
      <c r="BO151" s="86">
        <f>Pressure_1_R3!O73</f>
        <v>0</v>
      </c>
      <c r="BP151" s="71">
        <f>Pressure_1_R3!P73</f>
        <v>0</v>
      </c>
    </row>
    <row r="152" spans="2:68" ht="15" customHeight="1">
      <c r="B152" s="443">
        <f>Pressure_1_R3!B8</f>
        <v>0</v>
      </c>
      <c r="C152" s="444">
        <f>Pressure_1_R3!D8</f>
        <v>0</v>
      </c>
      <c r="D152" s="450" t="str">
        <f t="shared" si="102"/>
        <v/>
      </c>
      <c r="E152" s="434" t="str">
        <f t="shared" si="131"/>
        <v>기체</v>
      </c>
      <c r="F152" s="392" t="e">
        <f t="shared" si="103"/>
        <v>#N/A</v>
      </c>
      <c r="G152" s="392" t="e">
        <f t="shared" si="104"/>
        <v>#N/A</v>
      </c>
      <c r="H152" s="442" t="e">
        <f t="shared" si="105"/>
        <v>#N/A</v>
      </c>
      <c r="I152" s="434">
        <f t="shared" si="132"/>
        <v>0</v>
      </c>
      <c r="J152" s="66"/>
      <c r="K152" s="428">
        <f t="shared" si="133"/>
        <v>0</v>
      </c>
      <c r="L152" s="433" t="e">
        <f t="shared" ca="1" si="134"/>
        <v>#N/A</v>
      </c>
      <c r="M152" s="434" t="e">
        <f t="shared" ca="1" si="135"/>
        <v>#VALUE!</v>
      </c>
      <c r="N152" s="433">
        <f t="shared" ca="1" si="115"/>
        <v>0</v>
      </c>
      <c r="O152" s="434" t="e">
        <f t="shared" ca="1" si="116"/>
        <v>#N/A</v>
      </c>
      <c r="P152" s="433">
        <f t="shared" ca="1" si="117"/>
        <v>0</v>
      </c>
      <c r="Q152" s="434" t="e">
        <f t="shared" ca="1" si="118"/>
        <v>#N/A</v>
      </c>
      <c r="R152" s="435">
        <f t="shared" ca="1" si="119"/>
        <v>0</v>
      </c>
      <c r="S152" s="432" t="e">
        <f t="shared" ca="1" si="120"/>
        <v>#N/A</v>
      </c>
      <c r="T152" s="392" t="e">
        <f t="shared" ca="1" si="106"/>
        <v>#N/A</v>
      </c>
      <c r="U152" s="445" t="e">
        <f ca="1">IF(S152="% of Reading",H152*R152%,IF(S152="% of F.S",MAX(G148:G177)*R152%,R152*T152))</f>
        <v>#N/A</v>
      </c>
      <c r="V152" s="434">
        <f t="shared" si="121"/>
        <v>0</v>
      </c>
      <c r="X152" s="433" t="e">
        <f t="shared" ca="1" si="136"/>
        <v>#N/A</v>
      </c>
      <c r="Y152" s="434" t="e">
        <f t="shared" ca="1" si="137"/>
        <v>#N/A</v>
      </c>
      <c r="Z152" s="433" t="e">
        <f t="shared" ca="1" si="122"/>
        <v>#N/A</v>
      </c>
      <c r="AA152" s="436" t="e">
        <f t="shared" ca="1" si="123"/>
        <v>#N/A</v>
      </c>
      <c r="AB152" s="447">
        <f t="shared" si="107"/>
        <v>0</v>
      </c>
      <c r="AC152" s="448">
        <f t="shared" si="108"/>
        <v>0</v>
      </c>
      <c r="AD152" s="449">
        <f t="shared" si="109"/>
        <v>0</v>
      </c>
      <c r="AF152" s="392">
        <f t="shared" si="110"/>
        <v>0</v>
      </c>
      <c r="AG152" s="456">
        <f t="shared" si="124"/>
        <v>9.7989820000000005</v>
      </c>
      <c r="AH152" s="456" t="e">
        <f t="shared" si="124"/>
        <v>#DIV/0!</v>
      </c>
      <c r="AI152" s="456">
        <f t="shared" si="124"/>
        <v>8000</v>
      </c>
      <c r="AJ152" s="456">
        <f t="shared" si="124"/>
        <v>1</v>
      </c>
      <c r="AK152" s="456">
        <f t="shared" si="124"/>
        <v>0</v>
      </c>
      <c r="AL152" s="456" t="e">
        <f t="shared" ca="1" si="124"/>
        <v>#N/A</v>
      </c>
      <c r="AM152" s="459" t="e">
        <f t="shared" ca="1" si="125"/>
        <v>#DIV/0!</v>
      </c>
      <c r="AN152" s="456" t="e">
        <f t="shared" ca="1" si="126"/>
        <v>#N/A</v>
      </c>
      <c r="AO152" s="456" t="e">
        <f t="shared" ca="1" si="126"/>
        <v>#N/A</v>
      </c>
      <c r="AP152" s="454" t="e">
        <f t="shared" ca="1" si="111"/>
        <v>#DIV/0!</v>
      </c>
      <c r="AQ152" s="456">
        <f t="shared" si="127"/>
        <v>9.0000000000000002E-6</v>
      </c>
      <c r="AR152" s="456" t="e">
        <f t="shared" ca="1" si="127"/>
        <v>#DIV/0!</v>
      </c>
      <c r="AS152" s="460" t="e">
        <f t="shared" ca="1" si="138"/>
        <v>#N/A</v>
      </c>
      <c r="AT152" s="461" t="e">
        <f t="shared" ca="1" si="112"/>
        <v>#DIV/0!</v>
      </c>
      <c r="AU152" s="456" t="e">
        <f t="shared" si="128"/>
        <v>#DIV/0!</v>
      </c>
      <c r="AV152" s="455" t="e">
        <f t="shared" ca="1" si="129"/>
        <v>#DIV/0!</v>
      </c>
      <c r="AW152" s="456">
        <f t="shared" si="130"/>
        <v>0.03</v>
      </c>
      <c r="AX152" s="451">
        <f t="shared" si="113"/>
        <v>0</v>
      </c>
      <c r="AY152" s="457" t="e">
        <f t="shared" ca="1" si="114"/>
        <v>#DIV/0!</v>
      </c>
      <c r="BA152" s="68">
        <f>Pressure_1_R3!A74</f>
        <v>0</v>
      </c>
      <c r="BB152" s="87">
        <f>Pressure_1_R3!B74</f>
        <v>0</v>
      </c>
      <c r="BC152" s="87">
        <f>Pressure_1_R3!C74</f>
        <v>0</v>
      </c>
      <c r="BD152" s="87">
        <f>Pressure_1_R3!D74</f>
        <v>0</v>
      </c>
      <c r="BE152" s="87">
        <f>Pressure_1_R3!E74</f>
        <v>0</v>
      </c>
      <c r="BF152" s="87">
        <f>Pressure_1_R3!F74</f>
        <v>0</v>
      </c>
      <c r="BG152" s="87">
        <f>Pressure_1_R3!G74</f>
        <v>0</v>
      </c>
      <c r="BH152" s="87">
        <f>Pressure_1_R3!H74</f>
        <v>0</v>
      </c>
      <c r="BI152" s="87">
        <f>Pressure_1_R3!I74</f>
        <v>0</v>
      </c>
      <c r="BJ152" s="87">
        <f>Pressure_1_R3!J74</f>
        <v>0</v>
      </c>
      <c r="BK152" s="87">
        <f>Pressure_1_R3!K74</f>
        <v>0</v>
      </c>
      <c r="BL152" s="87">
        <f>Pressure_1_R3!L74</f>
        <v>0</v>
      </c>
      <c r="BM152" s="87">
        <f>Pressure_1_R3!M74</f>
        <v>0</v>
      </c>
      <c r="BN152" s="87">
        <f>Pressure_1_R3!N74</f>
        <v>0</v>
      </c>
      <c r="BO152" s="87">
        <f>Pressure_1_R3!O74</f>
        <v>0</v>
      </c>
      <c r="BP152" s="69">
        <f>Pressure_1_R3!P74</f>
        <v>0</v>
      </c>
    </row>
    <row r="153" spans="2:68" ht="15" customHeight="1">
      <c r="B153" s="443">
        <f>Pressure_1_R3!B9</f>
        <v>0</v>
      </c>
      <c r="C153" s="444">
        <f>Pressure_1_R3!D9</f>
        <v>0</v>
      </c>
      <c r="D153" s="450" t="str">
        <f t="shared" si="102"/>
        <v/>
      </c>
      <c r="E153" s="434" t="str">
        <f t="shared" si="131"/>
        <v>기체</v>
      </c>
      <c r="F153" s="392" t="e">
        <f t="shared" si="103"/>
        <v>#N/A</v>
      </c>
      <c r="G153" s="392" t="e">
        <f t="shared" si="104"/>
        <v>#N/A</v>
      </c>
      <c r="H153" s="442" t="e">
        <f t="shared" si="105"/>
        <v>#N/A</v>
      </c>
      <c r="I153" s="434">
        <f t="shared" si="132"/>
        <v>0</v>
      </c>
      <c r="J153" s="66"/>
      <c r="K153" s="428">
        <f t="shared" si="133"/>
        <v>0</v>
      </c>
      <c r="L153" s="433" t="e">
        <f t="shared" ca="1" si="134"/>
        <v>#N/A</v>
      </c>
      <c r="M153" s="434" t="e">
        <f t="shared" ca="1" si="135"/>
        <v>#VALUE!</v>
      </c>
      <c r="N153" s="433">
        <f t="shared" ca="1" si="115"/>
        <v>0</v>
      </c>
      <c r="O153" s="434" t="e">
        <f t="shared" ca="1" si="116"/>
        <v>#N/A</v>
      </c>
      <c r="P153" s="433">
        <f t="shared" ca="1" si="117"/>
        <v>0</v>
      </c>
      <c r="Q153" s="434" t="e">
        <f t="shared" ca="1" si="118"/>
        <v>#N/A</v>
      </c>
      <c r="R153" s="435">
        <f t="shared" ca="1" si="119"/>
        <v>0</v>
      </c>
      <c r="S153" s="432" t="e">
        <f t="shared" ca="1" si="120"/>
        <v>#N/A</v>
      </c>
      <c r="T153" s="392" t="e">
        <f t="shared" ca="1" si="106"/>
        <v>#N/A</v>
      </c>
      <c r="U153" s="445" t="e">
        <f ca="1">IF(S153="% of Reading",H153*R153%,IF(S153="% of F.S",MAX(G148:G177)*R153%,R153*T153))</f>
        <v>#N/A</v>
      </c>
      <c r="V153" s="434">
        <f t="shared" si="121"/>
        <v>0</v>
      </c>
      <c r="X153" s="433" t="e">
        <f t="shared" ca="1" si="136"/>
        <v>#N/A</v>
      </c>
      <c r="Y153" s="434" t="e">
        <f t="shared" ca="1" si="137"/>
        <v>#N/A</v>
      </c>
      <c r="Z153" s="433" t="e">
        <f t="shared" ca="1" si="122"/>
        <v>#N/A</v>
      </c>
      <c r="AA153" s="436" t="e">
        <f t="shared" ca="1" si="123"/>
        <v>#N/A</v>
      </c>
      <c r="AB153" s="447">
        <f t="shared" si="107"/>
        <v>0</v>
      </c>
      <c r="AC153" s="448">
        <f t="shared" si="108"/>
        <v>0</v>
      </c>
      <c r="AD153" s="449">
        <f t="shared" si="109"/>
        <v>0</v>
      </c>
      <c r="AF153" s="392">
        <f t="shared" si="110"/>
        <v>0</v>
      </c>
      <c r="AG153" s="456">
        <f t="shared" si="124"/>
        <v>9.7989820000000005</v>
      </c>
      <c r="AH153" s="456" t="e">
        <f t="shared" si="124"/>
        <v>#DIV/0!</v>
      </c>
      <c r="AI153" s="456">
        <f t="shared" si="124"/>
        <v>8000</v>
      </c>
      <c r="AJ153" s="456">
        <f t="shared" si="124"/>
        <v>1</v>
      </c>
      <c r="AK153" s="456">
        <f t="shared" si="124"/>
        <v>0</v>
      </c>
      <c r="AL153" s="456" t="e">
        <f t="shared" ca="1" si="124"/>
        <v>#N/A</v>
      </c>
      <c r="AM153" s="459" t="e">
        <f t="shared" ca="1" si="125"/>
        <v>#DIV/0!</v>
      </c>
      <c r="AN153" s="456" t="e">
        <f t="shared" ca="1" si="126"/>
        <v>#N/A</v>
      </c>
      <c r="AO153" s="456" t="e">
        <f t="shared" ca="1" si="126"/>
        <v>#N/A</v>
      </c>
      <c r="AP153" s="454" t="e">
        <f t="shared" ca="1" si="111"/>
        <v>#DIV/0!</v>
      </c>
      <c r="AQ153" s="456">
        <f t="shared" si="127"/>
        <v>9.0000000000000002E-6</v>
      </c>
      <c r="AR153" s="456" t="e">
        <f t="shared" ca="1" si="127"/>
        <v>#DIV/0!</v>
      </c>
      <c r="AS153" s="460" t="e">
        <f t="shared" ca="1" si="138"/>
        <v>#N/A</v>
      </c>
      <c r="AT153" s="461" t="e">
        <f t="shared" ca="1" si="112"/>
        <v>#DIV/0!</v>
      </c>
      <c r="AU153" s="456" t="e">
        <f t="shared" si="128"/>
        <v>#DIV/0!</v>
      </c>
      <c r="AV153" s="455" t="e">
        <f t="shared" ca="1" si="129"/>
        <v>#DIV/0!</v>
      </c>
      <c r="AW153" s="456">
        <f t="shared" si="130"/>
        <v>0.03</v>
      </c>
      <c r="AX153" s="451">
        <f t="shared" si="113"/>
        <v>0</v>
      </c>
      <c r="AY153" s="457" t="e">
        <f t="shared" ca="1" si="114"/>
        <v>#DIV/0!</v>
      </c>
      <c r="BA153" s="70">
        <f>Pressure_1_R3!A75</f>
        <v>0</v>
      </c>
      <c r="BB153" s="86">
        <f>Pressure_1_R3!B75</f>
        <v>0</v>
      </c>
      <c r="BC153" s="86">
        <f>Pressure_1_R3!C75</f>
        <v>0</v>
      </c>
      <c r="BD153" s="86">
        <f>Pressure_1_R3!D75</f>
        <v>0</v>
      </c>
      <c r="BE153" s="86">
        <f>Pressure_1_R3!E75</f>
        <v>0</v>
      </c>
      <c r="BF153" s="86">
        <f>Pressure_1_R3!F75</f>
        <v>0</v>
      </c>
      <c r="BG153" s="86">
        <f>Pressure_1_R3!G75</f>
        <v>0</v>
      </c>
      <c r="BH153" s="86">
        <f>Pressure_1_R3!H75</f>
        <v>0</v>
      </c>
      <c r="BI153" s="86">
        <f>Pressure_1_R3!I75</f>
        <v>0</v>
      </c>
      <c r="BJ153" s="86">
        <f>Pressure_1_R3!J75</f>
        <v>0</v>
      </c>
      <c r="BK153" s="86">
        <f>Pressure_1_R3!K75</f>
        <v>0</v>
      </c>
      <c r="BL153" s="86">
        <f>Pressure_1_R3!L75</f>
        <v>0</v>
      </c>
      <c r="BM153" s="86">
        <f>Pressure_1_R3!M75</f>
        <v>0</v>
      </c>
      <c r="BN153" s="86">
        <f>Pressure_1_R3!N75</f>
        <v>0</v>
      </c>
      <c r="BO153" s="86">
        <f>Pressure_1_R3!O75</f>
        <v>0</v>
      </c>
      <c r="BP153" s="71">
        <f>Pressure_1_R3!P75</f>
        <v>0</v>
      </c>
    </row>
    <row r="154" spans="2:68" ht="15" customHeight="1">
      <c r="B154" s="443">
        <f>Pressure_1_R3!B10</f>
        <v>0</v>
      </c>
      <c r="C154" s="444">
        <f>Pressure_1_R3!D10</f>
        <v>0</v>
      </c>
      <c r="D154" s="450" t="str">
        <f t="shared" si="102"/>
        <v/>
      </c>
      <c r="E154" s="434" t="str">
        <f t="shared" si="131"/>
        <v>기체</v>
      </c>
      <c r="F154" s="392" t="e">
        <f t="shared" si="103"/>
        <v>#N/A</v>
      </c>
      <c r="G154" s="392" t="e">
        <f t="shared" si="104"/>
        <v>#N/A</v>
      </c>
      <c r="H154" s="442" t="e">
        <f t="shared" si="105"/>
        <v>#N/A</v>
      </c>
      <c r="I154" s="434">
        <f t="shared" si="132"/>
        <v>0</v>
      </c>
      <c r="J154" s="66"/>
      <c r="K154" s="428">
        <f t="shared" si="133"/>
        <v>0</v>
      </c>
      <c r="L154" s="433" t="e">
        <f t="shared" ca="1" si="134"/>
        <v>#N/A</v>
      </c>
      <c r="M154" s="434" t="e">
        <f t="shared" ca="1" si="135"/>
        <v>#VALUE!</v>
      </c>
      <c r="N154" s="433">
        <f t="shared" ca="1" si="115"/>
        <v>0</v>
      </c>
      <c r="O154" s="434" t="e">
        <f t="shared" ca="1" si="116"/>
        <v>#N/A</v>
      </c>
      <c r="P154" s="433">
        <f t="shared" ca="1" si="117"/>
        <v>0</v>
      </c>
      <c r="Q154" s="434" t="e">
        <f t="shared" ca="1" si="118"/>
        <v>#N/A</v>
      </c>
      <c r="R154" s="435">
        <f t="shared" ca="1" si="119"/>
        <v>0</v>
      </c>
      <c r="S154" s="432" t="e">
        <f t="shared" ca="1" si="120"/>
        <v>#N/A</v>
      </c>
      <c r="T154" s="392" t="e">
        <f t="shared" ca="1" si="106"/>
        <v>#N/A</v>
      </c>
      <c r="U154" s="445" t="e">
        <f ca="1">IF(S154="% of Reading",H154*R154%,IF(S154="% of F.S",MAX(G148:G177)*R154%,R154*T154))</f>
        <v>#N/A</v>
      </c>
      <c r="V154" s="434">
        <f t="shared" si="121"/>
        <v>0</v>
      </c>
      <c r="X154" s="433" t="e">
        <f t="shared" ca="1" si="136"/>
        <v>#N/A</v>
      </c>
      <c r="Y154" s="434" t="e">
        <f t="shared" ca="1" si="137"/>
        <v>#N/A</v>
      </c>
      <c r="Z154" s="433" t="e">
        <f t="shared" ca="1" si="122"/>
        <v>#N/A</v>
      </c>
      <c r="AA154" s="436" t="e">
        <f t="shared" ca="1" si="123"/>
        <v>#N/A</v>
      </c>
      <c r="AB154" s="447">
        <f t="shared" si="107"/>
        <v>0</v>
      </c>
      <c r="AC154" s="448">
        <f t="shared" si="108"/>
        <v>0</v>
      </c>
      <c r="AD154" s="449">
        <f t="shared" si="109"/>
        <v>0</v>
      </c>
      <c r="AF154" s="392">
        <f t="shared" si="110"/>
        <v>0</v>
      </c>
      <c r="AG154" s="456">
        <f t="shared" si="124"/>
        <v>9.7989820000000005</v>
      </c>
      <c r="AH154" s="456" t="e">
        <f t="shared" si="124"/>
        <v>#DIV/0!</v>
      </c>
      <c r="AI154" s="456">
        <f t="shared" si="124"/>
        <v>8000</v>
      </c>
      <c r="AJ154" s="456">
        <f t="shared" si="124"/>
        <v>1</v>
      </c>
      <c r="AK154" s="456">
        <f t="shared" si="124"/>
        <v>0</v>
      </c>
      <c r="AL154" s="456" t="e">
        <f t="shared" ca="1" si="124"/>
        <v>#N/A</v>
      </c>
      <c r="AM154" s="459" t="e">
        <f t="shared" ca="1" si="125"/>
        <v>#DIV/0!</v>
      </c>
      <c r="AN154" s="456" t="e">
        <f t="shared" ca="1" si="126"/>
        <v>#N/A</v>
      </c>
      <c r="AO154" s="456" t="e">
        <f t="shared" ca="1" si="126"/>
        <v>#N/A</v>
      </c>
      <c r="AP154" s="454" t="e">
        <f t="shared" ca="1" si="111"/>
        <v>#DIV/0!</v>
      </c>
      <c r="AQ154" s="456">
        <f t="shared" si="127"/>
        <v>9.0000000000000002E-6</v>
      </c>
      <c r="AR154" s="456" t="e">
        <f t="shared" ca="1" si="127"/>
        <v>#DIV/0!</v>
      </c>
      <c r="AS154" s="460" t="e">
        <f t="shared" ca="1" si="138"/>
        <v>#N/A</v>
      </c>
      <c r="AT154" s="461" t="e">
        <f t="shared" ca="1" si="112"/>
        <v>#DIV/0!</v>
      </c>
      <c r="AU154" s="456" t="e">
        <f t="shared" si="128"/>
        <v>#DIV/0!</v>
      </c>
      <c r="AV154" s="455" t="e">
        <f t="shared" ca="1" si="129"/>
        <v>#DIV/0!</v>
      </c>
      <c r="AW154" s="456">
        <f t="shared" si="130"/>
        <v>0.03</v>
      </c>
      <c r="AX154" s="451">
        <f t="shared" si="113"/>
        <v>0</v>
      </c>
      <c r="AY154" s="457" t="e">
        <f t="shared" ca="1" si="114"/>
        <v>#DIV/0!</v>
      </c>
      <c r="BA154" s="68">
        <f>Pressure_1_R3!A76</f>
        <v>0</v>
      </c>
      <c r="BB154" s="87">
        <f>Pressure_1_R3!B76</f>
        <v>0</v>
      </c>
      <c r="BC154" s="87">
        <f>Pressure_1_R3!C76</f>
        <v>0</v>
      </c>
      <c r="BD154" s="87">
        <f>Pressure_1_R3!D76</f>
        <v>0</v>
      </c>
      <c r="BE154" s="87">
        <f>Pressure_1_R3!E76</f>
        <v>0</v>
      </c>
      <c r="BF154" s="87">
        <f>Pressure_1_R3!F76</f>
        <v>0</v>
      </c>
      <c r="BG154" s="87">
        <f>Pressure_1_R3!G76</f>
        <v>0</v>
      </c>
      <c r="BH154" s="87">
        <f>Pressure_1_R3!H76</f>
        <v>0</v>
      </c>
      <c r="BI154" s="87">
        <f>Pressure_1_R3!I76</f>
        <v>0</v>
      </c>
      <c r="BJ154" s="87">
        <f>Pressure_1_R3!J76</f>
        <v>0</v>
      </c>
      <c r="BK154" s="87">
        <f>Pressure_1_R3!K76</f>
        <v>0</v>
      </c>
      <c r="BL154" s="87">
        <f>Pressure_1_R3!L76</f>
        <v>0</v>
      </c>
      <c r="BM154" s="87">
        <f>Pressure_1_R3!M76</f>
        <v>0</v>
      </c>
      <c r="BN154" s="87">
        <f>Pressure_1_R3!N76</f>
        <v>0</v>
      </c>
      <c r="BO154" s="87">
        <f>Pressure_1_R3!O76</f>
        <v>0</v>
      </c>
      <c r="BP154" s="69">
        <f>Pressure_1_R3!P76</f>
        <v>0</v>
      </c>
    </row>
    <row r="155" spans="2:68" ht="15" customHeight="1">
      <c r="B155" s="443">
        <f>Pressure_1_R3!B11</f>
        <v>0</v>
      </c>
      <c r="C155" s="444">
        <f>Pressure_1_R3!D11</f>
        <v>0</v>
      </c>
      <c r="D155" s="450" t="str">
        <f t="shared" si="102"/>
        <v/>
      </c>
      <c r="E155" s="434" t="str">
        <f t="shared" si="131"/>
        <v>기체</v>
      </c>
      <c r="F155" s="392" t="e">
        <f t="shared" si="103"/>
        <v>#N/A</v>
      </c>
      <c r="G155" s="392" t="e">
        <f t="shared" si="104"/>
        <v>#N/A</v>
      </c>
      <c r="H155" s="442" t="e">
        <f t="shared" si="105"/>
        <v>#N/A</v>
      </c>
      <c r="I155" s="434">
        <f t="shared" si="132"/>
        <v>0</v>
      </c>
      <c r="J155" s="66"/>
      <c r="K155" s="428">
        <f t="shared" si="133"/>
        <v>0</v>
      </c>
      <c r="L155" s="433" t="e">
        <f t="shared" ca="1" si="134"/>
        <v>#N/A</v>
      </c>
      <c r="M155" s="434" t="e">
        <f t="shared" ca="1" si="135"/>
        <v>#VALUE!</v>
      </c>
      <c r="N155" s="433">
        <f t="shared" ca="1" si="115"/>
        <v>0</v>
      </c>
      <c r="O155" s="434" t="e">
        <f t="shared" ca="1" si="116"/>
        <v>#N/A</v>
      </c>
      <c r="P155" s="433">
        <f t="shared" ca="1" si="117"/>
        <v>0</v>
      </c>
      <c r="Q155" s="434" t="e">
        <f t="shared" ca="1" si="118"/>
        <v>#N/A</v>
      </c>
      <c r="R155" s="435">
        <f t="shared" ca="1" si="119"/>
        <v>0</v>
      </c>
      <c r="S155" s="432" t="e">
        <f t="shared" ca="1" si="120"/>
        <v>#N/A</v>
      </c>
      <c r="T155" s="392" t="e">
        <f t="shared" ca="1" si="106"/>
        <v>#N/A</v>
      </c>
      <c r="U155" s="445" t="e">
        <f ca="1">IF(S155="% of Reading",H155*R155%,IF(S155="% of F.S",MAX(G148:G177)*R155%,R155*T155))</f>
        <v>#N/A</v>
      </c>
      <c r="V155" s="434">
        <f t="shared" si="121"/>
        <v>0</v>
      </c>
      <c r="X155" s="433" t="e">
        <f t="shared" ca="1" si="136"/>
        <v>#N/A</v>
      </c>
      <c r="Y155" s="434" t="e">
        <f t="shared" ca="1" si="137"/>
        <v>#N/A</v>
      </c>
      <c r="Z155" s="433" t="e">
        <f t="shared" ca="1" si="122"/>
        <v>#N/A</v>
      </c>
      <c r="AA155" s="436" t="e">
        <f t="shared" ca="1" si="123"/>
        <v>#N/A</v>
      </c>
      <c r="AB155" s="447">
        <f t="shared" si="107"/>
        <v>0</v>
      </c>
      <c r="AC155" s="448">
        <f t="shared" si="108"/>
        <v>0</v>
      </c>
      <c r="AD155" s="449">
        <f t="shared" si="109"/>
        <v>0</v>
      </c>
      <c r="AF155" s="392">
        <f t="shared" si="110"/>
        <v>0</v>
      </c>
      <c r="AG155" s="456">
        <f t="shared" si="124"/>
        <v>9.7989820000000005</v>
      </c>
      <c r="AH155" s="456" t="e">
        <f t="shared" si="124"/>
        <v>#DIV/0!</v>
      </c>
      <c r="AI155" s="456">
        <f t="shared" si="124"/>
        <v>8000</v>
      </c>
      <c r="AJ155" s="456">
        <f t="shared" si="124"/>
        <v>1</v>
      </c>
      <c r="AK155" s="456">
        <f t="shared" si="124"/>
        <v>0</v>
      </c>
      <c r="AL155" s="456" t="e">
        <f t="shared" ca="1" si="124"/>
        <v>#N/A</v>
      </c>
      <c r="AM155" s="459" t="e">
        <f t="shared" ca="1" si="125"/>
        <v>#DIV/0!</v>
      </c>
      <c r="AN155" s="456" t="e">
        <f t="shared" ca="1" si="126"/>
        <v>#N/A</v>
      </c>
      <c r="AO155" s="456" t="e">
        <f t="shared" ca="1" si="126"/>
        <v>#N/A</v>
      </c>
      <c r="AP155" s="454" t="e">
        <f t="shared" ca="1" si="111"/>
        <v>#DIV/0!</v>
      </c>
      <c r="AQ155" s="456">
        <f t="shared" si="127"/>
        <v>9.0000000000000002E-6</v>
      </c>
      <c r="AR155" s="456" t="e">
        <f t="shared" ca="1" si="127"/>
        <v>#DIV/0!</v>
      </c>
      <c r="AS155" s="460" t="e">
        <f t="shared" ca="1" si="138"/>
        <v>#N/A</v>
      </c>
      <c r="AT155" s="461" t="e">
        <f t="shared" ca="1" si="112"/>
        <v>#DIV/0!</v>
      </c>
      <c r="AU155" s="456" t="e">
        <f t="shared" si="128"/>
        <v>#DIV/0!</v>
      </c>
      <c r="AV155" s="455" t="e">
        <f t="shared" ca="1" si="129"/>
        <v>#DIV/0!</v>
      </c>
      <c r="AW155" s="456">
        <f t="shared" si="130"/>
        <v>0.03</v>
      </c>
      <c r="AX155" s="451">
        <f t="shared" si="113"/>
        <v>0</v>
      </c>
      <c r="AY155" s="457" t="e">
        <f t="shared" ca="1" si="114"/>
        <v>#DIV/0!</v>
      </c>
      <c r="BA155" s="70">
        <f>Pressure_1_R3!A77</f>
        <v>0</v>
      </c>
      <c r="BB155" s="86">
        <f>Pressure_1_R3!B77</f>
        <v>0</v>
      </c>
      <c r="BC155" s="86">
        <f>Pressure_1_R3!C77</f>
        <v>0</v>
      </c>
      <c r="BD155" s="86">
        <f>Pressure_1_R3!D77</f>
        <v>0</v>
      </c>
      <c r="BE155" s="86">
        <f>Pressure_1_R3!E77</f>
        <v>0</v>
      </c>
      <c r="BF155" s="86">
        <f>Pressure_1_R3!F77</f>
        <v>0</v>
      </c>
      <c r="BG155" s="86">
        <f>Pressure_1_R3!G77</f>
        <v>0</v>
      </c>
      <c r="BH155" s="86">
        <f>Pressure_1_R3!H77</f>
        <v>0</v>
      </c>
      <c r="BI155" s="86">
        <f>Pressure_1_R3!I77</f>
        <v>0</v>
      </c>
      <c r="BJ155" s="86">
        <f>Pressure_1_R3!J77</f>
        <v>0</v>
      </c>
      <c r="BK155" s="86">
        <f>Pressure_1_R3!K77</f>
        <v>0</v>
      </c>
      <c r="BL155" s="86">
        <f>Pressure_1_R3!L77</f>
        <v>0</v>
      </c>
      <c r="BM155" s="86">
        <f>Pressure_1_R3!M77</f>
        <v>0</v>
      </c>
      <c r="BN155" s="86">
        <f>Pressure_1_R3!N77</f>
        <v>0</v>
      </c>
      <c r="BO155" s="86">
        <f>Pressure_1_R3!O77</f>
        <v>0</v>
      </c>
      <c r="BP155" s="71">
        <f>Pressure_1_R3!P77</f>
        <v>0</v>
      </c>
    </row>
    <row r="156" spans="2:68" ht="15" customHeight="1">
      <c r="B156" s="443">
        <f>Pressure_1_R3!B12</f>
        <v>0</v>
      </c>
      <c r="C156" s="444">
        <f>Pressure_1_R3!D12</f>
        <v>0</v>
      </c>
      <c r="D156" s="450" t="str">
        <f t="shared" si="102"/>
        <v/>
      </c>
      <c r="E156" s="434" t="str">
        <f t="shared" si="131"/>
        <v>기체</v>
      </c>
      <c r="F156" s="392" t="e">
        <f t="shared" si="103"/>
        <v>#N/A</v>
      </c>
      <c r="G156" s="392" t="e">
        <f t="shared" si="104"/>
        <v>#N/A</v>
      </c>
      <c r="H156" s="442" t="e">
        <f t="shared" si="105"/>
        <v>#N/A</v>
      </c>
      <c r="I156" s="434">
        <f t="shared" si="132"/>
        <v>0</v>
      </c>
      <c r="J156" s="66"/>
      <c r="K156" s="428">
        <f t="shared" si="133"/>
        <v>0</v>
      </c>
      <c r="L156" s="433" t="e">
        <f t="shared" ca="1" si="134"/>
        <v>#N/A</v>
      </c>
      <c r="M156" s="434" t="e">
        <f t="shared" ca="1" si="135"/>
        <v>#VALUE!</v>
      </c>
      <c r="N156" s="433">
        <f t="shared" ca="1" si="115"/>
        <v>0</v>
      </c>
      <c r="O156" s="434" t="e">
        <f t="shared" ca="1" si="116"/>
        <v>#N/A</v>
      </c>
      <c r="P156" s="433">
        <f t="shared" ca="1" si="117"/>
        <v>0</v>
      </c>
      <c r="Q156" s="434" t="e">
        <f t="shared" ca="1" si="118"/>
        <v>#N/A</v>
      </c>
      <c r="R156" s="435">
        <f t="shared" ca="1" si="119"/>
        <v>0</v>
      </c>
      <c r="S156" s="432" t="e">
        <f t="shared" ca="1" si="120"/>
        <v>#N/A</v>
      </c>
      <c r="T156" s="392" t="e">
        <f t="shared" ca="1" si="106"/>
        <v>#N/A</v>
      </c>
      <c r="U156" s="445" t="e">
        <f ca="1">IF(S156="% of Reading",H156*R156%,IF(S156="% of F.S",MAX(G148:G177)*R156%,R156*T156))</f>
        <v>#N/A</v>
      </c>
      <c r="V156" s="434">
        <f t="shared" si="121"/>
        <v>0</v>
      </c>
      <c r="X156" s="433" t="e">
        <f t="shared" ca="1" si="136"/>
        <v>#N/A</v>
      </c>
      <c r="Y156" s="434" t="e">
        <f t="shared" ca="1" si="137"/>
        <v>#N/A</v>
      </c>
      <c r="Z156" s="433" t="e">
        <f t="shared" ca="1" si="122"/>
        <v>#N/A</v>
      </c>
      <c r="AA156" s="436" t="e">
        <f t="shared" ca="1" si="123"/>
        <v>#N/A</v>
      </c>
      <c r="AB156" s="447">
        <f t="shared" si="107"/>
        <v>0</v>
      </c>
      <c r="AC156" s="448">
        <f t="shared" si="108"/>
        <v>0</v>
      </c>
      <c r="AD156" s="449">
        <f t="shared" si="109"/>
        <v>0</v>
      </c>
      <c r="AF156" s="392">
        <f t="shared" si="110"/>
        <v>0</v>
      </c>
      <c r="AG156" s="456">
        <f t="shared" si="124"/>
        <v>9.7989820000000005</v>
      </c>
      <c r="AH156" s="456" t="e">
        <f t="shared" si="124"/>
        <v>#DIV/0!</v>
      </c>
      <c r="AI156" s="456">
        <f t="shared" si="124"/>
        <v>8000</v>
      </c>
      <c r="AJ156" s="456">
        <f t="shared" si="124"/>
        <v>1</v>
      </c>
      <c r="AK156" s="456">
        <f t="shared" si="124"/>
        <v>0</v>
      </c>
      <c r="AL156" s="456" t="e">
        <f t="shared" ca="1" si="124"/>
        <v>#N/A</v>
      </c>
      <c r="AM156" s="459" t="e">
        <f t="shared" ca="1" si="125"/>
        <v>#DIV/0!</v>
      </c>
      <c r="AN156" s="456" t="e">
        <f t="shared" ca="1" si="126"/>
        <v>#N/A</v>
      </c>
      <c r="AO156" s="456" t="e">
        <f t="shared" ca="1" si="126"/>
        <v>#N/A</v>
      </c>
      <c r="AP156" s="454" t="e">
        <f t="shared" ca="1" si="111"/>
        <v>#DIV/0!</v>
      </c>
      <c r="AQ156" s="456">
        <f t="shared" si="127"/>
        <v>9.0000000000000002E-6</v>
      </c>
      <c r="AR156" s="456" t="e">
        <f t="shared" ca="1" si="127"/>
        <v>#DIV/0!</v>
      </c>
      <c r="AS156" s="460" t="e">
        <f t="shared" ca="1" si="138"/>
        <v>#N/A</v>
      </c>
      <c r="AT156" s="461" t="e">
        <f t="shared" ca="1" si="112"/>
        <v>#DIV/0!</v>
      </c>
      <c r="AU156" s="456" t="e">
        <f t="shared" si="128"/>
        <v>#DIV/0!</v>
      </c>
      <c r="AV156" s="455" t="e">
        <f t="shared" ca="1" si="129"/>
        <v>#DIV/0!</v>
      </c>
      <c r="AW156" s="456">
        <f t="shared" si="130"/>
        <v>0.03</v>
      </c>
      <c r="AX156" s="451">
        <f t="shared" si="113"/>
        <v>0</v>
      </c>
      <c r="AY156" s="457" t="e">
        <f t="shared" ca="1" si="114"/>
        <v>#DIV/0!</v>
      </c>
      <c r="BA156" s="68">
        <f>Pressure_1_R3!A78</f>
        <v>0</v>
      </c>
      <c r="BB156" s="87">
        <f>Pressure_1_R3!B78</f>
        <v>0</v>
      </c>
      <c r="BC156" s="87">
        <f>Pressure_1_R3!C78</f>
        <v>0</v>
      </c>
      <c r="BD156" s="87">
        <f>Pressure_1_R3!D78</f>
        <v>0</v>
      </c>
      <c r="BE156" s="87">
        <f>Pressure_1_R3!E78</f>
        <v>0</v>
      </c>
      <c r="BF156" s="87">
        <f>Pressure_1_R3!F78</f>
        <v>0</v>
      </c>
      <c r="BG156" s="87">
        <f>Pressure_1_R3!G78</f>
        <v>0</v>
      </c>
      <c r="BH156" s="87">
        <f>Pressure_1_R3!H78</f>
        <v>0</v>
      </c>
      <c r="BI156" s="87">
        <f>Pressure_1_R3!I78</f>
        <v>0</v>
      </c>
      <c r="BJ156" s="87">
        <f>Pressure_1_R3!J78</f>
        <v>0</v>
      </c>
      <c r="BK156" s="87">
        <f>Pressure_1_R3!K78</f>
        <v>0</v>
      </c>
      <c r="BL156" s="87">
        <f>Pressure_1_R3!L78</f>
        <v>0</v>
      </c>
      <c r="BM156" s="87">
        <f>Pressure_1_R3!M78</f>
        <v>0</v>
      </c>
      <c r="BN156" s="87">
        <f>Pressure_1_R3!N78</f>
        <v>0</v>
      </c>
      <c r="BO156" s="87">
        <f>Pressure_1_R3!O78</f>
        <v>0</v>
      </c>
      <c r="BP156" s="69">
        <f>Pressure_1_R3!P78</f>
        <v>0</v>
      </c>
    </row>
    <row r="157" spans="2:68" ht="15" customHeight="1">
      <c r="B157" s="443">
        <f>Pressure_1_R3!B13</f>
        <v>0</v>
      </c>
      <c r="C157" s="444">
        <f>Pressure_1_R3!D13</f>
        <v>0</v>
      </c>
      <c r="D157" s="450" t="str">
        <f t="shared" si="102"/>
        <v/>
      </c>
      <c r="E157" s="434" t="str">
        <f t="shared" si="131"/>
        <v>기체</v>
      </c>
      <c r="F157" s="392" t="e">
        <f t="shared" si="103"/>
        <v>#N/A</v>
      </c>
      <c r="G157" s="392" t="e">
        <f t="shared" si="104"/>
        <v>#N/A</v>
      </c>
      <c r="H157" s="442" t="e">
        <f t="shared" si="105"/>
        <v>#N/A</v>
      </c>
      <c r="I157" s="434">
        <f t="shared" si="132"/>
        <v>0</v>
      </c>
      <c r="J157" s="66"/>
      <c r="K157" s="428">
        <f t="shared" si="133"/>
        <v>0</v>
      </c>
      <c r="L157" s="433" t="e">
        <f t="shared" ca="1" si="134"/>
        <v>#N/A</v>
      </c>
      <c r="M157" s="434" t="e">
        <f t="shared" ca="1" si="135"/>
        <v>#VALUE!</v>
      </c>
      <c r="N157" s="433">
        <f t="shared" ca="1" si="115"/>
        <v>0</v>
      </c>
      <c r="O157" s="434" t="e">
        <f t="shared" ca="1" si="116"/>
        <v>#N/A</v>
      </c>
      <c r="P157" s="433">
        <f t="shared" ca="1" si="117"/>
        <v>0</v>
      </c>
      <c r="Q157" s="434" t="e">
        <f t="shared" ca="1" si="118"/>
        <v>#N/A</v>
      </c>
      <c r="R157" s="435">
        <f t="shared" ca="1" si="119"/>
        <v>0</v>
      </c>
      <c r="S157" s="432" t="e">
        <f t="shared" ca="1" si="120"/>
        <v>#N/A</v>
      </c>
      <c r="T157" s="392" t="e">
        <f t="shared" ca="1" si="106"/>
        <v>#N/A</v>
      </c>
      <c r="U157" s="445" t="e">
        <f ca="1">IF(S157="% of Reading",H157*R157%,IF(S157="% of F.S",MAX(G148:G177)*R157%,R157*T157))</f>
        <v>#N/A</v>
      </c>
      <c r="V157" s="434">
        <f t="shared" si="121"/>
        <v>0</v>
      </c>
      <c r="X157" s="433" t="e">
        <f t="shared" ca="1" si="136"/>
        <v>#N/A</v>
      </c>
      <c r="Y157" s="434" t="e">
        <f t="shared" ca="1" si="137"/>
        <v>#N/A</v>
      </c>
      <c r="Z157" s="433" t="e">
        <f t="shared" ca="1" si="122"/>
        <v>#N/A</v>
      </c>
      <c r="AA157" s="436" t="e">
        <f t="shared" ca="1" si="123"/>
        <v>#N/A</v>
      </c>
      <c r="AB157" s="447">
        <f t="shared" si="107"/>
        <v>0</v>
      </c>
      <c r="AC157" s="448">
        <f t="shared" si="108"/>
        <v>0</v>
      </c>
      <c r="AD157" s="449">
        <f t="shared" si="109"/>
        <v>0</v>
      </c>
      <c r="AF157" s="392">
        <f t="shared" si="110"/>
        <v>0</v>
      </c>
      <c r="AG157" s="456">
        <f t="shared" si="124"/>
        <v>9.7989820000000005</v>
      </c>
      <c r="AH157" s="456" t="e">
        <f t="shared" si="124"/>
        <v>#DIV/0!</v>
      </c>
      <c r="AI157" s="456">
        <f t="shared" si="124"/>
        <v>8000</v>
      </c>
      <c r="AJ157" s="456">
        <f t="shared" si="124"/>
        <v>1</v>
      </c>
      <c r="AK157" s="456">
        <f t="shared" si="124"/>
        <v>0</v>
      </c>
      <c r="AL157" s="456" t="e">
        <f t="shared" ca="1" si="124"/>
        <v>#N/A</v>
      </c>
      <c r="AM157" s="459" t="e">
        <f t="shared" ca="1" si="125"/>
        <v>#DIV/0!</v>
      </c>
      <c r="AN157" s="456" t="e">
        <f t="shared" ca="1" si="126"/>
        <v>#N/A</v>
      </c>
      <c r="AO157" s="456" t="e">
        <f t="shared" ca="1" si="126"/>
        <v>#N/A</v>
      </c>
      <c r="AP157" s="454" t="e">
        <f t="shared" ca="1" si="111"/>
        <v>#DIV/0!</v>
      </c>
      <c r="AQ157" s="456">
        <f t="shared" si="127"/>
        <v>9.0000000000000002E-6</v>
      </c>
      <c r="AR157" s="456" t="e">
        <f t="shared" ca="1" si="127"/>
        <v>#DIV/0!</v>
      </c>
      <c r="AS157" s="460" t="e">
        <f t="shared" ca="1" si="138"/>
        <v>#N/A</v>
      </c>
      <c r="AT157" s="461" t="e">
        <f t="shared" ca="1" si="112"/>
        <v>#DIV/0!</v>
      </c>
      <c r="AU157" s="456" t="e">
        <f t="shared" si="128"/>
        <v>#DIV/0!</v>
      </c>
      <c r="AV157" s="455" t="e">
        <f t="shared" ca="1" si="129"/>
        <v>#DIV/0!</v>
      </c>
      <c r="AW157" s="456">
        <f t="shared" si="130"/>
        <v>0.03</v>
      </c>
      <c r="AX157" s="451">
        <f t="shared" si="113"/>
        <v>0</v>
      </c>
      <c r="AY157" s="457" t="e">
        <f t="shared" ca="1" si="114"/>
        <v>#DIV/0!</v>
      </c>
      <c r="BA157" s="70">
        <f>Pressure_1_R3!A79</f>
        <v>0</v>
      </c>
      <c r="BB157" s="86">
        <f>Pressure_1_R3!B79</f>
        <v>0</v>
      </c>
      <c r="BC157" s="86">
        <f>Pressure_1_R3!C79</f>
        <v>0</v>
      </c>
      <c r="BD157" s="86">
        <f>Pressure_1_R3!D79</f>
        <v>0</v>
      </c>
      <c r="BE157" s="86">
        <f>Pressure_1_R3!E79</f>
        <v>0</v>
      </c>
      <c r="BF157" s="86">
        <f>Pressure_1_R3!F79</f>
        <v>0</v>
      </c>
      <c r="BG157" s="86">
        <f>Pressure_1_R3!G79</f>
        <v>0</v>
      </c>
      <c r="BH157" s="86">
        <f>Pressure_1_R3!H79</f>
        <v>0</v>
      </c>
      <c r="BI157" s="86">
        <f>Pressure_1_R3!I79</f>
        <v>0</v>
      </c>
      <c r="BJ157" s="86">
        <f>Pressure_1_R3!J79</f>
        <v>0</v>
      </c>
      <c r="BK157" s="86">
        <f>Pressure_1_R3!K79</f>
        <v>0</v>
      </c>
      <c r="BL157" s="86">
        <f>Pressure_1_R3!L79</f>
        <v>0</v>
      </c>
      <c r="BM157" s="86">
        <f>Pressure_1_R3!M79</f>
        <v>0</v>
      </c>
      <c r="BN157" s="86">
        <f>Pressure_1_R3!N79</f>
        <v>0</v>
      </c>
      <c r="BO157" s="86">
        <f>Pressure_1_R3!O79</f>
        <v>0</v>
      </c>
      <c r="BP157" s="71">
        <f>Pressure_1_R3!P79</f>
        <v>0</v>
      </c>
    </row>
    <row r="158" spans="2:68" ht="15" customHeight="1">
      <c r="B158" s="443">
        <f>Pressure_1_R3!B14</f>
        <v>0</v>
      </c>
      <c r="C158" s="444">
        <f>Pressure_1_R3!D14</f>
        <v>0</v>
      </c>
      <c r="D158" s="450" t="str">
        <f t="shared" si="102"/>
        <v/>
      </c>
      <c r="E158" s="434" t="str">
        <f t="shared" si="131"/>
        <v>기체</v>
      </c>
      <c r="F158" s="392" t="e">
        <f t="shared" si="103"/>
        <v>#N/A</v>
      </c>
      <c r="G158" s="392" t="e">
        <f t="shared" si="104"/>
        <v>#N/A</v>
      </c>
      <c r="H158" s="442" t="e">
        <f t="shared" si="105"/>
        <v>#N/A</v>
      </c>
      <c r="I158" s="434">
        <f t="shared" si="132"/>
        <v>0</v>
      </c>
      <c r="J158" s="66"/>
      <c r="K158" s="428">
        <f t="shared" si="133"/>
        <v>0</v>
      </c>
      <c r="L158" s="433" t="e">
        <f t="shared" ca="1" si="134"/>
        <v>#N/A</v>
      </c>
      <c r="M158" s="434" t="e">
        <f t="shared" ca="1" si="135"/>
        <v>#VALUE!</v>
      </c>
      <c r="N158" s="433">
        <f t="shared" ca="1" si="115"/>
        <v>0</v>
      </c>
      <c r="O158" s="434" t="e">
        <f t="shared" ca="1" si="116"/>
        <v>#N/A</v>
      </c>
      <c r="P158" s="433">
        <f t="shared" ca="1" si="117"/>
        <v>0</v>
      </c>
      <c r="Q158" s="434" t="e">
        <f t="shared" ca="1" si="118"/>
        <v>#N/A</v>
      </c>
      <c r="R158" s="435">
        <f t="shared" ca="1" si="119"/>
        <v>0</v>
      </c>
      <c r="S158" s="432" t="e">
        <f t="shared" ca="1" si="120"/>
        <v>#N/A</v>
      </c>
      <c r="T158" s="392" t="e">
        <f t="shared" ca="1" si="106"/>
        <v>#N/A</v>
      </c>
      <c r="U158" s="445" t="e">
        <f ca="1">IF(S158="% of Reading",H158*R158%,IF(S158="% of F.S",MAX(G148:G177)*R158%,R158*T158))</f>
        <v>#N/A</v>
      </c>
      <c r="V158" s="434">
        <f t="shared" si="121"/>
        <v>0</v>
      </c>
      <c r="X158" s="433" t="e">
        <f t="shared" ca="1" si="136"/>
        <v>#N/A</v>
      </c>
      <c r="Y158" s="434" t="e">
        <f t="shared" ca="1" si="137"/>
        <v>#N/A</v>
      </c>
      <c r="Z158" s="433" t="e">
        <f t="shared" ca="1" si="122"/>
        <v>#N/A</v>
      </c>
      <c r="AA158" s="436" t="e">
        <f t="shared" ca="1" si="123"/>
        <v>#N/A</v>
      </c>
      <c r="AB158" s="447">
        <f t="shared" si="107"/>
        <v>0</v>
      </c>
      <c r="AC158" s="448">
        <f t="shared" si="108"/>
        <v>0</v>
      </c>
      <c r="AD158" s="449">
        <f t="shared" si="109"/>
        <v>0</v>
      </c>
      <c r="AF158" s="392">
        <f t="shared" si="110"/>
        <v>0</v>
      </c>
      <c r="AG158" s="456">
        <f t="shared" si="124"/>
        <v>9.7989820000000005</v>
      </c>
      <c r="AH158" s="456" t="e">
        <f t="shared" si="124"/>
        <v>#DIV/0!</v>
      </c>
      <c r="AI158" s="456">
        <f t="shared" si="124"/>
        <v>8000</v>
      </c>
      <c r="AJ158" s="456">
        <f t="shared" si="124"/>
        <v>1</v>
      </c>
      <c r="AK158" s="456">
        <f t="shared" si="124"/>
        <v>0</v>
      </c>
      <c r="AL158" s="456" t="e">
        <f t="shared" ca="1" si="124"/>
        <v>#N/A</v>
      </c>
      <c r="AM158" s="459" t="e">
        <f t="shared" ca="1" si="125"/>
        <v>#DIV/0!</v>
      </c>
      <c r="AN158" s="456" t="e">
        <f t="shared" ca="1" si="126"/>
        <v>#N/A</v>
      </c>
      <c r="AO158" s="456" t="e">
        <f t="shared" ca="1" si="126"/>
        <v>#N/A</v>
      </c>
      <c r="AP158" s="454" t="e">
        <f t="shared" ca="1" si="111"/>
        <v>#DIV/0!</v>
      </c>
      <c r="AQ158" s="456">
        <f t="shared" si="127"/>
        <v>9.0000000000000002E-6</v>
      </c>
      <c r="AR158" s="456" t="e">
        <f t="shared" ca="1" si="127"/>
        <v>#DIV/0!</v>
      </c>
      <c r="AS158" s="460" t="e">
        <f t="shared" ca="1" si="138"/>
        <v>#N/A</v>
      </c>
      <c r="AT158" s="461" t="e">
        <f t="shared" ca="1" si="112"/>
        <v>#DIV/0!</v>
      </c>
      <c r="AU158" s="456" t="e">
        <f t="shared" si="128"/>
        <v>#DIV/0!</v>
      </c>
      <c r="AV158" s="455" t="e">
        <f t="shared" ca="1" si="129"/>
        <v>#DIV/0!</v>
      </c>
      <c r="AW158" s="456">
        <f t="shared" si="130"/>
        <v>0.03</v>
      </c>
      <c r="AX158" s="451">
        <f t="shared" si="113"/>
        <v>0</v>
      </c>
      <c r="AY158" s="457" t="e">
        <f t="shared" ca="1" si="114"/>
        <v>#DIV/0!</v>
      </c>
      <c r="BA158" s="68">
        <f>Pressure_1_R3!A80</f>
        <v>0</v>
      </c>
      <c r="BB158" s="87">
        <f>Pressure_1_R3!B80</f>
        <v>0</v>
      </c>
      <c r="BC158" s="87">
        <f>Pressure_1_R3!C80</f>
        <v>0</v>
      </c>
      <c r="BD158" s="87">
        <f>Pressure_1_R3!D80</f>
        <v>0</v>
      </c>
      <c r="BE158" s="87">
        <f>Pressure_1_R3!E80</f>
        <v>0</v>
      </c>
      <c r="BF158" s="87">
        <f>Pressure_1_R3!F80</f>
        <v>0</v>
      </c>
      <c r="BG158" s="87">
        <f>Pressure_1_R3!G80</f>
        <v>0</v>
      </c>
      <c r="BH158" s="87">
        <f>Pressure_1_R3!H80</f>
        <v>0</v>
      </c>
      <c r="BI158" s="87">
        <f>Pressure_1_R3!I80</f>
        <v>0</v>
      </c>
      <c r="BJ158" s="87">
        <f>Pressure_1_R3!J80</f>
        <v>0</v>
      </c>
      <c r="BK158" s="87">
        <f>Pressure_1_R3!K80</f>
        <v>0</v>
      </c>
      <c r="BL158" s="87">
        <f>Pressure_1_R3!L80</f>
        <v>0</v>
      </c>
      <c r="BM158" s="87">
        <f>Pressure_1_R3!M80</f>
        <v>0</v>
      </c>
      <c r="BN158" s="87">
        <f>Pressure_1_R3!N80</f>
        <v>0</v>
      </c>
      <c r="BO158" s="87">
        <f>Pressure_1_R3!O80</f>
        <v>0</v>
      </c>
      <c r="BP158" s="69">
        <f>Pressure_1_R3!P80</f>
        <v>0</v>
      </c>
    </row>
    <row r="159" spans="2:68" ht="15" customHeight="1">
      <c r="B159" s="443">
        <f>Pressure_1_R3!B15</f>
        <v>0</v>
      </c>
      <c r="C159" s="444">
        <f>Pressure_1_R3!D15</f>
        <v>0</v>
      </c>
      <c r="D159" s="450" t="str">
        <f t="shared" si="102"/>
        <v/>
      </c>
      <c r="E159" s="434" t="str">
        <f t="shared" si="131"/>
        <v>기체</v>
      </c>
      <c r="F159" s="392" t="e">
        <f t="shared" si="103"/>
        <v>#N/A</v>
      </c>
      <c r="G159" s="392" t="e">
        <f t="shared" si="104"/>
        <v>#N/A</v>
      </c>
      <c r="H159" s="442" t="e">
        <f t="shared" si="105"/>
        <v>#N/A</v>
      </c>
      <c r="I159" s="434">
        <f t="shared" si="132"/>
        <v>0</v>
      </c>
      <c r="J159" s="66"/>
      <c r="K159" s="428">
        <f t="shared" si="133"/>
        <v>0</v>
      </c>
      <c r="L159" s="433" t="e">
        <f t="shared" ca="1" si="134"/>
        <v>#N/A</v>
      </c>
      <c r="M159" s="434" t="e">
        <f t="shared" ca="1" si="135"/>
        <v>#VALUE!</v>
      </c>
      <c r="N159" s="433">
        <f t="shared" ca="1" si="115"/>
        <v>0</v>
      </c>
      <c r="O159" s="434" t="e">
        <f t="shared" ca="1" si="116"/>
        <v>#N/A</v>
      </c>
      <c r="P159" s="433">
        <f t="shared" ca="1" si="117"/>
        <v>0</v>
      </c>
      <c r="Q159" s="434" t="e">
        <f t="shared" ca="1" si="118"/>
        <v>#N/A</v>
      </c>
      <c r="R159" s="435">
        <f t="shared" ca="1" si="119"/>
        <v>0</v>
      </c>
      <c r="S159" s="432" t="e">
        <f t="shared" ca="1" si="120"/>
        <v>#N/A</v>
      </c>
      <c r="T159" s="392" t="e">
        <f t="shared" ca="1" si="106"/>
        <v>#N/A</v>
      </c>
      <c r="U159" s="445" t="e">
        <f ca="1">IF(S159="% of Reading",H159*R159%,IF(S159="% of F.S",MAX(G148:G177)*R159%,R159*T159))</f>
        <v>#N/A</v>
      </c>
      <c r="V159" s="434">
        <f t="shared" si="121"/>
        <v>0</v>
      </c>
      <c r="X159" s="433" t="e">
        <f t="shared" ca="1" si="136"/>
        <v>#N/A</v>
      </c>
      <c r="Y159" s="434" t="e">
        <f t="shared" ca="1" si="137"/>
        <v>#N/A</v>
      </c>
      <c r="Z159" s="433" t="e">
        <f t="shared" ca="1" si="122"/>
        <v>#N/A</v>
      </c>
      <c r="AA159" s="436" t="e">
        <f t="shared" ca="1" si="123"/>
        <v>#N/A</v>
      </c>
      <c r="AB159" s="447">
        <f t="shared" si="107"/>
        <v>0</v>
      </c>
      <c r="AC159" s="448">
        <f t="shared" si="108"/>
        <v>0</v>
      </c>
      <c r="AD159" s="449">
        <f t="shared" si="109"/>
        <v>0</v>
      </c>
      <c r="AF159" s="392">
        <f t="shared" si="110"/>
        <v>0</v>
      </c>
      <c r="AG159" s="456">
        <f t="shared" si="124"/>
        <v>9.7989820000000005</v>
      </c>
      <c r="AH159" s="456" t="e">
        <f t="shared" si="124"/>
        <v>#DIV/0!</v>
      </c>
      <c r="AI159" s="456">
        <f t="shared" si="124"/>
        <v>8000</v>
      </c>
      <c r="AJ159" s="456">
        <f t="shared" si="124"/>
        <v>1</v>
      </c>
      <c r="AK159" s="456">
        <f t="shared" si="124"/>
        <v>0</v>
      </c>
      <c r="AL159" s="456" t="e">
        <f t="shared" ca="1" si="124"/>
        <v>#N/A</v>
      </c>
      <c r="AM159" s="459" t="e">
        <f t="shared" ca="1" si="125"/>
        <v>#DIV/0!</v>
      </c>
      <c r="AN159" s="456" t="e">
        <f t="shared" ca="1" si="126"/>
        <v>#N/A</v>
      </c>
      <c r="AO159" s="456" t="e">
        <f t="shared" ca="1" si="126"/>
        <v>#N/A</v>
      </c>
      <c r="AP159" s="454" t="e">
        <f t="shared" ca="1" si="111"/>
        <v>#DIV/0!</v>
      </c>
      <c r="AQ159" s="456">
        <f t="shared" si="127"/>
        <v>9.0000000000000002E-6</v>
      </c>
      <c r="AR159" s="456" t="e">
        <f t="shared" ca="1" si="127"/>
        <v>#DIV/0!</v>
      </c>
      <c r="AS159" s="460" t="e">
        <f t="shared" ca="1" si="138"/>
        <v>#N/A</v>
      </c>
      <c r="AT159" s="461" t="e">
        <f t="shared" ca="1" si="112"/>
        <v>#DIV/0!</v>
      </c>
      <c r="AU159" s="456" t="e">
        <f t="shared" si="128"/>
        <v>#DIV/0!</v>
      </c>
      <c r="AV159" s="455" t="e">
        <f t="shared" ca="1" si="129"/>
        <v>#DIV/0!</v>
      </c>
      <c r="AW159" s="456">
        <f t="shared" si="130"/>
        <v>0.03</v>
      </c>
      <c r="AX159" s="451">
        <f t="shared" si="113"/>
        <v>0</v>
      </c>
      <c r="AY159" s="457" t="e">
        <f t="shared" ca="1" si="114"/>
        <v>#DIV/0!</v>
      </c>
      <c r="BA159" s="70">
        <f>Pressure_1_R3!A81</f>
        <v>0</v>
      </c>
      <c r="BB159" s="86">
        <f>Pressure_1_R3!B81</f>
        <v>0</v>
      </c>
      <c r="BC159" s="86">
        <f>Pressure_1_R3!C81</f>
        <v>0</v>
      </c>
      <c r="BD159" s="86">
        <f>Pressure_1_R3!D81</f>
        <v>0</v>
      </c>
      <c r="BE159" s="86">
        <f>Pressure_1_R3!E81</f>
        <v>0</v>
      </c>
      <c r="BF159" s="86">
        <f>Pressure_1_R3!F81</f>
        <v>0</v>
      </c>
      <c r="BG159" s="86">
        <f>Pressure_1_R3!G81</f>
        <v>0</v>
      </c>
      <c r="BH159" s="86">
        <f>Pressure_1_R3!H81</f>
        <v>0</v>
      </c>
      <c r="BI159" s="86">
        <f>Pressure_1_R3!I81</f>
        <v>0</v>
      </c>
      <c r="BJ159" s="86">
        <f>Pressure_1_R3!J81</f>
        <v>0</v>
      </c>
      <c r="BK159" s="86">
        <f>Pressure_1_R3!K81</f>
        <v>0</v>
      </c>
      <c r="BL159" s="86">
        <f>Pressure_1_R3!L81</f>
        <v>0</v>
      </c>
      <c r="BM159" s="86">
        <f>Pressure_1_R3!M81</f>
        <v>0</v>
      </c>
      <c r="BN159" s="86">
        <f>Pressure_1_R3!N81</f>
        <v>0</v>
      </c>
      <c r="BO159" s="86">
        <f>Pressure_1_R3!O81</f>
        <v>0</v>
      </c>
      <c r="BP159" s="71">
        <f>Pressure_1_R3!P81</f>
        <v>0</v>
      </c>
    </row>
    <row r="160" spans="2:68" ht="15" customHeight="1">
      <c r="B160" s="443">
        <f>Pressure_1_R3!B16</f>
        <v>0</v>
      </c>
      <c r="C160" s="444">
        <f>Pressure_1_R3!D16</f>
        <v>0</v>
      </c>
      <c r="D160" s="450" t="str">
        <f t="shared" si="102"/>
        <v/>
      </c>
      <c r="E160" s="434" t="str">
        <f t="shared" si="131"/>
        <v>기체</v>
      </c>
      <c r="F160" s="392" t="e">
        <f t="shared" si="103"/>
        <v>#N/A</v>
      </c>
      <c r="G160" s="392" t="e">
        <f t="shared" si="104"/>
        <v>#N/A</v>
      </c>
      <c r="H160" s="442" t="e">
        <f t="shared" si="105"/>
        <v>#N/A</v>
      </c>
      <c r="I160" s="434">
        <f t="shared" si="132"/>
        <v>0</v>
      </c>
      <c r="J160" s="66"/>
      <c r="K160" s="428">
        <f t="shared" si="133"/>
        <v>0</v>
      </c>
      <c r="L160" s="433" t="e">
        <f t="shared" ca="1" si="134"/>
        <v>#N/A</v>
      </c>
      <c r="M160" s="434" t="e">
        <f t="shared" ca="1" si="135"/>
        <v>#VALUE!</v>
      </c>
      <c r="N160" s="433">
        <f t="shared" ca="1" si="115"/>
        <v>0</v>
      </c>
      <c r="O160" s="434" t="e">
        <f t="shared" ca="1" si="116"/>
        <v>#N/A</v>
      </c>
      <c r="P160" s="433">
        <f t="shared" ca="1" si="117"/>
        <v>0</v>
      </c>
      <c r="Q160" s="434" t="e">
        <f t="shared" ca="1" si="118"/>
        <v>#N/A</v>
      </c>
      <c r="R160" s="435">
        <f t="shared" ca="1" si="119"/>
        <v>0</v>
      </c>
      <c r="S160" s="432" t="e">
        <f t="shared" ca="1" si="120"/>
        <v>#N/A</v>
      </c>
      <c r="T160" s="392" t="e">
        <f t="shared" ca="1" si="106"/>
        <v>#N/A</v>
      </c>
      <c r="U160" s="445" t="e">
        <f ca="1">IF(S160="% of Reading",H160*R160%,IF(S160="% of F.S",MAX(G148:G177)*R160%,R160*T160))</f>
        <v>#N/A</v>
      </c>
      <c r="V160" s="434">
        <f t="shared" si="121"/>
        <v>0</v>
      </c>
      <c r="X160" s="433" t="e">
        <f t="shared" ca="1" si="136"/>
        <v>#N/A</v>
      </c>
      <c r="Y160" s="434" t="e">
        <f t="shared" ca="1" si="137"/>
        <v>#N/A</v>
      </c>
      <c r="Z160" s="433" t="e">
        <f t="shared" ca="1" si="122"/>
        <v>#N/A</v>
      </c>
      <c r="AA160" s="436" t="e">
        <f t="shared" ca="1" si="123"/>
        <v>#N/A</v>
      </c>
      <c r="AB160" s="447">
        <f t="shared" si="107"/>
        <v>0</v>
      </c>
      <c r="AC160" s="448">
        <f t="shared" si="108"/>
        <v>0</v>
      </c>
      <c r="AD160" s="449">
        <f t="shared" si="109"/>
        <v>0</v>
      </c>
      <c r="AF160" s="392">
        <f t="shared" si="110"/>
        <v>0</v>
      </c>
      <c r="AG160" s="456">
        <f t="shared" si="124"/>
        <v>9.7989820000000005</v>
      </c>
      <c r="AH160" s="456" t="e">
        <f t="shared" si="124"/>
        <v>#DIV/0!</v>
      </c>
      <c r="AI160" s="456">
        <f t="shared" si="124"/>
        <v>8000</v>
      </c>
      <c r="AJ160" s="456">
        <f t="shared" si="124"/>
        <v>1</v>
      </c>
      <c r="AK160" s="456">
        <f t="shared" si="124"/>
        <v>0</v>
      </c>
      <c r="AL160" s="456" t="e">
        <f t="shared" ca="1" si="124"/>
        <v>#N/A</v>
      </c>
      <c r="AM160" s="459" t="e">
        <f t="shared" ca="1" si="125"/>
        <v>#DIV/0!</v>
      </c>
      <c r="AN160" s="456" t="e">
        <f t="shared" ca="1" si="126"/>
        <v>#N/A</v>
      </c>
      <c r="AO160" s="456" t="e">
        <f t="shared" ca="1" si="126"/>
        <v>#N/A</v>
      </c>
      <c r="AP160" s="454" t="e">
        <f t="shared" ca="1" si="111"/>
        <v>#DIV/0!</v>
      </c>
      <c r="AQ160" s="456">
        <f t="shared" si="127"/>
        <v>9.0000000000000002E-6</v>
      </c>
      <c r="AR160" s="456" t="e">
        <f t="shared" ca="1" si="127"/>
        <v>#DIV/0!</v>
      </c>
      <c r="AS160" s="460" t="e">
        <f t="shared" ca="1" si="138"/>
        <v>#N/A</v>
      </c>
      <c r="AT160" s="461" t="e">
        <f t="shared" ca="1" si="112"/>
        <v>#DIV/0!</v>
      </c>
      <c r="AU160" s="456" t="e">
        <f t="shared" si="128"/>
        <v>#DIV/0!</v>
      </c>
      <c r="AV160" s="455" t="e">
        <f t="shared" ca="1" si="129"/>
        <v>#DIV/0!</v>
      </c>
      <c r="AW160" s="456">
        <f t="shared" si="130"/>
        <v>0.03</v>
      </c>
      <c r="AX160" s="451">
        <f t="shared" si="113"/>
        <v>0</v>
      </c>
      <c r="AY160" s="457" t="e">
        <f t="shared" ca="1" si="114"/>
        <v>#DIV/0!</v>
      </c>
      <c r="BA160" s="68">
        <f>Pressure_1_R3!A82</f>
        <v>0</v>
      </c>
      <c r="BB160" s="87">
        <f>Pressure_1_R3!B82</f>
        <v>0</v>
      </c>
      <c r="BC160" s="87">
        <f>Pressure_1_R3!C82</f>
        <v>0</v>
      </c>
      <c r="BD160" s="87">
        <f>Pressure_1_R3!D82</f>
        <v>0</v>
      </c>
      <c r="BE160" s="87">
        <f>Pressure_1_R3!E82</f>
        <v>0</v>
      </c>
      <c r="BF160" s="87">
        <f>Pressure_1_R3!F82</f>
        <v>0</v>
      </c>
      <c r="BG160" s="87">
        <f>Pressure_1_R3!G82</f>
        <v>0</v>
      </c>
      <c r="BH160" s="87">
        <f>Pressure_1_R3!H82</f>
        <v>0</v>
      </c>
      <c r="BI160" s="87">
        <f>Pressure_1_R3!I82</f>
        <v>0</v>
      </c>
      <c r="BJ160" s="87">
        <f>Pressure_1_R3!J82</f>
        <v>0</v>
      </c>
      <c r="BK160" s="87">
        <f>Pressure_1_R3!K82</f>
        <v>0</v>
      </c>
      <c r="BL160" s="87">
        <f>Pressure_1_R3!L82</f>
        <v>0</v>
      </c>
      <c r="BM160" s="87">
        <f>Pressure_1_R3!M82</f>
        <v>0</v>
      </c>
      <c r="BN160" s="87">
        <f>Pressure_1_R3!N82</f>
        <v>0</v>
      </c>
      <c r="BO160" s="87">
        <f>Pressure_1_R3!O82</f>
        <v>0</v>
      </c>
      <c r="BP160" s="69">
        <f>Pressure_1_R3!P82</f>
        <v>0</v>
      </c>
    </row>
    <row r="161" spans="2:68" ht="15" customHeight="1">
      <c r="B161" s="443">
        <f>Pressure_1_R3!B17</f>
        <v>0</v>
      </c>
      <c r="C161" s="444">
        <f>Pressure_1_R3!D17</f>
        <v>0</v>
      </c>
      <c r="D161" s="450" t="str">
        <f t="shared" si="102"/>
        <v/>
      </c>
      <c r="E161" s="434" t="str">
        <f t="shared" si="131"/>
        <v>기체</v>
      </c>
      <c r="F161" s="392" t="e">
        <f t="shared" si="103"/>
        <v>#N/A</v>
      </c>
      <c r="G161" s="392" t="e">
        <f t="shared" si="104"/>
        <v>#N/A</v>
      </c>
      <c r="H161" s="442" t="e">
        <f t="shared" si="105"/>
        <v>#N/A</v>
      </c>
      <c r="I161" s="434">
        <f t="shared" si="132"/>
        <v>0</v>
      </c>
      <c r="J161" s="66"/>
      <c r="K161" s="428">
        <f t="shared" si="133"/>
        <v>0</v>
      </c>
      <c r="L161" s="433" t="e">
        <f t="shared" ca="1" si="134"/>
        <v>#N/A</v>
      </c>
      <c r="M161" s="434" t="e">
        <f t="shared" ca="1" si="135"/>
        <v>#VALUE!</v>
      </c>
      <c r="N161" s="433">
        <f t="shared" ca="1" si="115"/>
        <v>0</v>
      </c>
      <c r="O161" s="434" t="e">
        <f t="shared" ca="1" si="116"/>
        <v>#N/A</v>
      </c>
      <c r="P161" s="433">
        <f t="shared" ca="1" si="117"/>
        <v>0</v>
      </c>
      <c r="Q161" s="434" t="e">
        <f t="shared" ca="1" si="118"/>
        <v>#N/A</v>
      </c>
      <c r="R161" s="435">
        <f t="shared" ca="1" si="119"/>
        <v>0</v>
      </c>
      <c r="S161" s="432" t="e">
        <f t="shared" ca="1" si="120"/>
        <v>#N/A</v>
      </c>
      <c r="T161" s="392" t="e">
        <f t="shared" ca="1" si="106"/>
        <v>#N/A</v>
      </c>
      <c r="U161" s="445" t="e">
        <f ca="1">IF(S161="% of Reading",H161*R161%,IF(S161="% of F.S",MAX(G148:G177)*R161%,R161*T161))</f>
        <v>#N/A</v>
      </c>
      <c r="V161" s="434">
        <f t="shared" si="121"/>
        <v>0</v>
      </c>
      <c r="X161" s="433" t="e">
        <f t="shared" ca="1" si="136"/>
        <v>#N/A</v>
      </c>
      <c r="Y161" s="434" t="e">
        <f t="shared" ca="1" si="137"/>
        <v>#N/A</v>
      </c>
      <c r="Z161" s="433" t="e">
        <f t="shared" ca="1" si="122"/>
        <v>#N/A</v>
      </c>
      <c r="AA161" s="436" t="e">
        <f t="shared" ca="1" si="123"/>
        <v>#N/A</v>
      </c>
      <c r="AB161" s="447">
        <f t="shared" si="107"/>
        <v>0</v>
      </c>
      <c r="AC161" s="448">
        <f t="shared" si="108"/>
        <v>0</v>
      </c>
      <c r="AD161" s="449">
        <f t="shared" si="109"/>
        <v>0</v>
      </c>
      <c r="AF161" s="392">
        <f t="shared" si="110"/>
        <v>0</v>
      </c>
      <c r="AG161" s="456">
        <f t="shared" si="124"/>
        <v>9.7989820000000005</v>
      </c>
      <c r="AH161" s="456" t="e">
        <f t="shared" si="124"/>
        <v>#DIV/0!</v>
      </c>
      <c r="AI161" s="456">
        <f t="shared" si="124"/>
        <v>8000</v>
      </c>
      <c r="AJ161" s="456">
        <f t="shared" si="124"/>
        <v>1</v>
      </c>
      <c r="AK161" s="456">
        <f t="shared" si="124"/>
        <v>0</v>
      </c>
      <c r="AL161" s="456" t="e">
        <f t="shared" ca="1" si="124"/>
        <v>#N/A</v>
      </c>
      <c r="AM161" s="459" t="e">
        <f t="shared" ca="1" si="125"/>
        <v>#DIV/0!</v>
      </c>
      <c r="AN161" s="456" t="e">
        <f t="shared" ca="1" si="126"/>
        <v>#N/A</v>
      </c>
      <c r="AO161" s="456" t="e">
        <f t="shared" ca="1" si="126"/>
        <v>#N/A</v>
      </c>
      <c r="AP161" s="454" t="e">
        <f t="shared" ca="1" si="111"/>
        <v>#DIV/0!</v>
      </c>
      <c r="AQ161" s="456">
        <f t="shared" si="127"/>
        <v>9.0000000000000002E-6</v>
      </c>
      <c r="AR161" s="456" t="e">
        <f t="shared" ca="1" si="127"/>
        <v>#DIV/0!</v>
      </c>
      <c r="AS161" s="460" t="e">
        <f t="shared" ca="1" si="138"/>
        <v>#N/A</v>
      </c>
      <c r="AT161" s="461" t="e">
        <f t="shared" ca="1" si="112"/>
        <v>#DIV/0!</v>
      </c>
      <c r="AU161" s="456" t="e">
        <f t="shared" si="128"/>
        <v>#DIV/0!</v>
      </c>
      <c r="AV161" s="455" t="e">
        <f t="shared" ca="1" si="129"/>
        <v>#DIV/0!</v>
      </c>
      <c r="AW161" s="456">
        <f t="shared" si="130"/>
        <v>0.03</v>
      </c>
      <c r="AX161" s="451">
        <f t="shared" si="113"/>
        <v>0</v>
      </c>
      <c r="AY161" s="457" t="e">
        <f t="shared" ca="1" si="114"/>
        <v>#DIV/0!</v>
      </c>
      <c r="BA161" s="70">
        <f>Pressure_1_R3!A83</f>
        <v>0</v>
      </c>
      <c r="BB161" s="86">
        <f>Pressure_1_R3!B83</f>
        <v>0</v>
      </c>
      <c r="BC161" s="86">
        <f>Pressure_1_R3!C83</f>
        <v>0</v>
      </c>
      <c r="BD161" s="86">
        <f>Pressure_1_R3!D83</f>
        <v>0</v>
      </c>
      <c r="BE161" s="86">
        <f>Pressure_1_R3!E83</f>
        <v>0</v>
      </c>
      <c r="BF161" s="86">
        <f>Pressure_1_R3!F83</f>
        <v>0</v>
      </c>
      <c r="BG161" s="86">
        <f>Pressure_1_R3!G83</f>
        <v>0</v>
      </c>
      <c r="BH161" s="86">
        <f>Pressure_1_R3!H83</f>
        <v>0</v>
      </c>
      <c r="BI161" s="86">
        <f>Pressure_1_R3!I83</f>
        <v>0</v>
      </c>
      <c r="BJ161" s="86">
        <f>Pressure_1_R3!J83</f>
        <v>0</v>
      </c>
      <c r="BK161" s="86">
        <f>Pressure_1_R3!K83</f>
        <v>0</v>
      </c>
      <c r="BL161" s="86">
        <f>Pressure_1_R3!L83</f>
        <v>0</v>
      </c>
      <c r="BM161" s="86">
        <f>Pressure_1_R3!M83</f>
        <v>0</v>
      </c>
      <c r="BN161" s="86">
        <f>Pressure_1_R3!N83</f>
        <v>0</v>
      </c>
      <c r="BO161" s="86">
        <f>Pressure_1_R3!O83</f>
        <v>0</v>
      </c>
      <c r="BP161" s="71">
        <f>Pressure_1_R3!P83</f>
        <v>0</v>
      </c>
    </row>
    <row r="162" spans="2:68" ht="15" customHeight="1">
      <c r="B162" s="443">
        <f>Pressure_1_R3!B18</f>
        <v>0</v>
      </c>
      <c r="C162" s="444">
        <f>Pressure_1_R3!D18</f>
        <v>0</v>
      </c>
      <c r="D162" s="450" t="str">
        <f t="shared" si="102"/>
        <v/>
      </c>
      <c r="E162" s="434" t="str">
        <f t="shared" si="131"/>
        <v>기체</v>
      </c>
      <c r="F162" s="392" t="e">
        <f t="shared" si="103"/>
        <v>#N/A</v>
      </c>
      <c r="G162" s="392" t="e">
        <f t="shared" si="104"/>
        <v>#N/A</v>
      </c>
      <c r="H162" s="442" t="e">
        <f t="shared" si="105"/>
        <v>#N/A</v>
      </c>
      <c r="I162" s="434">
        <f t="shared" si="132"/>
        <v>0</v>
      </c>
      <c r="J162" s="66"/>
      <c r="K162" s="428">
        <f t="shared" si="133"/>
        <v>0</v>
      </c>
      <c r="L162" s="433" t="e">
        <f t="shared" ca="1" si="134"/>
        <v>#N/A</v>
      </c>
      <c r="M162" s="434" t="e">
        <f t="shared" ca="1" si="135"/>
        <v>#VALUE!</v>
      </c>
      <c r="N162" s="433">
        <f t="shared" ca="1" si="115"/>
        <v>0</v>
      </c>
      <c r="O162" s="434" t="e">
        <f t="shared" ca="1" si="116"/>
        <v>#N/A</v>
      </c>
      <c r="P162" s="433">
        <f t="shared" ca="1" si="117"/>
        <v>0</v>
      </c>
      <c r="Q162" s="434" t="e">
        <f t="shared" ca="1" si="118"/>
        <v>#N/A</v>
      </c>
      <c r="R162" s="435">
        <f t="shared" ca="1" si="119"/>
        <v>0</v>
      </c>
      <c r="S162" s="432" t="e">
        <f t="shared" ca="1" si="120"/>
        <v>#N/A</v>
      </c>
      <c r="T162" s="392" t="e">
        <f t="shared" ca="1" si="106"/>
        <v>#N/A</v>
      </c>
      <c r="U162" s="445" t="e">
        <f ca="1">IF(S162="% of Reading",H162*R162%,IF(S162="% of F.S",MAX(G148:G177)*R162%,R162*T162))</f>
        <v>#N/A</v>
      </c>
      <c r="V162" s="434">
        <f t="shared" si="121"/>
        <v>0</v>
      </c>
      <c r="X162" s="433" t="e">
        <f t="shared" ca="1" si="136"/>
        <v>#N/A</v>
      </c>
      <c r="Y162" s="434" t="e">
        <f t="shared" ca="1" si="137"/>
        <v>#N/A</v>
      </c>
      <c r="Z162" s="433" t="e">
        <f t="shared" ca="1" si="122"/>
        <v>#N/A</v>
      </c>
      <c r="AA162" s="436" t="e">
        <f t="shared" ca="1" si="123"/>
        <v>#N/A</v>
      </c>
      <c r="AB162" s="447">
        <f t="shared" si="107"/>
        <v>0</v>
      </c>
      <c r="AC162" s="448">
        <f t="shared" si="108"/>
        <v>0</v>
      </c>
      <c r="AD162" s="449">
        <f t="shared" si="109"/>
        <v>0</v>
      </c>
      <c r="AF162" s="392">
        <f t="shared" si="110"/>
        <v>0</v>
      </c>
      <c r="AG162" s="456">
        <f t="shared" si="124"/>
        <v>9.7989820000000005</v>
      </c>
      <c r="AH162" s="456" t="e">
        <f t="shared" si="124"/>
        <v>#DIV/0!</v>
      </c>
      <c r="AI162" s="456">
        <f t="shared" si="124"/>
        <v>8000</v>
      </c>
      <c r="AJ162" s="456">
        <f t="shared" si="124"/>
        <v>1</v>
      </c>
      <c r="AK162" s="456">
        <f t="shared" si="124"/>
        <v>0</v>
      </c>
      <c r="AL162" s="456" t="e">
        <f t="shared" ca="1" si="124"/>
        <v>#N/A</v>
      </c>
      <c r="AM162" s="459" t="e">
        <f t="shared" ca="1" si="125"/>
        <v>#DIV/0!</v>
      </c>
      <c r="AN162" s="456" t="e">
        <f t="shared" ca="1" si="126"/>
        <v>#N/A</v>
      </c>
      <c r="AO162" s="456" t="e">
        <f t="shared" ca="1" si="126"/>
        <v>#N/A</v>
      </c>
      <c r="AP162" s="454" t="e">
        <f t="shared" ca="1" si="111"/>
        <v>#DIV/0!</v>
      </c>
      <c r="AQ162" s="456">
        <f t="shared" si="127"/>
        <v>9.0000000000000002E-6</v>
      </c>
      <c r="AR162" s="456" t="e">
        <f t="shared" ca="1" si="127"/>
        <v>#DIV/0!</v>
      </c>
      <c r="AS162" s="460" t="e">
        <f t="shared" ca="1" si="138"/>
        <v>#N/A</v>
      </c>
      <c r="AT162" s="461" t="e">
        <f t="shared" ca="1" si="112"/>
        <v>#DIV/0!</v>
      </c>
      <c r="AU162" s="456" t="e">
        <f t="shared" si="128"/>
        <v>#DIV/0!</v>
      </c>
      <c r="AV162" s="455" t="e">
        <f t="shared" ca="1" si="129"/>
        <v>#DIV/0!</v>
      </c>
      <c r="AW162" s="456">
        <f t="shared" si="130"/>
        <v>0.03</v>
      </c>
      <c r="AX162" s="451">
        <f t="shared" si="113"/>
        <v>0</v>
      </c>
      <c r="AY162" s="457" t="e">
        <f t="shared" ca="1" si="114"/>
        <v>#DIV/0!</v>
      </c>
      <c r="BA162" s="68">
        <f>Pressure_1_R3!A84</f>
        <v>0</v>
      </c>
      <c r="BB162" s="87">
        <f>Pressure_1_R3!B84</f>
        <v>0</v>
      </c>
      <c r="BC162" s="87">
        <f>Pressure_1_R3!C84</f>
        <v>0</v>
      </c>
      <c r="BD162" s="87">
        <f>Pressure_1_R3!D84</f>
        <v>0</v>
      </c>
      <c r="BE162" s="87">
        <f>Pressure_1_R3!E84</f>
        <v>0</v>
      </c>
      <c r="BF162" s="87">
        <f>Pressure_1_R3!F84</f>
        <v>0</v>
      </c>
      <c r="BG162" s="87">
        <f>Pressure_1_R3!G84</f>
        <v>0</v>
      </c>
      <c r="BH162" s="87">
        <f>Pressure_1_R3!H84</f>
        <v>0</v>
      </c>
      <c r="BI162" s="87">
        <f>Pressure_1_R3!I84</f>
        <v>0</v>
      </c>
      <c r="BJ162" s="87">
        <f>Pressure_1_R3!J84</f>
        <v>0</v>
      </c>
      <c r="BK162" s="87">
        <f>Pressure_1_R3!K84</f>
        <v>0</v>
      </c>
      <c r="BL162" s="87">
        <f>Pressure_1_R3!L84</f>
        <v>0</v>
      </c>
      <c r="BM162" s="87">
        <f>Pressure_1_R3!M84</f>
        <v>0</v>
      </c>
      <c r="BN162" s="87">
        <f>Pressure_1_R3!N84</f>
        <v>0</v>
      </c>
      <c r="BO162" s="87">
        <f>Pressure_1_R3!O84</f>
        <v>0</v>
      </c>
      <c r="BP162" s="69">
        <f>Pressure_1_R3!P84</f>
        <v>0</v>
      </c>
    </row>
    <row r="163" spans="2:68" ht="15" customHeight="1">
      <c r="B163" s="443">
        <f>Pressure_1_R3!B19</f>
        <v>0</v>
      </c>
      <c r="C163" s="444">
        <f>Pressure_1_R3!D19</f>
        <v>0</v>
      </c>
      <c r="D163" s="450" t="str">
        <f t="shared" si="102"/>
        <v/>
      </c>
      <c r="E163" s="434" t="str">
        <f t="shared" si="131"/>
        <v>기체</v>
      </c>
      <c r="F163" s="392" t="e">
        <f t="shared" si="103"/>
        <v>#N/A</v>
      </c>
      <c r="G163" s="392" t="e">
        <f t="shared" si="104"/>
        <v>#N/A</v>
      </c>
      <c r="H163" s="442" t="e">
        <f t="shared" si="105"/>
        <v>#N/A</v>
      </c>
      <c r="I163" s="434">
        <f t="shared" si="132"/>
        <v>0</v>
      </c>
      <c r="J163" s="66"/>
      <c r="K163" s="428">
        <f t="shared" si="133"/>
        <v>0</v>
      </c>
      <c r="L163" s="433" t="e">
        <f t="shared" ca="1" si="134"/>
        <v>#N/A</v>
      </c>
      <c r="M163" s="434" t="e">
        <f t="shared" ca="1" si="135"/>
        <v>#VALUE!</v>
      </c>
      <c r="N163" s="433">
        <f t="shared" ca="1" si="115"/>
        <v>0</v>
      </c>
      <c r="O163" s="434" t="e">
        <f t="shared" ca="1" si="116"/>
        <v>#N/A</v>
      </c>
      <c r="P163" s="433">
        <f t="shared" ca="1" si="117"/>
        <v>0</v>
      </c>
      <c r="Q163" s="434" t="e">
        <f t="shared" ca="1" si="118"/>
        <v>#N/A</v>
      </c>
      <c r="R163" s="435">
        <f t="shared" ca="1" si="119"/>
        <v>0</v>
      </c>
      <c r="S163" s="432" t="e">
        <f t="shared" ca="1" si="120"/>
        <v>#N/A</v>
      </c>
      <c r="T163" s="392" t="e">
        <f t="shared" ca="1" si="106"/>
        <v>#N/A</v>
      </c>
      <c r="U163" s="445" t="e">
        <f ca="1">IF(S163="% of Reading",H163*R163%,IF(S163="% of F.S",MAX(G148:G177)*R163%,R163*T163))</f>
        <v>#N/A</v>
      </c>
      <c r="V163" s="434">
        <f t="shared" si="121"/>
        <v>0</v>
      </c>
      <c r="X163" s="433" t="e">
        <f t="shared" ca="1" si="136"/>
        <v>#N/A</v>
      </c>
      <c r="Y163" s="434" t="e">
        <f t="shared" ca="1" si="137"/>
        <v>#N/A</v>
      </c>
      <c r="Z163" s="433" t="e">
        <f t="shared" ca="1" si="122"/>
        <v>#N/A</v>
      </c>
      <c r="AA163" s="436" t="e">
        <f t="shared" ca="1" si="123"/>
        <v>#N/A</v>
      </c>
      <c r="AB163" s="447">
        <f t="shared" si="107"/>
        <v>0</v>
      </c>
      <c r="AC163" s="448">
        <f t="shared" si="108"/>
        <v>0</v>
      </c>
      <c r="AD163" s="449">
        <f t="shared" si="109"/>
        <v>0</v>
      </c>
      <c r="AF163" s="392">
        <f t="shared" si="110"/>
        <v>0</v>
      </c>
      <c r="AG163" s="456">
        <f t="shared" si="124"/>
        <v>9.7989820000000005</v>
      </c>
      <c r="AH163" s="456" t="e">
        <f t="shared" si="124"/>
        <v>#DIV/0!</v>
      </c>
      <c r="AI163" s="456">
        <f t="shared" si="124"/>
        <v>8000</v>
      </c>
      <c r="AJ163" s="456">
        <f t="shared" si="124"/>
        <v>1</v>
      </c>
      <c r="AK163" s="456">
        <f t="shared" si="124"/>
        <v>0</v>
      </c>
      <c r="AL163" s="456" t="e">
        <f t="shared" ca="1" si="124"/>
        <v>#N/A</v>
      </c>
      <c r="AM163" s="459" t="e">
        <f t="shared" ca="1" si="125"/>
        <v>#DIV/0!</v>
      </c>
      <c r="AN163" s="456" t="e">
        <f t="shared" ca="1" si="126"/>
        <v>#N/A</v>
      </c>
      <c r="AO163" s="456" t="e">
        <f t="shared" ca="1" si="126"/>
        <v>#N/A</v>
      </c>
      <c r="AP163" s="454" t="e">
        <f t="shared" ca="1" si="111"/>
        <v>#DIV/0!</v>
      </c>
      <c r="AQ163" s="456">
        <f t="shared" si="127"/>
        <v>9.0000000000000002E-6</v>
      </c>
      <c r="AR163" s="456" t="e">
        <f t="shared" ca="1" si="127"/>
        <v>#DIV/0!</v>
      </c>
      <c r="AS163" s="460" t="e">
        <f t="shared" ca="1" si="138"/>
        <v>#N/A</v>
      </c>
      <c r="AT163" s="461" t="e">
        <f t="shared" ca="1" si="112"/>
        <v>#DIV/0!</v>
      </c>
      <c r="AU163" s="456" t="e">
        <f t="shared" si="128"/>
        <v>#DIV/0!</v>
      </c>
      <c r="AV163" s="455" t="e">
        <f t="shared" ca="1" si="129"/>
        <v>#DIV/0!</v>
      </c>
      <c r="AW163" s="456">
        <f t="shared" si="130"/>
        <v>0.03</v>
      </c>
      <c r="AX163" s="451">
        <f t="shared" si="113"/>
        <v>0</v>
      </c>
      <c r="AY163" s="457" t="e">
        <f t="shared" ca="1" si="114"/>
        <v>#DIV/0!</v>
      </c>
      <c r="BA163" s="70">
        <f>Pressure_1_R3!A85</f>
        <v>0</v>
      </c>
      <c r="BB163" s="86">
        <f>Pressure_1_R3!B85</f>
        <v>0</v>
      </c>
      <c r="BC163" s="86">
        <f>Pressure_1_R3!C85</f>
        <v>0</v>
      </c>
      <c r="BD163" s="86">
        <f>Pressure_1_R3!D85</f>
        <v>0</v>
      </c>
      <c r="BE163" s="86">
        <f>Pressure_1_R3!E85</f>
        <v>0</v>
      </c>
      <c r="BF163" s="86">
        <f>Pressure_1_R3!F85</f>
        <v>0</v>
      </c>
      <c r="BG163" s="86">
        <f>Pressure_1_R3!G85</f>
        <v>0</v>
      </c>
      <c r="BH163" s="86">
        <f>Pressure_1_R3!H85</f>
        <v>0</v>
      </c>
      <c r="BI163" s="86">
        <f>Pressure_1_R3!I85</f>
        <v>0</v>
      </c>
      <c r="BJ163" s="86">
        <f>Pressure_1_R3!J85</f>
        <v>0</v>
      </c>
      <c r="BK163" s="86">
        <f>Pressure_1_R3!K85</f>
        <v>0</v>
      </c>
      <c r="BL163" s="86">
        <f>Pressure_1_R3!L85</f>
        <v>0</v>
      </c>
      <c r="BM163" s="86">
        <f>Pressure_1_R3!M85</f>
        <v>0</v>
      </c>
      <c r="BN163" s="86">
        <f>Pressure_1_R3!N85</f>
        <v>0</v>
      </c>
      <c r="BO163" s="86">
        <f>Pressure_1_R3!O85</f>
        <v>0</v>
      </c>
      <c r="BP163" s="71">
        <f>Pressure_1_R3!P85</f>
        <v>0</v>
      </c>
    </row>
    <row r="164" spans="2:68" ht="15" customHeight="1">
      <c r="B164" s="443">
        <f>Pressure_1_R3!B20</f>
        <v>0</v>
      </c>
      <c r="C164" s="444">
        <f>Pressure_1_R3!D20</f>
        <v>0</v>
      </c>
      <c r="D164" s="450" t="str">
        <f t="shared" si="102"/>
        <v/>
      </c>
      <c r="E164" s="434" t="str">
        <f t="shared" si="131"/>
        <v>기체</v>
      </c>
      <c r="F164" s="392" t="e">
        <f t="shared" si="103"/>
        <v>#N/A</v>
      </c>
      <c r="G164" s="392" t="e">
        <f t="shared" si="104"/>
        <v>#N/A</v>
      </c>
      <c r="H164" s="442" t="e">
        <f t="shared" si="105"/>
        <v>#N/A</v>
      </c>
      <c r="I164" s="434">
        <f t="shared" si="132"/>
        <v>0</v>
      </c>
      <c r="J164" s="66"/>
      <c r="K164" s="428">
        <f t="shared" si="133"/>
        <v>0</v>
      </c>
      <c r="L164" s="433" t="e">
        <f t="shared" ca="1" si="134"/>
        <v>#N/A</v>
      </c>
      <c r="M164" s="434" t="e">
        <f t="shared" ca="1" si="135"/>
        <v>#VALUE!</v>
      </c>
      <c r="N164" s="433">
        <f t="shared" ca="1" si="115"/>
        <v>0</v>
      </c>
      <c r="O164" s="434" t="e">
        <f t="shared" ca="1" si="116"/>
        <v>#N/A</v>
      </c>
      <c r="P164" s="433">
        <f t="shared" ca="1" si="117"/>
        <v>0</v>
      </c>
      <c r="Q164" s="434" t="e">
        <f t="shared" ca="1" si="118"/>
        <v>#N/A</v>
      </c>
      <c r="R164" s="435">
        <f t="shared" ca="1" si="119"/>
        <v>0</v>
      </c>
      <c r="S164" s="432" t="e">
        <f t="shared" ca="1" si="120"/>
        <v>#N/A</v>
      </c>
      <c r="T164" s="392" t="e">
        <f t="shared" ca="1" si="106"/>
        <v>#N/A</v>
      </c>
      <c r="U164" s="445" t="e">
        <f ca="1">IF(S164="% of Reading",H164*R164%,IF(S164="% of F.S",MAX(G148:G177)*R164%,R164*T164))</f>
        <v>#N/A</v>
      </c>
      <c r="V164" s="434">
        <f t="shared" si="121"/>
        <v>0</v>
      </c>
      <c r="X164" s="433" t="e">
        <f t="shared" ca="1" si="136"/>
        <v>#N/A</v>
      </c>
      <c r="Y164" s="434" t="e">
        <f t="shared" ca="1" si="137"/>
        <v>#N/A</v>
      </c>
      <c r="Z164" s="433" t="e">
        <f t="shared" ca="1" si="122"/>
        <v>#N/A</v>
      </c>
      <c r="AA164" s="436" t="e">
        <f t="shared" ca="1" si="123"/>
        <v>#N/A</v>
      </c>
      <c r="AB164" s="447">
        <f t="shared" si="107"/>
        <v>0</v>
      </c>
      <c r="AC164" s="448">
        <f t="shared" si="108"/>
        <v>0</v>
      </c>
      <c r="AD164" s="449">
        <f t="shared" si="109"/>
        <v>0</v>
      </c>
      <c r="AF164" s="392">
        <f t="shared" si="110"/>
        <v>0</v>
      </c>
      <c r="AG164" s="456">
        <f t="shared" si="124"/>
        <v>9.7989820000000005</v>
      </c>
      <c r="AH164" s="456" t="e">
        <f t="shared" si="124"/>
        <v>#DIV/0!</v>
      </c>
      <c r="AI164" s="456">
        <f t="shared" si="124"/>
        <v>8000</v>
      </c>
      <c r="AJ164" s="456">
        <f t="shared" si="124"/>
        <v>1</v>
      </c>
      <c r="AK164" s="456">
        <f t="shared" si="124"/>
        <v>0</v>
      </c>
      <c r="AL164" s="456" t="e">
        <f t="shared" ca="1" si="124"/>
        <v>#N/A</v>
      </c>
      <c r="AM164" s="459" t="e">
        <f t="shared" ca="1" si="125"/>
        <v>#DIV/0!</v>
      </c>
      <c r="AN164" s="456" t="e">
        <f t="shared" ca="1" si="126"/>
        <v>#N/A</v>
      </c>
      <c r="AO164" s="456" t="e">
        <f t="shared" ca="1" si="126"/>
        <v>#N/A</v>
      </c>
      <c r="AP164" s="454" t="e">
        <f t="shared" ca="1" si="111"/>
        <v>#DIV/0!</v>
      </c>
      <c r="AQ164" s="456">
        <f t="shared" si="127"/>
        <v>9.0000000000000002E-6</v>
      </c>
      <c r="AR164" s="456" t="e">
        <f t="shared" ca="1" si="127"/>
        <v>#DIV/0!</v>
      </c>
      <c r="AS164" s="460" t="e">
        <f t="shared" ca="1" si="138"/>
        <v>#N/A</v>
      </c>
      <c r="AT164" s="461" t="e">
        <f t="shared" ca="1" si="112"/>
        <v>#DIV/0!</v>
      </c>
      <c r="AU164" s="456" t="e">
        <f t="shared" si="128"/>
        <v>#DIV/0!</v>
      </c>
      <c r="AV164" s="455" t="e">
        <f t="shared" ca="1" si="129"/>
        <v>#DIV/0!</v>
      </c>
      <c r="AW164" s="456">
        <f t="shared" si="130"/>
        <v>0.03</v>
      </c>
      <c r="AX164" s="451">
        <f t="shared" si="113"/>
        <v>0</v>
      </c>
      <c r="AY164" s="457" t="e">
        <f t="shared" ca="1" si="114"/>
        <v>#DIV/0!</v>
      </c>
      <c r="BA164" s="68">
        <f>Pressure_1_R3!A86</f>
        <v>0</v>
      </c>
      <c r="BB164" s="87">
        <f>Pressure_1_R3!B86</f>
        <v>0</v>
      </c>
      <c r="BC164" s="87">
        <f>Pressure_1_R3!C86</f>
        <v>0</v>
      </c>
      <c r="BD164" s="87">
        <f>Pressure_1_R3!D86</f>
        <v>0</v>
      </c>
      <c r="BE164" s="87">
        <f>Pressure_1_R3!E86</f>
        <v>0</v>
      </c>
      <c r="BF164" s="87">
        <f>Pressure_1_R3!F86</f>
        <v>0</v>
      </c>
      <c r="BG164" s="87">
        <f>Pressure_1_R3!G86</f>
        <v>0</v>
      </c>
      <c r="BH164" s="87">
        <f>Pressure_1_R3!H86</f>
        <v>0</v>
      </c>
      <c r="BI164" s="87">
        <f>Pressure_1_R3!I86</f>
        <v>0</v>
      </c>
      <c r="BJ164" s="87">
        <f>Pressure_1_R3!J86</f>
        <v>0</v>
      </c>
      <c r="BK164" s="87">
        <f>Pressure_1_R3!K86</f>
        <v>0</v>
      </c>
      <c r="BL164" s="87">
        <f>Pressure_1_R3!L86</f>
        <v>0</v>
      </c>
      <c r="BM164" s="87">
        <f>Pressure_1_R3!M86</f>
        <v>0</v>
      </c>
      <c r="BN164" s="87">
        <f>Pressure_1_R3!N86</f>
        <v>0</v>
      </c>
      <c r="BO164" s="87">
        <f>Pressure_1_R3!O86</f>
        <v>0</v>
      </c>
      <c r="BP164" s="69">
        <f>Pressure_1_R3!P86</f>
        <v>0</v>
      </c>
    </row>
    <row r="165" spans="2:68" ht="15" customHeight="1">
      <c r="B165" s="443">
        <f>Pressure_1_R3!B21</f>
        <v>0</v>
      </c>
      <c r="C165" s="444">
        <f>Pressure_1_R3!D21</f>
        <v>0</v>
      </c>
      <c r="D165" s="450" t="str">
        <f t="shared" si="102"/>
        <v/>
      </c>
      <c r="E165" s="434" t="str">
        <f t="shared" si="131"/>
        <v>기체</v>
      </c>
      <c r="F165" s="392" t="e">
        <f t="shared" si="103"/>
        <v>#N/A</v>
      </c>
      <c r="G165" s="392" t="e">
        <f t="shared" si="104"/>
        <v>#N/A</v>
      </c>
      <c r="H165" s="442" t="e">
        <f t="shared" si="105"/>
        <v>#N/A</v>
      </c>
      <c r="I165" s="434">
        <f t="shared" si="132"/>
        <v>0</v>
      </c>
      <c r="J165" s="66"/>
      <c r="K165" s="428">
        <f t="shared" si="133"/>
        <v>0</v>
      </c>
      <c r="L165" s="433" t="e">
        <f t="shared" ca="1" si="134"/>
        <v>#N/A</v>
      </c>
      <c r="M165" s="434" t="e">
        <f t="shared" ca="1" si="135"/>
        <v>#VALUE!</v>
      </c>
      <c r="N165" s="433">
        <f t="shared" ca="1" si="115"/>
        <v>0</v>
      </c>
      <c r="O165" s="434" t="e">
        <f t="shared" ca="1" si="116"/>
        <v>#N/A</v>
      </c>
      <c r="P165" s="433">
        <f t="shared" ca="1" si="117"/>
        <v>0</v>
      </c>
      <c r="Q165" s="434" t="e">
        <f t="shared" ca="1" si="118"/>
        <v>#N/A</v>
      </c>
      <c r="R165" s="435">
        <f t="shared" ca="1" si="119"/>
        <v>0</v>
      </c>
      <c r="S165" s="432" t="e">
        <f t="shared" ca="1" si="120"/>
        <v>#N/A</v>
      </c>
      <c r="T165" s="392" t="e">
        <f t="shared" ca="1" si="106"/>
        <v>#N/A</v>
      </c>
      <c r="U165" s="445" t="e">
        <f ca="1">IF(S165="% of Reading",H165*R165%,IF(S165="% of F.S",MAX(G148:G177)*R165%,R165*T165))</f>
        <v>#N/A</v>
      </c>
      <c r="V165" s="434">
        <f t="shared" si="121"/>
        <v>0</v>
      </c>
      <c r="X165" s="433" t="e">
        <f t="shared" ca="1" si="136"/>
        <v>#N/A</v>
      </c>
      <c r="Y165" s="434" t="e">
        <f t="shared" ca="1" si="137"/>
        <v>#N/A</v>
      </c>
      <c r="Z165" s="433" t="e">
        <f t="shared" ca="1" si="122"/>
        <v>#N/A</v>
      </c>
      <c r="AA165" s="436" t="e">
        <f t="shared" ca="1" si="123"/>
        <v>#N/A</v>
      </c>
      <c r="AB165" s="447">
        <f t="shared" si="107"/>
        <v>0</v>
      </c>
      <c r="AC165" s="448">
        <f t="shared" si="108"/>
        <v>0</v>
      </c>
      <c r="AD165" s="449">
        <f t="shared" si="109"/>
        <v>0</v>
      </c>
      <c r="AF165" s="392">
        <f t="shared" si="110"/>
        <v>0</v>
      </c>
      <c r="AG165" s="456">
        <f t="shared" ref="AG165:AL177" si="139">AG164</f>
        <v>9.7989820000000005</v>
      </c>
      <c r="AH165" s="456" t="e">
        <f t="shared" si="139"/>
        <v>#DIV/0!</v>
      </c>
      <c r="AI165" s="456">
        <f t="shared" si="139"/>
        <v>8000</v>
      </c>
      <c r="AJ165" s="456">
        <f t="shared" si="139"/>
        <v>1</v>
      </c>
      <c r="AK165" s="456">
        <f t="shared" si="139"/>
        <v>0</v>
      </c>
      <c r="AL165" s="456" t="e">
        <f t="shared" ca="1" si="139"/>
        <v>#N/A</v>
      </c>
      <c r="AM165" s="459" t="e">
        <f t="shared" ca="1" si="125"/>
        <v>#DIV/0!</v>
      </c>
      <c r="AN165" s="456" t="e">
        <f t="shared" ref="AN165:AO177" ca="1" si="140">AN164</f>
        <v>#N/A</v>
      </c>
      <c r="AO165" s="456" t="e">
        <f t="shared" ca="1" si="140"/>
        <v>#N/A</v>
      </c>
      <c r="AP165" s="454" t="e">
        <f t="shared" ca="1" si="111"/>
        <v>#DIV/0!</v>
      </c>
      <c r="AQ165" s="456">
        <f t="shared" ref="AQ165:AR177" si="141">AQ164</f>
        <v>9.0000000000000002E-6</v>
      </c>
      <c r="AR165" s="456" t="e">
        <f t="shared" ca="1" si="141"/>
        <v>#DIV/0!</v>
      </c>
      <c r="AS165" s="460" t="e">
        <f t="shared" ca="1" si="138"/>
        <v>#N/A</v>
      </c>
      <c r="AT165" s="461" t="e">
        <f t="shared" ca="1" si="112"/>
        <v>#DIV/0!</v>
      </c>
      <c r="AU165" s="456" t="e">
        <f t="shared" si="128"/>
        <v>#DIV/0!</v>
      </c>
      <c r="AV165" s="455" t="e">
        <f t="shared" ca="1" si="129"/>
        <v>#DIV/0!</v>
      </c>
      <c r="AW165" s="456">
        <f t="shared" si="130"/>
        <v>0.03</v>
      </c>
      <c r="AX165" s="451">
        <f t="shared" si="113"/>
        <v>0</v>
      </c>
      <c r="AY165" s="457" t="e">
        <f t="shared" ca="1" si="114"/>
        <v>#DIV/0!</v>
      </c>
      <c r="BA165" s="70">
        <f>Pressure_1_R3!A87</f>
        <v>0</v>
      </c>
      <c r="BB165" s="86">
        <f>Pressure_1_R3!B87</f>
        <v>0</v>
      </c>
      <c r="BC165" s="86">
        <f>Pressure_1_R3!C87</f>
        <v>0</v>
      </c>
      <c r="BD165" s="86">
        <f>Pressure_1_R3!D87</f>
        <v>0</v>
      </c>
      <c r="BE165" s="86">
        <f>Pressure_1_R3!E87</f>
        <v>0</v>
      </c>
      <c r="BF165" s="86">
        <f>Pressure_1_R3!F87</f>
        <v>0</v>
      </c>
      <c r="BG165" s="86">
        <f>Pressure_1_R3!G87</f>
        <v>0</v>
      </c>
      <c r="BH165" s="86">
        <f>Pressure_1_R3!H87</f>
        <v>0</v>
      </c>
      <c r="BI165" s="86">
        <f>Pressure_1_R3!I87</f>
        <v>0</v>
      </c>
      <c r="BJ165" s="86">
        <f>Pressure_1_R3!J87</f>
        <v>0</v>
      </c>
      <c r="BK165" s="86">
        <f>Pressure_1_R3!K87</f>
        <v>0</v>
      </c>
      <c r="BL165" s="86">
        <f>Pressure_1_R3!L87</f>
        <v>0</v>
      </c>
      <c r="BM165" s="86">
        <f>Pressure_1_R3!M87</f>
        <v>0</v>
      </c>
      <c r="BN165" s="86">
        <f>Pressure_1_R3!N87</f>
        <v>0</v>
      </c>
      <c r="BO165" s="86">
        <f>Pressure_1_R3!O87</f>
        <v>0</v>
      </c>
      <c r="BP165" s="71">
        <f>Pressure_1_R3!P87</f>
        <v>0</v>
      </c>
    </row>
    <row r="166" spans="2:68" ht="15" customHeight="1">
      <c r="B166" s="443">
        <f>Pressure_1_R3!B22</f>
        <v>0</v>
      </c>
      <c r="C166" s="444">
        <f>Pressure_1_R3!D22</f>
        <v>0</v>
      </c>
      <c r="D166" s="450" t="str">
        <f t="shared" si="102"/>
        <v/>
      </c>
      <c r="E166" s="434" t="str">
        <f t="shared" si="131"/>
        <v>기체</v>
      </c>
      <c r="F166" s="392" t="e">
        <f t="shared" si="103"/>
        <v>#N/A</v>
      </c>
      <c r="G166" s="392" t="e">
        <f t="shared" si="104"/>
        <v>#N/A</v>
      </c>
      <c r="H166" s="442" t="e">
        <f t="shared" si="105"/>
        <v>#N/A</v>
      </c>
      <c r="I166" s="434">
        <f t="shared" si="132"/>
        <v>0</v>
      </c>
      <c r="J166" s="66"/>
      <c r="K166" s="428">
        <f t="shared" si="133"/>
        <v>0</v>
      </c>
      <c r="L166" s="433" t="e">
        <f t="shared" ca="1" si="134"/>
        <v>#N/A</v>
      </c>
      <c r="M166" s="434" t="e">
        <f t="shared" ca="1" si="135"/>
        <v>#VALUE!</v>
      </c>
      <c r="N166" s="433">
        <f t="shared" ca="1" si="115"/>
        <v>0</v>
      </c>
      <c r="O166" s="434" t="e">
        <f t="shared" ca="1" si="116"/>
        <v>#N/A</v>
      </c>
      <c r="P166" s="433">
        <f t="shared" ca="1" si="117"/>
        <v>0</v>
      </c>
      <c r="Q166" s="434" t="e">
        <f t="shared" ca="1" si="118"/>
        <v>#N/A</v>
      </c>
      <c r="R166" s="435">
        <f t="shared" ca="1" si="119"/>
        <v>0</v>
      </c>
      <c r="S166" s="432" t="e">
        <f t="shared" ca="1" si="120"/>
        <v>#N/A</v>
      </c>
      <c r="T166" s="392" t="e">
        <f t="shared" ca="1" si="106"/>
        <v>#N/A</v>
      </c>
      <c r="U166" s="445" t="e">
        <f ca="1">IF(S166="% of Reading",H166*R166%,IF(S166="% of F.S",MAX(G148:G177)*R166%,R166*T166))</f>
        <v>#N/A</v>
      </c>
      <c r="V166" s="434">
        <f t="shared" si="121"/>
        <v>0</v>
      </c>
      <c r="X166" s="433" t="e">
        <f t="shared" ca="1" si="136"/>
        <v>#N/A</v>
      </c>
      <c r="Y166" s="434" t="e">
        <f t="shared" ca="1" si="137"/>
        <v>#N/A</v>
      </c>
      <c r="Z166" s="433" t="e">
        <f t="shared" ca="1" si="122"/>
        <v>#N/A</v>
      </c>
      <c r="AA166" s="436" t="e">
        <f t="shared" ca="1" si="123"/>
        <v>#N/A</v>
      </c>
      <c r="AB166" s="447">
        <f t="shared" si="107"/>
        <v>0</v>
      </c>
      <c r="AC166" s="448">
        <f t="shared" si="108"/>
        <v>0</v>
      </c>
      <c r="AD166" s="449">
        <f t="shared" si="109"/>
        <v>0</v>
      </c>
      <c r="AF166" s="392">
        <f t="shared" si="110"/>
        <v>0</v>
      </c>
      <c r="AG166" s="456">
        <f t="shared" si="139"/>
        <v>9.7989820000000005</v>
      </c>
      <c r="AH166" s="456" t="e">
        <f t="shared" si="139"/>
        <v>#DIV/0!</v>
      </c>
      <c r="AI166" s="456">
        <f t="shared" si="139"/>
        <v>8000</v>
      </c>
      <c r="AJ166" s="456">
        <f t="shared" si="139"/>
        <v>1</v>
      </c>
      <c r="AK166" s="456">
        <f t="shared" si="139"/>
        <v>0</v>
      </c>
      <c r="AL166" s="456" t="e">
        <f t="shared" ca="1" si="139"/>
        <v>#N/A</v>
      </c>
      <c r="AM166" s="459" t="e">
        <f t="shared" ca="1" si="125"/>
        <v>#DIV/0!</v>
      </c>
      <c r="AN166" s="456" t="e">
        <f t="shared" ca="1" si="140"/>
        <v>#N/A</v>
      </c>
      <c r="AO166" s="456" t="e">
        <f t="shared" ca="1" si="140"/>
        <v>#N/A</v>
      </c>
      <c r="AP166" s="454" t="e">
        <f t="shared" ca="1" si="111"/>
        <v>#DIV/0!</v>
      </c>
      <c r="AQ166" s="456">
        <f t="shared" si="141"/>
        <v>9.0000000000000002E-6</v>
      </c>
      <c r="AR166" s="456" t="e">
        <f t="shared" ca="1" si="141"/>
        <v>#DIV/0!</v>
      </c>
      <c r="AS166" s="460" t="e">
        <f t="shared" ca="1" si="138"/>
        <v>#N/A</v>
      </c>
      <c r="AT166" s="461" t="e">
        <f t="shared" ca="1" si="112"/>
        <v>#DIV/0!</v>
      </c>
      <c r="AU166" s="456" t="e">
        <f t="shared" si="128"/>
        <v>#DIV/0!</v>
      </c>
      <c r="AV166" s="455" t="e">
        <f t="shared" ca="1" si="129"/>
        <v>#DIV/0!</v>
      </c>
      <c r="AW166" s="456">
        <f t="shared" si="130"/>
        <v>0.03</v>
      </c>
      <c r="AX166" s="451">
        <f t="shared" si="113"/>
        <v>0</v>
      </c>
      <c r="AY166" s="457" t="e">
        <f t="shared" ca="1" si="114"/>
        <v>#DIV/0!</v>
      </c>
      <c r="BA166" s="68">
        <f>Pressure_1_R3!A88</f>
        <v>0</v>
      </c>
      <c r="BB166" s="87">
        <f>Pressure_1_R3!B88</f>
        <v>0</v>
      </c>
      <c r="BC166" s="87">
        <f>Pressure_1_R3!C88</f>
        <v>0</v>
      </c>
      <c r="BD166" s="87">
        <f>Pressure_1_R3!D88</f>
        <v>0</v>
      </c>
      <c r="BE166" s="87">
        <f>Pressure_1_R3!E88</f>
        <v>0</v>
      </c>
      <c r="BF166" s="87">
        <f>Pressure_1_R3!F88</f>
        <v>0</v>
      </c>
      <c r="BG166" s="87">
        <f>Pressure_1_R3!G88</f>
        <v>0</v>
      </c>
      <c r="BH166" s="87">
        <f>Pressure_1_R3!H88</f>
        <v>0</v>
      </c>
      <c r="BI166" s="87">
        <f>Pressure_1_R3!I88</f>
        <v>0</v>
      </c>
      <c r="BJ166" s="87">
        <f>Pressure_1_R3!J88</f>
        <v>0</v>
      </c>
      <c r="BK166" s="87">
        <f>Pressure_1_R3!K88</f>
        <v>0</v>
      </c>
      <c r="BL166" s="87">
        <f>Pressure_1_R3!L88</f>
        <v>0</v>
      </c>
      <c r="BM166" s="87">
        <f>Pressure_1_R3!M88</f>
        <v>0</v>
      </c>
      <c r="BN166" s="87">
        <f>Pressure_1_R3!N88</f>
        <v>0</v>
      </c>
      <c r="BO166" s="87">
        <f>Pressure_1_R3!O88</f>
        <v>0</v>
      </c>
      <c r="BP166" s="69">
        <f>Pressure_1_R3!P88</f>
        <v>0</v>
      </c>
    </row>
    <row r="167" spans="2:68" ht="15" customHeight="1">
      <c r="B167" s="443">
        <f>Pressure_1_R3!B23</f>
        <v>0</v>
      </c>
      <c r="C167" s="444">
        <f>Pressure_1_R3!D23</f>
        <v>0</v>
      </c>
      <c r="D167" s="450" t="str">
        <f t="shared" si="102"/>
        <v/>
      </c>
      <c r="E167" s="434" t="str">
        <f t="shared" si="131"/>
        <v>기체</v>
      </c>
      <c r="F167" s="392" t="e">
        <f t="shared" si="103"/>
        <v>#N/A</v>
      </c>
      <c r="G167" s="392" t="e">
        <f t="shared" si="104"/>
        <v>#N/A</v>
      </c>
      <c r="H167" s="442" t="e">
        <f t="shared" si="105"/>
        <v>#N/A</v>
      </c>
      <c r="I167" s="434">
        <f t="shared" si="132"/>
        <v>0</v>
      </c>
      <c r="J167" s="66"/>
      <c r="K167" s="428">
        <f t="shared" si="133"/>
        <v>0</v>
      </c>
      <c r="L167" s="433" t="e">
        <f t="shared" ca="1" si="134"/>
        <v>#N/A</v>
      </c>
      <c r="M167" s="434" t="e">
        <f t="shared" ca="1" si="135"/>
        <v>#VALUE!</v>
      </c>
      <c r="N167" s="433">
        <f t="shared" ca="1" si="115"/>
        <v>0</v>
      </c>
      <c r="O167" s="434" t="e">
        <f t="shared" ca="1" si="116"/>
        <v>#N/A</v>
      </c>
      <c r="P167" s="433">
        <f t="shared" ca="1" si="117"/>
        <v>0</v>
      </c>
      <c r="Q167" s="434" t="e">
        <f t="shared" ca="1" si="118"/>
        <v>#N/A</v>
      </c>
      <c r="R167" s="435">
        <f t="shared" ca="1" si="119"/>
        <v>0</v>
      </c>
      <c r="S167" s="432" t="e">
        <f t="shared" ca="1" si="120"/>
        <v>#N/A</v>
      </c>
      <c r="T167" s="392" t="e">
        <f t="shared" ca="1" si="106"/>
        <v>#N/A</v>
      </c>
      <c r="U167" s="445" t="e">
        <f ca="1">IF(S167="% of Reading",H167*R167%,IF(S167="% of F.S",MAX(G148:G177)*R167%,R167*T167))</f>
        <v>#N/A</v>
      </c>
      <c r="V167" s="434">
        <f t="shared" si="121"/>
        <v>0</v>
      </c>
      <c r="X167" s="433" t="e">
        <f t="shared" ca="1" si="136"/>
        <v>#N/A</v>
      </c>
      <c r="Y167" s="434" t="e">
        <f t="shared" ca="1" si="137"/>
        <v>#N/A</v>
      </c>
      <c r="Z167" s="433" t="e">
        <f t="shared" ca="1" si="122"/>
        <v>#N/A</v>
      </c>
      <c r="AA167" s="436" t="e">
        <f t="shared" ca="1" si="123"/>
        <v>#N/A</v>
      </c>
      <c r="AB167" s="447">
        <f t="shared" si="107"/>
        <v>0</v>
      </c>
      <c r="AC167" s="448">
        <f t="shared" si="108"/>
        <v>0</v>
      </c>
      <c r="AD167" s="449">
        <f t="shared" si="109"/>
        <v>0</v>
      </c>
      <c r="AF167" s="392">
        <f t="shared" si="110"/>
        <v>0</v>
      </c>
      <c r="AG167" s="456">
        <f t="shared" si="139"/>
        <v>9.7989820000000005</v>
      </c>
      <c r="AH167" s="456" t="e">
        <f t="shared" si="139"/>
        <v>#DIV/0!</v>
      </c>
      <c r="AI167" s="456">
        <f t="shared" si="139"/>
        <v>8000</v>
      </c>
      <c r="AJ167" s="456">
        <f t="shared" si="139"/>
        <v>1</v>
      </c>
      <c r="AK167" s="456">
        <f t="shared" si="139"/>
        <v>0</v>
      </c>
      <c r="AL167" s="456" t="e">
        <f t="shared" ca="1" si="139"/>
        <v>#N/A</v>
      </c>
      <c r="AM167" s="459" t="e">
        <f t="shared" ca="1" si="125"/>
        <v>#DIV/0!</v>
      </c>
      <c r="AN167" s="456" t="e">
        <f t="shared" ca="1" si="140"/>
        <v>#N/A</v>
      </c>
      <c r="AO167" s="456" t="e">
        <f t="shared" ca="1" si="140"/>
        <v>#N/A</v>
      </c>
      <c r="AP167" s="454" t="e">
        <f t="shared" ca="1" si="111"/>
        <v>#DIV/0!</v>
      </c>
      <c r="AQ167" s="456">
        <f t="shared" si="141"/>
        <v>9.0000000000000002E-6</v>
      </c>
      <c r="AR167" s="456" t="e">
        <f t="shared" ca="1" si="141"/>
        <v>#DIV/0!</v>
      </c>
      <c r="AS167" s="460" t="e">
        <f t="shared" ca="1" si="138"/>
        <v>#N/A</v>
      </c>
      <c r="AT167" s="461" t="e">
        <f t="shared" ca="1" si="112"/>
        <v>#DIV/0!</v>
      </c>
      <c r="AU167" s="456" t="e">
        <f t="shared" si="128"/>
        <v>#DIV/0!</v>
      </c>
      <c r="AV167" s="455" t="e">
        <f t="shared" ca="1" si="129"/>
        <v>#DIV/0!</v>
      </c>
      <c r="AW167" s="456">
        <f t="shared" si="130"/>
        <v>0.03</v>
      </c>
      <c r="AX167" s="451">
        <f t="shared" si="113"/>
        <v>0</v>
      </c>
      <c r="AY167" s="457" t="e">
        <f t="shared" ca="1" si="114"/>
        <v>#DIV/0!</v>
      </c>
      <c r="BA167" s="70">
        <f>Pressure_1_R3!A89</f>
        <v>0</v>
      </c>
      <c r="BB167" s="86">
        <f>Pressure_1_R3!B89</f>
        <v>0</v>
      </c>
      <c r="BC167" s="86">
        <f>Pressure_1_R3!C89</f>
        <v>0</v>
      </c>
      <c r="BD167" s="86">
        <f>Pressure_1_R3!D89</f>
        <v>0</v>
      </c>
      <c r="BE167" s="86">
        <f>Pressure_1_R3!E89</f>
        <v>0</v>
      </c>
      <c r="BF167" s="86">
        <f>Pressure_1_R3!F89</f>
        <v>0</v>
      </c>
      <c r="BG167" s="86">
        <f>Pressure_1_R3!G89</f>
        <v>0</v>
      </c>
      <c r="BH167" s="86">
        <f>Pressure_1_R3!H89</f>
        <v>0</v>
      </c>
      <c r="BI167" s="86">
        <f>Pressure_1_R3!I89</f>
        <v>0</v>
      </c>
      <c r="BJ167" s="86">
        <f>Pressure_1_R3!J89</f>
        <v>0</v>
      </c>
      <c r="BK167" s="86">
        <f>Pressure_1_R3!K89</f>
        <v>0</v>
      </c>
      <c r="BL167" s="86">
        <f>Pressure_1_R3!L89</f>
        <v>0</v>
      </c>
      <c r="BM167" s="86">
        <f>Pressure_1_R3!M89</f>
        <v>0</v>
      </c>
      <c r="BN167" s="86">
        <f>Pressure_1_R3!N89</f>
        <v>0</v>
      </c>
      <c r="BO167" s="86">
        <f>Pressure_1_R3!O89</f>
        <v>0</v>
      </c>
      <c r="BP167" s="71">
        <f>Pressure_1_R3!P89</f>
        <v>0</v>
      </c>
    </row>
    <row r="168" spans="2:68" ht="15" customHeight="1">
      <c r="B168" s="443">
        <f>Pressure_1_R3!B24</f>
        <v>0</v>
      </c>
      <c r="C168" s="444">
        <f>Pressure_1_R3!D24</f>
        <v>0</v>
      </c>
      <c r="D168" s="450" t="str">
        <f t="shared" si="102"/>
        <v/>
      </c>
      <c r="E168" s="434" t="str">
        <f t="shared" si="131"/>
        <v>기체</v>
      </c>
      <c r="F168" s="392" t="e">
        <f t="shared" si="103"/>
        <v>#N/A</v>
      </c>
      <c r="G168" s="392" t="e">
        <f t="shared" si="104"/>
        <v>#N/A</v>
      </c>
      <c r="H168" s="442" t="e">
        <f t="shared" si="105"/>
        <v>#N/A</v>
      </c>
      <c r="I168" s="434">
        <f t="shared" si="132"/>
        <v>0</v>
      </c>
      <c r="J168" s="66"/>
      <c r="K168" s="428">
        <f t="shared" si="133"/>
        <v>0</v>
      </c>
      <c r="L168" s="433" t="e">
        <f t="shared" ca="1" si="134"/>
        <v>#N/A</v>
      </c>
      <c r="M168" s="434" t="e">
        <f t="shared" ca="1" si="135"/>
        <v>#VALUE!</v>
      </c>
      <c r="N168" s="433">
        <f t="shared" ca="1" si="115"/>
        <v>0</v>
      </c>
      <c r="O168" s="434" t="e">
        <f t="shared" ca="1" si="116"/>
        <v>#N/A</v>
      </c>
      <c r="P168" s="433">
        <f t="shared" ca="1" si="117"/>
        <v>0</v>
      </c>
      <c r="Q168" s="434" t="e">
        <f t="shared" ca="1" si="118"/>
        <v>#N/A</v>
      </c>
      <c r="R168" s="435">
        <f t="shared" ca="1" si="119"/>
        <v>0</v>
      </c>
      <c r="S168" s="432" t="e">
        <f t="shared" ca="1" si="120"/>
        <v>#N/A</v>
      </c>
      <c r="T168" s="392" t="e">
        <f t="shared" ca="1" si="106"/>
        <v>#N/A</v>
      </c>
      <c r="U168" s="445" t="e">
        <f ca="1">IF(S168="% of Reading",H168*R168%,IF(S168="% of F.S",MAX(G148:G177)*R168%,R168*T168))</f>
        <v>#N/A</v>
      </c>
      <c r="V168" s="434">
        <f t="shared" si="121"/>
        <v>0</v>
      </c>
      <c r="X168" s="433" t="e">
        <f t="shared" ca="1" si="136"/>
        <v>#N/A</v>
      </c>
      <c r="Y168" s="434" t="e">
        <f t="shared" ca="1" si="137"/>
        <v>#N/A</v>
      </c>
      <c r="Z168" s="433" t="e">
        <f t="shared" ca="1" si="122"/>
        <v>#N/A</v>
      </c>
      <c r="AA168" s="436" t="e">
        <f t="shared" ca="1" si="123"/>
        <v>#N/A</v>
      </c>
      <c r="AB168" s="447">
        <f t="shared" si="107"/>
        <v>0</v>
      </c>
      <c r="AC168" s="448">
        <f t="shared" si="108"/>
        <v>0</v>
      </c>
      <c r="AD168" s="449">
        <f t="shared" si="109"/>
        <v>0</v>
      </c>
      <c r="AF168" s="392">
        <f t="shared" si="110"/>
        <v>0</v>
      </c>
      <c r="AG168" s="456">
        <f t="shared" si="139"/>
        <v>9.7989820000000005</v>
      </c>
      <c r="AH168" s="456" t="e">
        <f t="shared" si="139"/>
        <v>#DIV/0!</v>
      </c>
      <c r="AI168" s="456">
        <f t="shared" si="139"/>
        <v>8000</v>
      </c>
      <c r="AJ168" s="456">
        <f t="shared" si="139"/>
        <v>1</v>
      </c>
      <c r="AK168" s="456">
        <f t="shared" si="139"/>
        <v>0</v>
      </c>
      <c r="AL168" s="456" t="e">
        <f t="shared" ca="1" si="139"/>
        <v>#N/A</v>
      </c>
      <c r="AM168" s="459" t="e">
        <f t="shared" ca="1" si="125"/>
        <v>#DIV/0!</v>
      </c>
      <c r="AN168" s="456" t="e">
        <f t="shared" ca="1" si="140"/>
        <v>#N/A</v>
      </c>
      <c r="AO168" s="456" t="e">
        <f t="shared" ca="1" si="140"/>
        <v>#N/A</v>
      </c>
      <c r="AP168" s="454" t="e">
        <f t="shared" ca="1" si="111"/>
        <v>#DIV/0!</v>
      </c>
      <c r="AQ168" s="456">
        <f t="shared" si="141"/>
        <v>9.0000000000000002E-6</v>
      </c>
      <c r="AR168" s="456" t="e">
        <f t="shared" ca="1" si="141"/>
        <v>#DIV/0!</v>
      </c>
      <c r="AS168" s="460" t="e">
        <f t="shared" ca="1" si="138"/>
        <v>#N/A</v>
      </c>
      <c r="AT168" s="461" t="e">
        <f t="shared" ca="1" si="112"/>
        <v>#DIV/0!</v>
      </c>
      <c r="AU168" s="456" t="e">
        <f t="shared" si="128"/>
        <v>#DIV/0!</v>
      </c>
      <c r="AV168" s="455" t="e">
        <f t="shared" ca="1" si="129"/>
        <v>#DIV/0!</v>
      </c>
      <c r="AW168" s="456">
        <f t="shared" si="130"/>
        <v>0.03</v>
      </c>
      <c r="AX168" s="451">
        <f t="shared" si="113"/>
        <v>0</v>
      </c>
      <c r="AY168" s="457" t="e">
        <f t="shared" ca="1" si="114"/>
        <v>#DIV/0!</v>
      </c>
      <c r="BA168" s="68">
        <f>Pressure_1_R3!A90</f>
        <v>0</v>
      </c>
      <c r="BB168" s="87">
        <f>Pressure_1_R3!B90</f>
        <v>0</v>
      </c>
      <c r="BC168" s="87">
        <f>Pressure_1_R3!C90</f>
        <v>0</v>
      </c>
      <c r="BD168" s="87">
        <f>Pressure_1_R3!D90</f>
        <v>0</v>
      </c>
      <c r="BE168" s="87">
        <f>Pressure_1_R3!E90</f>
        <v>0</v>
      </c>
      <c r="BF168" s="87">
        <f>Pressure_1_R3!F90</f>
        <v>0</v>
      </c>
      <c r="BG168" s="87">
        <f>Pressure_1_R3!G90</f>
        <v>0</v>
      </c>
      <c r="BH168" s="87">
        <f>Pressure_1_R3!H90</f>
        <v>0</v>
      </c>
      <c r="BI168" s="87">
        <f>Pressure_1_R3!I90</f>
        <v>0</v>
      </c>
      <c r="BJ168" s="87">
        <f>Pressure_1_R3!J90</f>
        <v>0</v>
      </c>
      <c r="BK168" s="87">
        <f>Pressure_1_R3!K90</f>
        <v>0</v>
      </c>
      <c r="BL168" s="87">
        <f>Pressure_1_R3!L90</f>
        <v>0</v>
      </c>
      <c r="BM168" s="87">
        <f>Pressure_1_R3!M90</f>
        <v>0</v>
      </c>
      <c r="BN168" s="87">
        <f>Pressure_1_R3!N90</f>
        <v>0</v>
      </c>
      <c r="BO168" s="87">
        <f>Pressure_1_R3!O90</f>
        <v>0</v>
      </c>
      <c r="BP168" s="69">
        <f>Pressure_1_R3!P90</f>
        <v>0</v>
      </c>
    </row>
    <row r="169" spans="2:68" ht="15" customHeight="1">
      <c r="B169" s="443">
        <f>Pressure_1_R3!B25</f>
        <v>0</v>
      </c>
      <c r="C169" s="444">
        <f>Pressure_1_R3!D25</f>
        <v>0</v>
      </c>
      <c r="D169" s="450" t="str">
        <f t="shared" si="102"/>
        <v/>
      </c>
      <c r="E169" s="434" t="str">
        <f t="shared" si="131"/>
        <v>기체</v>
      </c>
      <c r="F169" s="392" t="e">
        <f t="shared" si="103"/>
        <v>#N/A</v>
      </c>
      <c r="G169" s="392" t="e">
        <f t="shared" si="104"/>
        <v>#N/A</v>
      </c>
      <c r="H169" s="442" t="e">
        <f t="shared" si="105"/>
        <v>#N/A</v>
      </c>
      <c r="I169" s="434">
        <f t="shared" si="132"/>
        <v>0</v>
      </c>
      <c r="J169" s="66"/>
      <c r="K169" s="428">
        <f t="shared" si="133"/>
        <v>0</v>
      </c>
      <c r="L169" s="433" t="e">
        <f t="shared" ca="1" si="134"/>
        <v>#N/A</v>
      </c>
      <c r="M169" s="434" t="e">
        <f t="shared" ca="1" si="135"/>
        <v>#VALUE!</v>
      </c>
      <c r="N169" s="433">
        <f t="shared" ca="1" si="115"/>
        <v>0</v>
      </c>
      <c r="O169" s="434" t="e">
        <f t="shared" ca="1" si="116"/>
        <v>#N/A</v>
      </c>
      <c r="P169" s="433">
        <f t="shared" ca="1" si="117"/>
        <v>0</v>
      </c>
      <c r="Q169" s="434" t="e">
        <f t="shared" ca="1" si="118"/>
        <v>#N/A</v>
      </c>
      <c r="R169" s="435">
        <f t="shared" ca="1" si="119"/>
        <v>0</v>
      </c>
      <c r="S169" s="432" t="e">
        <f t="shared" ca="1" si="120"/>
        <v>#N/A</v>
      </c>
      <c r="T169" s="392" t="e">
        <f t="shared" ca="1" si="106"/>
        <v>#N/A</v>
      </c>
      <c r="U169" s="445" t="e">
        <f ca="1">IF(S169="% of Reading",H169*R169%,IF(S169="% of F.S",MAX(G148:G177)*R169%,R169*T169))</f>
        <v>#N/A</v>
      </c>
      <c r="V169" s="434">
        <f t="shared" si="121"/>
        <v>0</v>
      </c>
      <c r="X169" s="433" t="e">
        <f t="shared" ca="1" si="136"/>
        <v>#N/A</v>
      </c>
      <c r="Y169" s="434" t="e">
        <f t="shared" ca="1" si="137"/>
        <v>#N/A</v>
      </c>
      <c r="Z169" s="433" t="e">
        <f t="shared" ca="1" si="122"/>
        <v>#N/A</v>
      </c>
      <c r="AA169" s="436" t="e">
        <f t="shared" ca="1" si="123"/>
        <v>#N/A</v>
      </c>
      <c r="AB169" s="447">
        <f t="shared" si="107"/>
        <v>0</v>
      </c>
      <c r="AC169" s="448">
        <f t="shared" si="108"/>
        <v>0</v>
      </c>
      <c r="AD169" s="449">
        <f t="shared" si="109"/>
        <v>0</v>
      </c>
      <c r="AF169" s="392">
        <f t="shared" si="110"/>
        <v>0</v>
      </c>
      <c r="AG169" s="456">
        <f t="shared" si="139"/>
        <v>9.7989820000000005</v>
      </c>
      <c r="AH169" s="456" t="e">
        <f t="shared" si="139"/>
        <v>#DIV/0!</v>
      </c>
      <c r="AI169" s="456">
        <f t="shared" si="139"/>
        <v>8000</v>
      </c>
      <c r="AJ169" s="456">
        <f t="shared" si="139"/>
        <v>1</v>
      </c>
      <c r="AK169" s="456">
        <f t="shared" si="139"/>
        <v>0</v>
      </c>
      <c r="AL169" s="456" t="e">
        <f t="shared" ca="1" si="139"/>
        <v>#N/A</v>
      </c>
      <c r="AM169" s="459" t="e">
        <f t="shared" ca="1" si="125"/>
        <v>#DIV/0!</v>
      </c>
      <c r="AN169" s="456" t="e">
        <f t="shared" ca="1" si="140"/>
        <v>#N/A</v>
      </c>
      <c r="AO169" s="456" t="e">
        <f t="shared" ca="1" si="140"/>
        <v>#N/A</v>
      </c>
      <c r="AP169" s="454" t="e">
        <f t="shared" ca="1" si="111"/>
        <v>#DIV/0!</v>
      </c>
      <c r="AQ169" s="456">
        <f t="shared" si="141"/>
        <v>9.0000000000000002E-6</v>
      </c>
      <c r="AR169" s="456" t="e">
        <f t="shared" ca="1" si="141"/>
        <v>#DIV/0!</v>
      </c>
      <c r="AS169" s="460" t="e">
        <f t="shared" ca="1" si="138"/>
        <v>#N/A</v>
      </c>
      <c r="AT169" s="461" t="e">
        <f t="shared" ca="1" si="112"/>
        <v>#DIV/0!</v>
      </c>
      <c r="AU169" s="456" t="e">
        <f t="shared" si="128"/>
        <v>#DIV/0!</v>
      </c>
      <c r="AV169" s="455" t="e">
        <f t="shared" ca="1" si="129"/>
        <v>#DIV/0!</v>
      </c>
      <c r="AW169" s="456">
        <f t="shared" si="130"/>
        <v>0.03</v>
      </c>
      <c r="AX169" s="451">
        <f t="shared" si="113"/>
        <v>0</v>
      </c>
      <c r="AY169" s="457" t="e">
        <f t="shared" ca="1" si="114"/>
        <v>#DIV/0!</v>
      </c>
      <c r="BA169" s="70">
        <f>Pressure_1_R3!A91</f>
        <v>0</v>
      </c>
      <c r="BB169" s="86">
        <f>Pressure_1_R3!B91</f>
        <v>0</v>
      </c>
      <c r="BC169" s="86">
        <f>Pressure_1_R3!C91</f>
        <v>0</v>
      </c>
      <c r="BD169" s="86">
        <f>Pressure_1_R3!D91</f>
        <v>0</v>
      </c>
      <c r="BE169" s="86">
        <f>Pressure_1_R3!E91</f>
        <v>0</v>
      </c>
      <c r="BF169" s="86">
        <f>Pressure_1_R3!F91</f>
        <v>0</v>
      </c>
      <c r="BG169" s="86">
        <f>Pressure_1_R3!G91</f>
        <v>0</v>
      </c>
      <c r="BH169" s="86">
        <f>Pressure_1_R3!H91</f>
        <v>0</v>
      </c>
      <c r="BI169" s="86">
        <f>Pressure_1_R3!I91</f>
        <v>0</v>
      </c>
      <c r="BJ169" s="86">
        <f>Pressure_1_R3!J91</f>
        <v>0</v>
      </c>
      <c r="BK169" s="86">
        <f>Pressure_1_R3!K91</f>
        <v>0</v>
      </c>
      <c r="BL169" s="86">
        <f>Pressure_1_R3!L91</f>
        <v>0</v>
      </c>
      <c r="BM169" s="86">
        <f>Pressure_1_R3!M91</f>
        <v>0</v>
      </c>
      <c r="BN169" s="86">
        <f>Pressure_1_R3!N91</f>
        <v>0</v>
      </c>
      <c r="BO169" s="86">
        <f>Pressure_1_R3!O91</f>
        <v>0</v>
      </c>
      <c r="BP169" s="71">
        <f>Pressure_1_R3!P91</f>
        <v>0</v>
      </c>
    </row>
    <row r="170" spans="2:68" ht="15" customHeight="1">
      <c r="B170" s="443">
        <f>Pressure_1_R3!B26</f>
        <v>0</v>
      </c>
      <c r="C170" s="444">
        <f>Pressure_1_R3!D26</f>
        <v>0</v>
      </c>
      <c r="D170" s="450" t="str">
        <f t="shared" si="102"/>
        <v/>
      </c>
      <c r="E170" s="434" t="str">
        <f t="shared" si="131"/>
        <v>기체</v>
      </c>
      <c r="F170" s="392" t="e">
        <f t="shared" si="103"/>
        <v>#N/A</v>
      </c>
      <c r="G170" s="392" t="e">
        <f t="shared" si="104"/>
        <v>#N/A</v>
      </c>
      <c r="H170" s="442" t="e">
        <f t="shared" si="105"/>
        <v>#N/A</v>
      </c>
      <c r="I170" s="434">
        <f t="shared" si="132"/>
        <v>0</v>
      </c>
      <c r="J170" s="66"/>
      <c r="K170" s="428">
        <f t="shared" si="133"/>
        <v>0</v>
      </c>
      <c r="L170" s="433" t="e">
        <f t="shared" ca="1" si="134"/>
        <v>#N/A</v>
      </c>
      <c r="M170" s="434" t="e">
        <f t="shared" ca="1" si="135"/>
        <v>#VALUE!</v>
      </c>
      <c r="N170" s="433">
        <f t="shared" ca="1" si="115"/>
        <v>0</v>
      </c>
      <c r="O170" s="434" t="e">
        <f t="shared" ca="1" si="116"/>
        <v>#N/A</v>
      </c>
      <c r="P170" s="433">
        <f t="shared" ca="1" si="117"/>
        <v>0</v>
      </c>
      <c r="Q170" s="434" t="e">
        <f t="shared" ca="1" si="118"/>
        <v>#N/A</v>
      </c>
      <c r="R170" s="435">
        <f t="shared" ca="1" si="119"/>
        <v>0</v>
      </c>
      <c r="S170" s="432" t="e">
        <f t="shared" ca="1" si="120"/>
        <v>#N/A</v>
      </c>
      <c r="T170" s="392" t="e">
        <f t="shared" ca="1" si="106"/>
        <v>#N/A</v>
      </c>
      <c r="U170" s="445" t="e">
        <f ca="1">IF(S170="% of Reading",H170*R170%,IF(S170="% of F.S",MAX(G148:G177)*R170%,R170*T170))</f>
        <v>#N/A</v>
      </c>
      <c r="V170" s="434">
        <f t="shared" si="121"/>
        <v>0</v>
      </c>
      <c r="X170" s="433" t="e">
        <f t="shared" ca="1" si="136"/>
        <v>#N/A</v>
      </c>
      <c r="Y170" s="434" t="e">
        <f t="shared" ca="1" si="137"/>
        <v>#N/A</v>
      </c>
      <c r="Z170" s="433" t="e">
        <f t="shared" ca="1" si="122"/>
        <v>#N/A</v>
      </c>
      <c r="AA170" s="436" t="e">
        <f t="shared" ca="1" si="123"/>
        <v>#N/A</v>
      </c>
      <c r="AB170" s="447">
        <f t="shared" si="107"/>
        <v>0</v>
      </c>
      <c r="AC170" s="448">
        <f t="shared" si="108"/>
        <v>0</v>
      </c>
      <c r="AD170" s="449">
        <f t="shared" si="109"/>
        <v>0</v>
      </c>
      <c r="AF170" s="392">
        <f t="shared" si="110"/>
        <v>0</v>
      </c>
      <c r="AG170" s="456">
        <f t="shared" si="139"/>
        <v>9.7989820000000005</v>
      </c>
      <c r="AH170" s="456" t="e">
        <f t="shared" si="139"/>
        <v>#DIV/0!</v>
      </c>
      <c r="AI170" s="456">
        <f t="shared" si="139"/>
        <v>8000</v>
      </c>
      <c r="AJ170" s="456">
        <f t="shared" si="139"/>
        <v>1</v>
      </c>
      <c r="AK170" s="456">
        <f t="shared" si="139"/>
        <v>0</v>
      </c>
      <c r="AL170" s="456" t="e">
        <f t="shared" ca="1" si="139"/>
        <v>#N/A</v>
      </c>
      <c r="AM170" s="459" t="e">
        <f t="shared" ca="1" si="125"/>
        <v>#DIV/0!</v>
      </c>
      <c r="AN170" s="456" t="e">
        <f t="shared" ca="1" si="140"/>
        <v>#N/A</v>
      </c>
      <c r="AO170" s="456" t="e">
        <f t="shared" ca="1" si="140"/>
        <v>#N/A</v>
      </c>
      <c r="AP170" s="454" t="e">
        <f t="shared" ca="1" si="111"/>
        <v>#DIV/0!</v>
      </c>
      <c r="AQ170" s="456">
        <f t="shared" si="141"/>
        <v>9.0000000000000002E-6</v>
      </c>
      <c r="AR170" s="456" t="e">
        <f t="shared" ca="1" si="141"/>
        <v>#DIV/0!</v>
      </c>
      <c r="AS170" s="460" t="e">
        <f t="shared" ca="1" si="138"/>
        <v>#N/A</v>
      </c>
      <c r="AT170" s="461" t="e">
        <f t="shared" ca="1" si="112"/>
        <v>#DIV/0!</v>
      </c>
      <c r="AU170" s="456" t="e">
        <f t="shared" si="128"/>
        <v>#DIV/0!</v>
      </c>
      <c r="AV170" s="455" t="e">
        <f t="shared" ca="1" si="129"/>
        <v>#DIV/0!</v>
      </c>
      <c r="AW170" s="456">
        <f t="shared" si="130"/>
        <v>0.03</v>
      </c>
      <c r="AX170" s="451">
        <f t="shared" si="113"/>
        <v>0</v>
      </c>
      <c r="AY170" s="457" t="e">
        <f t="shared" ca="1" si="114"/>
        <v>#DIV/0!</v>
      </c>
      <c r="BA170" s="68">
        <f>Pressure_1_R3!A92</f>
        <v>0</v>
      </c>
      <c r="BB170" s="87">
        <f>Pressure_1_R3!B92</f>
        <v>0</v>
      </c>
      <c r="BC170" s="87">
        <f>Pressure_1_R3!C92</f>
        <v>0</v>
      </c>
      <c r="BD170" s="87">
        <f>Pressure_1_R3!D92</f>
        <v>0</v>
      </c>
      <c r="BE170" s="87">
        <f>Pressure_1_R3!E92</f>
        <v>0</v>
      </c>
      <c r="BF170" s="87">
        <f>Pressure_1_R3!F92</f>
        <v>0</v>
      </c>
      <c r="BG170" s="87">
        <f>Pressure_1_R3!G92</f>
        <v>0</v>
      </c>
      <c r="BH170" s="87">
        <f>Pressure_1_R3!H92</f>
        <v>0</v>
      </c>
      <c r="BI170" s="87">
        <f>Pressure_1_R3!I92</f>
        <v>0</v>
      </c>
      <c r="BJ170" s="87">
        <f>Pressure_1_R3!J92</f>
        <v>0</v>
      </c>
      <c r="BK170" s="87">
        <f>Pressure_1_R3!K92</f>
        <v>0</v>
      </c>
      <c r="BL170" s="87">
        <f>Pressure_1_R3!L92</f>
        <v>0</v>
      </c>
      <c r="BM170" s="87">
        <f>Pressure_1_R3!M92</f>
        <v>0</v>
      </c>
      <c r="BN170" s="87">
        <f>Pressure_1_R3!N92</f>
        <v>0</v>
      </c>
      <c r="BO170" s="87">
        <f>Pressure_1_R3!O92</f>
        <v>0</v>
      </c>
      <c r="BP170" s="69">
        <f>Pressure_1_R3!P92</f>
        <v>0</v>
      </c>
    </row>
    <row r="171" spans="2:68" ht="15" customHeight="1">
      <c r="B171" s="443">
        <f>Pressure_1_R3!B27</f>
        <v>0</v>
      </c>
      <c r="C171" s="444">
        <f>Pressure_1_R3!D27</f>
        <v>0</v>
      </c>
      <c r="D171" s="450" t="str">
        <f t="shared" si="102"/>
        <v/>
      </c>
      <c r="E171" s="434" t="str">
        <f t="shared" si="131"/>
        <v>기체</v>
      </c>
      <c r="F171" s="392" t="e">
        <f t="shared" si="103"/>
        <v>#N/A</v>
      </c>
      <c r="G171" s="392" t="e">
        <f t="shared" si="104"/>
        <v>#N/A</v>
      </c>
      <c r="H171" s="442" t="e">
        <f t="shared" si="105"/>
        <v>#N/A</v>
      </c>
      <c r="I171" s="434">
        <f t="shared" si="132"/>
        <v>0</v>
      </c>
      <c r="J171" s="66"/>
      <c r="K171" s="428">
        <f t="shared" si="133"/>
        <v>0</v>
      </c>
      <c r="L171" s="433" t="e">
        <f t="shared" ca="1" si="134"/>
        <v>#N/A</v>
      </c>
      <c r="M171" s="434" t="e">
        <f t="shared" ca="1" si="135"/>
        <v>#VALUE!</v>
      </c>
      <c r="N171" s="433">
        <f t="shared" ca="1" si="115"/>
        <v>0</v>
      </c>
      <c r="O171" s="434" t="e">
        <f t="shared" ca="1" si="116"/>
        <v>#N/A</v>
      </c>
      <c r="P171" s="433">
        <f t="shared" ca="1" si="117"/>
        <v>0</v>
      </c>
      <c r="Q171" s="434" t="e">
        <f t="shared" ca="1" si="118"/>
        <v>#N/A</v>
      </c>
      <c r="R171" s="435">
        <f t="shared" ca="1" si="119"/>
        <v>0</v>
      </c>
      <c r="S171" s="432" t="e">
        <f t="shared" ca="1" si="120"/>
        <v>#N/A</v>
      </c>
      <c r="T171" s="392" t="e">
        <f t="shared" ca="1" si="106"/>
        <v>#N/A</v>
      </c>
      <c r="U171" s="445" t="e">
        <f ca="1">IF(S171="% of Reading",H171*R171%,IF(S171="% of F.S",MAX(G148:G177)*R171%,R171*T171))</f>
        <v>#N/A</v>
      </c>
      <c r="V171" s="434">
        <f t="shared" si="121"/>
        <v>0</v>
      </c>
      <c r="X171" s="433" t="e">
        <f t="shared" ca="1" si="136"/>
        <v>#N/A</v>
      </c>
      <c r="Y171" s="434" t="e">
        <f t="shared" ca="1" si="137"/>
        <v>#N/A</v>
      </c>
      <c r="Z171" s="433" t="e">
        <f t="shared" ca="1" si="122"/>
        <v>#N/A</v>
      </c>
      <c r="AA171" s="436" t="e">
        <f t="shared" ca="1" si="123"/>
        <v>#N/A</v>
      </c>
      <c r="AB171" s="447">
        <f t="shared" si="107"/>
        <v>0</v>
      </c>
      <c r="AC171" s="448">
        <f t="shared" si="108"/>
        <v>0</v>
      </c>
      <c r="AD171" s="449">
        <f t="shared" si="109"/>
        <v>0</v>
      </c>
      <c r="AF171" s="392">
        <f t="shared" si="110"/>
        <v>0</v>
      </c>
      <c r="AG171" s="456">
        <f t="shared" si="139"/>
        <v>9.7989820000000005</v>
      </c>
      <c r="AH171" s="456" t="e">
        <f t="shared" si="139"/>
        <v>#DIV/0!</v>
      </c>
      <c r="AI171" s="456">
        <f t="shared" si="139"/>
        <v>8000</v>
      </c>
      <c r="AJ171" s="456">
        <f t="shared" si="139"/>
        <v>1</v>
      </c>
      <c r="AK171" s="456">
        <f t="shared" si="139"/>
        <v>0</v>
      </c>
      <c r="AL171" s="456" t="e">
        <f t="shared" ca="1" si="139"/>
        <v>#N/A</v>
      </c>
      <c r="AM171" s="459" t="e">
        <f t="shared" ca="1" si="125"/>
        <v>#DIV/0!</v>
      </c>
      <c r="AN171" s="456" t="e">
        <f t="shared" ca="1" si="140"/>
        <v>#N/A</v>
      </c>
      <c r="AO171" s="456" t="e">
        <f t="shared" ca="1" si="140"/>
        <v>#N/A</v>
      </c>
      <c r="AP171" s="454" t="e">
        <f t="shared" ca="1" si="111"/>
        <v>#DIV/0!</v>
      </c>
      <c r="AQ171" s="456">
        <f t="shared" si="141"/>
        <v>9.0000000000000002E-6</v>
      </c>
      <c r="AR171" s="456" t="e">
        <f t="shared" ca="1" si="141"/>
        <v>#DIV/0!</v>
      </c>
      <c r="AS171" s="460" t="e">
        <f t="shared" ca="1" si="138"/>
        <v>#N/A</v>
      </c>
      <c r="AT171" s="461" t="e">
        <f t="shared" ca="1" si="112"/>
        <v>#DIV/0!</v>
      </c>
      <c r="AU171" s="456" t="e">
        <f t="shared" si="128"/>
        <v>#DIV/0!</v>
      </c>
      <c r="AV171" s="455" t="e">
        <f t="shared" ca="1" si="129"/>
        <v>#DIV/0!</v>
      </c>
      <c r="AW171" s="456">
        <f t="shared" si="130"/>
        <v>0.03</v>
      </c>
      <c r="AX171" s="451">
        <f t="shared" si="113"/>
        <v>0</v>
      </c>
      <c r="AY171" s="457" t="e">
        <f t="shared" ca="1" si="114"/>
        <v>#DIV/0!</v>
      </c>
      <c r="BA171" s="70">
        <f>Pressure_1_R3!A93</f>
        <v>0</v>
      </c>
      <c r="BB171" s="86">
        <f>Pressure_1_R3!B93</f>
        <v>0</v>
      </c>
      <c r="BC171" s="86">
        <f>Pressure_1_R3!C93</f>
        <v>0</v>
      </c>
      <c r="BD171" s="86">
        <f>Pressure_1_R3!D93</f>
        <v>0</v>
      </c>
      <c r="BE171" s="86">
        <f>Pressure_1_R3!E93</f>
        <v>0</v>
      </c>
      <c r="BF171" s="86">
        <f>Pressure_1_R3!F93</f>
        <v>0</v>
      </c>
      <c r="BG171" s="86">
        <f>Pressure_1_R3!G93</f>
        <v>0</v>
      </c>
      <c r="BH171" s="86">
        <f>Pressure_1_R3!H93</f>
        <v>0</v>
      </c>
      <c r="BI171" s="86">
        <f>Pressure_1_R3!I93</f>
        <v>0</v>
      </c>
      <c r="BJ171" s="86">
        <f>Pressure_1_R3!J93</f>
        <v>0</v>
      </c>
      <c r="BK171" s="86">
        <f>Pressure_1_R3!K93</f>
        <v>0</v>
      </c>
      <c r="BL171" s="86">
        <f>Pressure_1_R3!L93</f>
        <v>0</v>
      </c>
      <c r="BM171" s="86">
        <f>Pressure_1_R3!M93</f>
        <v>0</v>
      </c>
      <c r="BN171" s="86">
        <f>Pressure_1_R3!N93</f>
        <v>0</v>
      </c>
      <c r="BO171" s="86">
        <f>Pressure_1_R3!O93</f>
        <v>0</v>
      </c>
      <c r="BP171" s="71">
        <f>Pressure_1_R3!P93</f>
        <v>0</v>
      </c>
    </row>
    <row r="172" spans="2:68" ht="15" customHeight="1">
      <c r="B172" s="443">
        <f>Pressure_1_R3!B28</f>
        <v>0</v>
      </c>
      <c r="C172" s="444">
        <f>Pressure_1_R3!D28</f>
        <v>0</v>
      </c>
      <c r="D172" s="450" t="str">
        <f t="shared" si="102"/>
        <v/>
      </c>
      <c r="E172" s="434" t="str">
        <f t="shared" si="131"/>
        <v>기체</v>
      </c>
      <c r="F172" s="392" t="e">
        <f t="shared" si="103"/>
        <v>#N/A</v>
      </c>
      <c r="G172" s="392" t="e">
        <f t="shared" si="104"/>
        <v>#N/A</v>
      </c>
      <c r="H172" s="442" t="e">
        <f t="shared" si="105"/>
        <v>#N/A</v>
      </c>
      <c r="I172" s="434">
        <f t="shared" si="132"/>
        <v>0</v>
      </c>
      <c r="J172" s="66"/>
      <c r="K172" s="428">
        <f t="shared" si="133"/>
        <v>0</v>
      </c>
      <c r="L172" s="433" t="e">
        <f t="shared" ca="1" si="134"/>
        <v>#N/A</v>
      </c>
      <c r="M172" s="434" t="e">
        <f t="shared" ca="1" si="135"/>
        <v>#VALUE!</v>
      </c>
      <c r="N172" s="433">
        <f t="shared" ca="1" si="115"/>
        <v>0</v>
      </c>
      <c r="O172" s="434" t="e">
        <f t="shared" ca="1" si="116"/>
        <v>#N/A</v>
      </c>
      <c r="P172" s="433">
        <f t="shared" ca="1" si="117"/>
        <v>0</v>
      </c>
      <c r="Q172" s="434" t="e">
        <f t="shared" ca="1" si="118"/>
        <v>#N/A</v>
      </c>
      <c r="R172" s="435">
        <f t="shared" ca="1" si="119"/>
        <v>0</v>
      </c>
      <c r="S172" s="432" t="e">
        <f t="shared" ca="1" si="120"/>
        <v>#N/A</v>
      </c>
      <c r="T172" s="392" t="e">
        <f t="shared" ca="1" si="106"/>
        <v>#N/A</v>
      </c>
      <c r="U172" s="445" t="e">
        <f ca="1">IF(S172="% of Reading",H172*R172%,IF(S172="% of F.S",MAX(G148:G177)*R172%,R172*T172))</f>
        <v>#N/A</v>
      </c>
      <c r="V172" s="434">
        <f t="shared" si="121"/>
        <v>0</v>
      </c>
      <c r="X172" s="433" t="e">
        <f t="shared" ca="1" si="136"/>
        <v>#N/A</v>
      </c>
      <c r="Y172" s="434" t="e">
        <f t="shared" ca="1" si="137"/>
        <v>#N/A</v>
      </c>
      <c r="Z172" s="433" t="e">
        <f t="shared" ca="1" si="122"/>
        <v>#N/A</v>
      </c>
      <c r="AA172" s="436" t="e">
        <f t="shared" ca="1" si="123"/>
        <v>#N/A</v>
      </c>
      <c r="AB172" s="447">
        <f t="shared" si="107"/>
        <v>0</v>
      </c>
      <c r="AC172" s="448">
        <f t="shared" si="108"/>
        <v>0</v>
      </c>
      <c r="AD172" s="449">
        <f t="shared" si="109"/>
        <v>0</v>
      </c>
      <c r="AF172" s="392">
        <f t="shared" si="110"/>
        <v>0</v>
      </c>
      <c r="AG172" s="456">
        <f t="shared" si="139"/>
        <v>9.7989820000000005</v>
      </c>
      <c r="AH172" s="456" t="e">
        <f t="shared" si="139"/>
        <v>#DIV/0!</v>
      </c>
      <c r="AI172" s="456">
        <f t="shared" si="139"/>
        <v>8000</v>
      </c>
      <c r="AJ172" s="456">
        <f t="shared" si="139"/>
        <v>1</v>
      </c>
      <c r="AK172" s="456">
        <f t="shared" si="139"/>
        <v>0</v>
      </c>
      <c r="AL172" s="456" t="e">
        <f t="shared" ca="1" si="139"/>
        <v>#N/A</v>
      </c>
      <c r="AM172" s="459" t="e">
        <f t="shared" ca="1" si="125"/>
        <v>#DIV/0!</v>
      </c>
      <c r="AN172" s="456" t="e">
        <f t="shared" ca="1" si="140"/>
        <v>#N/A</v>
      </c>
      <c r="AO172" s="456" t="e">
        <f t="shared" ca="1" si="140"/>
        <v>#N/A</v>
      </c>
      <c r="AP172" s="454" t="e">
        <f t="shared" ca="1" si="111"/>
        <v>#DIV/0!</v>
      </c>
      <c r="AQ172" s="456">
        <f t="shared" si="141"/>
        <v>9.0000000000000002E-6</v>
      </c>
      <c r="AR172" s="456" t="e">
        <f t="shared" ca="1" si="141"/>
        <v>#DIV/0!</v>
      </c>
      <c r="AS172" s="460" t="e">
        <f t="shared" ca="1" si="138"/>
        <v>#N/A</v>
      </c>
      <c r="AT172" s="461" t="e">
        <f t="shared" ca="1" si="112"/>
        <v>#DIV/0!</v>
      </c>
      <c r="AU172" s="456" t="e">
        <f t="shared" si="128"/>
        <v>#DIV/0!</v>
      </c>
      <c r="AV172" s="455" t="e">
        <f t="shared" ca="1" si="129"/>
        <v>#DIV/0!</v>
      </c>
      <c r="AW172" s="456">
        <f t="shared" si="130"/>
        <v>0.03</v>
      </c>
      <c r="AX172" s="451">
        <f t="shared" si="113"/>
        <v>0</v>
      </c>
      <c r="AY172" s="457" t="e">
        <f t="shared" ca="1" si="114"/>
        <v>#DIV/0!</v>
      </c>
      <c r="BA172" s="68">
        <f>Pressure_1_R3!A94</f>
        <v>0</v>
      </c>
      <c r="BB172" s="87">
        <f>Pressure_1_R3!B94</f>
        <v>0</v>
      </c>
      <c r="BC172" s="87">
        <f>Pressure_1_R3!C94</f>
        <v>0</v>
      </c>
      <c r="BD172" s="87">
        <f>Pressure_1_R3!D94</f>
        <v>0</v>
      </c>
      <c r="BE172" s="87">
        <f>Pressure_1_R3!E94</f>
        <v>0</v>
      </c>
      <c r="BF172" s="87">
        <f>Pressure_1_R3!F94</f>
        <v>0</v>
      </c>
      <c r="BG172" s="87">
        <f>Pressure_1_R3!G94</f>
        <v>0</v>
      </c>
      <c r="BH172" s="87">
        <f>Pressure_1_R3!H94</f>
        <v>0</v>
      </c>
      <c r="BI172" s="87">
        <f>Pressure_1_R3!I94</f>
        <v>0</v>
      </c>
      <c r="BJ172" s="87">
        <f>Pressure_1_R3!J94</f>
        <v>0</v>
      </c>
      <c r="BK172" s="87">
        <f>Pressure_1_R3!K94</f>
        <v>0</v>
      </c>
      <c r="BL172" s="87">
        <f>Pressure_1_R3!L94</f>
        <v>0</v>
      </c>
      <c r="BM172" s="87">
        <f>Pressure_1_R3!M94</f>
        <v>0</v>
      </c>
      <c r="BN172" s="87">
        <f>Pressure_1_R3!N94</f>
        <v>0</v>
      </c>
      <c r="BO172" s="87">
        <f>Pressure_1_R3!O94</f>
        <v>0</v>
      </c>
      <c r="BP172" s="69">
        <f>Pressure_1_R3!P94</f>
        <v>0</v>
      </c>
    </row>
    <row r="173" spans="2:68" ht="15" customHeight="1">
      <c r="B173" s="443">
        <f>Pressure_1_R3!B29</f>
        <v>0</v>
      </c>
      <c r="C173" s="444">
        <f>Pressure_1_R3!D29</f>
        <v>0</v>
      </c>
      <c r="D173" s="450" t="str">
        <f t="shared" si="102"/>
        <v/>
      </c>
      <c r="E173" s="434" t="str">
        <f t="shared" si="131"/>
        <v>기체</v>
      </c>
      <c r="F173" s="392" t="e">
        <f t="shared" si="103"/>
        <v>#N/A</v>
      </c>
      <c r="G173" s="392" t="e">
        <f t="shared" si="104"/>
        <v>#N/A</v>
      </c>
      <c r="H173" s="442" t="e">
        <f t="shared" si="105"/>
        <v>#N/A</v>
      </c>
      <c r="I173" s="434">
        <f t="shared" si="132"/>
        <v>0</v>
      </c>
      <c r="J173" s="66"/>
      <c r="K173" s="428">
        <f t="shared" si="133"/>
        <v>0</v>
      </c>
      <c r="L173" s="433" t="e">
        <f t="shared" ca="1" si="134"/>
        <v>#N/A</v>
      </c>
      <c r="M173" s="434" t="e">
        <f t="shared" ca="1" si="135"/>
        <v>#VALUE!</v>
      </c>
      <c r="N173" s="433">
        <f t="shared" ca="1" si="115"/>
        <v>0</v>
      </c>
      <c r="O173" s="434" t="e">
        <f t="shared" ca="1" si="116"/>
        <v>#N/A</v>
      </c>
      <c r="P173" s="433">
        <f t="shared" ca="1" si="117"/>
        <v>0</v>
      </c>
      <c r="Q173" s="434" t="e">
        <f t="shared" ca="1" si="118"/>
        <v>#N/A</v>
      </c>
      <c r="R173" s="435">
        <f t="shared" ca="1" si="119"/>
        <v>0</v>
      </c>
      <c r="S173" s="432" t="e">
        <f t="shared" ca="1" si="120"/>
        <v>#N/A</v>
      </c>
      <c r="T173" s="392" t="e">
        <f t="shared" ca="1" si="106"/>
        <v>#N/A</v>
      </c>
      <c r="U173" s="445" t="e">
        <f ca="1">IF(S173="% of Reading",H173*R173%,IF(S173="% of F.S",MAX(G148:G177)*R173%,R173*T173))</f>
        <v>#N/A</v>
      </c>
      <c r="V173" s="434">
        <f t="shared" si="121"/>
        <v>0</v>
      </c>
      <c r="X173" s="433" t="e">
        <f t="shared" ca="1" si="136"/>
        <v>#N/A</v>
      </c>
      <c r="Y173" s="434" t="e">
        <f t="shared" ca="1" si="137"/>
        <v>#N/A</v>
      </c>
      <c r="Z173" s="433" t="e">
        <f t="shared" ca="1" si="122"/>
        <v>#N/A</v>
      </c>
      <c r="AA173" s="436" t="e">
        <f t="shared" ca="1" si="123"/>
        <v>#N/A</v>
      </c>
      <c r="AB173" s="447">
        <f t="shared" si="107"/>
        <v>0</v>
      </c>
      <c r="AC173" s="448">
        <f t="shared" si="108"/>
        <v>0</v>
      </c>
      <c r="AD173" s="449">
        <f t="shared" si="109"/>
        <v>0</v>
      </c>
      <c r="AF173" s="392">
        <f t="shared" si="110"/>
        <v>0</v>
      </c>
      <c r="AG173" s="456">
        <f t="shared" si="139"/>
        <v>9.7989820000000005</v>
      </c>
      <c r="AH173" s="456" t="e">
        <f t="shared" si="139"/>
        <v>#DIV/0!</v>
      </c>
      <c r="AI173" s="456">
        <f t="shared" si="139"/>
        <v>8000</v>
      </c>
      <c r="AJ173" s="456">
        <f t="shared" si="139"/>
        <v>1</v>
      </c>
      <c r="AK173" s="456">
        <f t="shared" si="139"/>
        <v>0</v>
      </c>
      <c r="AL173" s="456" t="e">
        <f t="shared" ca="1" si="139"/>
        <v>#N/A</v>
      </c>
      <c r="AM173" s="459" t="e">
        <f t="shared" ca="1" si="125"/>
        <v>#DIV/0!</v>
      </c>
      <c r="AN173" s="456" t="e">
        <f t="shared" ca="1" si="140"/>
        <v>#N/A</v>
      </c>
      <c r="AO173" s="456" t="e">
        <f t="shared" ca="1" si="140"/>
        <v>#N/A</v>
      </c>
      <c r="AP173" s="454" t="e">
        <f t="shared" ca="1" si="111"/>
        <v>#DIV/0!</v>
      </c>
      <c r="AQ173" s="456">
        <f t="shared" si="141"/>
        <v>9.0000000000000002E-6</v>
      </c>
      <c r="AR173" s="456" t="e">
        <f t="shared" ca="1" si="141"/>
        <v>#DIV/0!</v>
      </c>
      <c r="AS173" s="460" t="e">
        <f t="shared" ca="1" si="138"/>
        <v>#N/A</v>
      </c>
      <c r="AT173" s="461" t="e">
        <f t="shared" ca="1" si="112"/>
        <v>#DIV/0!</v>
      </c>
      <c r="AU173" s="456" t="e">
        <f t="shared" si="128"/>
        <v>#DIV/0!</v>
      </c>
      <c r="AV173" s="455" t="e">
        <f t="shared" ca="1" si="129"/>
        <v>#DIV/0!</v>
      </c>
      <c r="AW173" s="456">
        <f t="shared" si="130"/>
        <v>0.03</v>
      </c>
      <c r="AX173" s="451">
        <f t="shared" si="113"/>
        <v>0</v>
      </c>
      <c r="AY173" s="457" t="e">
        <f t="shared" ca="1" si="114"/>
        <v>#DIV/0!</v>
      </c>
      <c r="BA173" s="70">
        <f>Pressure_1_R3!A95</f>
        <v>0</v>
      </c>
      <c r="BB173" s="86">
        <f>Pressure_1_R3!B95</f>
        <v>0</v>
      </c>
      <c r="BC173" s="86">
        <f>Pressure_1_R3!C95</f>
        <v>0</v>
      </c>
      <c r="BD173" s="86">
        <f>Pressure_1_R3!D95</f>
        <v>0</v>
      </c>
      <c r="BE173" s="86">
        <f>Pressure_1_R3!E95</f>
        <v>0</v>
      </c>
      <c r="BF173" s="86">
        <f>Pressure_1_R3!F95</f>
        <v>0</v>
      </c>
      <c r="BG173" s="86">
        <f>Pressure_1_R3!G95</f>
        <v>0</v>
      </c>
      <c r="BH173" s="86">
        <f>Pressure_1_R3!H95</f>
        <v>0</v>
      </c>
      <c r="BI173" s="86">
        <f>Pressure_1_R3!I95</f>
        <v>0</v>
      </c>
      <c r="BJ173" s="86">
        <f>Pressure_1_R3!J95</f>
        <v>0</v>
      </c>
      <c r="BK173" s="86">
        <f>Pressure_1_R3!K95</f>
        <v>0</v>
      </c>
      <c r="BL173" s="86">
        <f>Pressure_1_R3!L95</f>
        <v>0</v>
      </c>
      <c r="BM173" s="86">
        <f>Pressure_1_R3!M95</f>
        <v>0</v>
      </c>
      <c r="BN173" s="86">
        <f>Pressure_1_R3!N95</f>
        <v>0</v>
      </c>
      <c r="BO173" s="86">
        <f>Pressure_1_R3!O95</f>
        <v>0</v>
      </c>
      <c r="BP173" s="71">
        <f>Pressure_1_R3!P95</f>
        <v>0</v>
      </c>
    </row>
    <row r="174" spans="2:68" ht="15" customHeight="1">
      <c r="B174" s="443">
        <f>Pressure_1_R3!B30</f>
        <v>0</v>
      </c>
      <c r="C174" s="444">
        <f>Pressure_1_R3!D30</f>
        <v>0</v>
      </c>
      <c r="D174" s="450" t="str">
        <f t="shared" si="102"/>
        <v/>
      </c>
      <c r="E174" s="434" t="str">
        <f t="shared" si="131"/>
        <v>기체</v>
      </c>
      <c r="F174" s="392" t="e">
        <f t="shared" si="103"/>
        <v>#N/A</v>
      </c>
      <c r="G174" s="392" t="e">
        <f t="shared" si="104"/>
        <v>#N/A</v>
      </c>
      <c r="H174" s="442" t="e">
        <f t="shared" si="105"/>
        <v>#N/A</v>
      </c>
      <c r="I174" s="434">
        <f t="shared" si="132"/>
        <v>0</v>
      </c>
      <c r="J174" s="66"/>
      <c r="K174" s="428">
        <f t="shared" si="133"/>
        <v>0</v>
      </c>
      <c r="L174" s="433" t="e">
        <f t="shared" ca="1" si="134"/>
        <v>#N/A</v>
      </c>
      <c r="M174" s="434" t="e">
        <f t="shared" ca="1" si="135"/>
        <v>#VALUE!</v>
      </c>
      <c r="N174" s="433">
        <f t="shared" ca="1" si="115"/>
        <v>0</v>
      </c>
      <c r="O174" s="434" t="e">
        <f t="shared" ca="1" si="116"/>
        <v>#N/A</v>
      </c>
      <c r="P174" s="433">
        <f t="shared" ca="1" si="117"/>
        <v>0</v>
      </c>
      <c r="Q174" s="434" t="e">
        <f t="shared" ca="1" si="118"/>
        <v>#N/A</v>
      </c>
      <c r="R174" s="435">
        <f t="shared" ca="1" si="119"/>
        <v>0</v>
      </c>
      <c r="S174" s="432" t="e">
        <f t="shared" ca="1" si="120"/>
        <v>#N/A</v>
      </c>
      <c r="T174" s="392" t="e">
        <f t="shared" ca="1" si="106"/>
        <v>#N/A</v>
      </c>
      <c r="U174" s="445" t="e">
        <f ca="1">IF(S174="% of Reading",H174*R174%,IF(S174="% of F.S",MAX(G148:G177)*R174%,R174*T174))</f>
        <v>#N/A</v>
      </c>
      <c r="V174" s="434">
        <f t="shared" si="121"/>
        <v>0</v>
      </c>
      <c r="X174" s="433" t="e">
        <f t="shared" ca="1" si="136"/>
        <v>#N/A</v>
      </c>
      <c r="Y174" s="434" t="e">
        <f t="shared" ca="1" si="137"/>
        <v>#N/A</v>
      </c>
      <c r="Z174" s="433" t="e">
        <f t="shared" ca="1" si="122"/>
        <v>#N/A</v>
      </c>
      <c r="AA174" s="436" t="e">
        <f t="shared" ca="1" si="123"/>
        <v>#N/A</v>
      </c>
      <c r="AB174" s="447">
        <f t="shared" si="107"/>
        <v>0</v>
      </c>
      <c r="AC174" s="448">
        <f t="shared" si="108"/>
        <v>0</v>
      </c>
      <c r="AD174" s="449">
        <f t="shared" si="109"/>
        <v>0</v>
      </c>
      <c r="AF174" s="392">
        <f t="shared" si="110"/>
        <v>0</v>
      </c>
      <c r="AG174" s="456">
        <f t="shared" si="139"/>
        <v>9.7989820000000005</v>
      </c>
      <c r="AH174" s="456" t="e">
        <f t="shared" si="139"/>
        <v>#DIV/0!</v>
      </c>
      <c r="AI174" s="456">
        <f t="shared" si="139"/>
        <v>8000</v>
      </c>
      <c r="AJ174" s="456">
        <f t="shared" si="139"/>
        <v>1</v>
      </c>
      <c r="AK174" s="456">
        <f t="shared" si="139"/>
        <v>0</v>
      </c>
      <c r="AL174" s="456" t="e">
        <f t="shared" ca="1" si="139"/>
        <v>#N/A</v>
      </c>
      <c r="AM174" s="459" t="e">
        <f t="shared" ca="1" si="125"/>
        <v>#DIV/0!</v>
      </c>
      <c r="AN174" s="456" t="e">
        <f t="shared" ca="1" si="140"/>
        <v>#N/A</v>
      </c>
      <c r="AO174" s="456" t="e">
        <f t="shared" ca="1" si="140"/>
        <v>#N/A</v>
      </c>
      <c r="AP174" s="454" t="e">
        <f t="shared" ca="1" si="111"/>
        <v>#DIV/0!</v>
      </c>
      <c r="AQ174" s="456">
        <f t="shared" si="141"/>
        <v>9.0000000000000002E-6</v>
      </c>
      <c r="AR174" s="456" t="e">
        <f t="shared" ca="1" si="141"/>
        <v>#DIV/0!</v>
      </c>
      <c r="AS174" s="460" t="e">
        <f t="shared" ca="1" si="138"/>
        <v>#N/A</v>
      </c>
      <c r="AT174" s="461" t="e">
        <f t="shared" ca="1" si="112"/>
        <v>#DIV/0!</v>
      </c>
      <c r="AU174" s="456" t="e">
        <f t="shared" si="128"/>
        <v>#DIV/0!</v>
      </c>
      <c r="AV174" s="455" t="e">
        <f t="shared" ca="1" si="129"/>
        <v>#DIV/0!</v>
      </c>
      <c r="AW174" s="456">
        <f t="shared" si="130"/>
        <v>0.03</v>
      </c>
      <c r="AX174" s="451">
        <f t="shared" si="113"/>
        <v>0</v>
      </c>
      <c r="AY174" s="457" t="e">
        <f t="shared" ca="1" si="114"/>
        <v>#DIV/0!</v>
      </c>
      <c r="BA174" s="68">
        <f>Pressure_1_R3!A96</f>
        <v>0</v>
      </c>
      <c r="BB174" s="87">
        <f>Pressure_1_R3!B96</f>
        <v>0</v>
      </c>
      <c r="BC174" s="87">
        <f>Pressure_1_R3!C96</f>
        <v>0</v>
      </c>
      <c r="BD174" s="87">
        <f>Pressure_1_R3!D96</f>
        <v>0</v>
      </c>
      <c r="BE174" s="87">
        <f>Pressure_1_R3!E96</f>
        <v>0</v>
      </c>
      <c r="BF174" s="87">
        <f>Pressure_1_R3!F96</f>
        <v>0</v>
      </c>
      <c r="BG174" s="87">
        <f>Pressure_1_R3!G96</f>
        <v>0</v>
      </c>
      <c r="BH174" s="87">
        <f>Pressure_1_R3!H96</f>
        <v>0</v>
      </c>
      <c r="BI174" s="87">
        <f>Pressure_1_R3!I96</f>
        <v>0</v>
      </c>
      <c r="BJ174" s="87">
        <f>Pressure_1_R3!J96</f>
        <v>0</v>
      </c>
      <c r="BK174" s="87">
        <f>Pressure_1_R3!K96</f>
        <v>0</v>
      </c>
      <c r="BL174" s="87">
        <f>Pressure_1_R3!L96</f>
        <v>0</v>
      </c>
      <c r="BM174" s="87">
        <f>Pressure_1_R3!M96</f>
        <v>0</v>
      </c>
      <c r="BN174" s="87">
        <f>Pressure_1_R3!N96</f>
        <v>0</v>
      </c>
      <c r="BO174" s="87">
        <f>Pressure_1_R3!O96</f>
        <v>0</v>
      </c>
      <c r="BP174" s="69">
        <f>Pressure_1_R3!P96</f>
        <v>0</v>
      </c>
    </row>
    <row r="175" spans="2:68" ht="15" customHeight="1">
      <c r="B175" s="443">
        <f>Pressure_1_R3!B31</f>
        <v>0</v>
      </c>
      <c r="C175" s="444">
        <f>Pressure_1_R3!D31</f>
        <v>0</v>
      </c>
      <c r="D175" s="450" t="str">
        <f t="shared" si="102"/>
        <v/>
      </c>
      <c r="E175" s="434" t="str">
        <f t="shared" si="131"/>
        <v>기체</v>
      </c>
      <c r="F175" s="392" t="e">
        <f t="shared" si="103"/>
        <v>#N/A</v>
      </c>
      <c r="G175" s="392" t="e">
        <f t="shared" si="104"/>
        <v>#N/A</v>
      </c>
      <c r="H175" s="442" t="e">
        <f t="shared" si="105"/>
        <v>#N/A</v>
      </c>
      <c r="I175" s="434">
        <f t="shared" si="132"/>
        <v>0</v>
      </c>
      <c r="J175" s="66"/>
      <c r="K175" s="428">
        <f t="shared" si="133"/>
        <v>0</v>
      </c>
      <c r="L175" s="433" t="e">
        <f t="shared" ca="1" si="134"/>
        <v>#N/A</v>
      </c>
      <c r="M175" s="434" t="e">
        <f t="shared" ca="1" si="135"/>
        <v>#VALUE!</v>
      </c>
      <c r="N175" s="433">
        <f t="shared" ca="1" si="115"/>
        <v>0</v>
      </c>
      <c r="O175" s="434" t="e">
        <f t="shared" ca="1" si="116"/>
        <v>#N/A</v>
      </c>
      <c r="P175" s="433">
        <f t="shared" ca="1" si="117"/>
        <v>0</v>
      </c>
      <c r="Q175" s="434" t="e">
        <f t="shared" ca="1" si="118"/>
        <v>#N/A</v>
      </c>
      <c r="R175" s="435">
        <f t="shared" ca="1" si="119"/>
        <v>0</v>
      </c>
      <c r="S175" s="432" t="e">
        <f t="shared" ca="1" si="120"/>
        <v>#N/A</v>
      </c>
      <c r="T175" s="392" t="e">
        <f t="shared" ca="1" si="106"/>
        <v>#N/A</v>
      </c>
      <c r="U175" s="445" t="e">
        <f ca="1">IF(S175="% of Reading",H175*R175%,IF(S175="% of F.S",MAX(G148:G177)*R175%,R175*T175))</f>
        <v>#N/A</v>
      </c>
      <c r="V175" s="434">
        <f t="shared" si="121"/>
        <v>0</v>
      </c>
      <c r="X175" s="433" t="e">
        <f t="shared" ca="1" si="136"/>
        <v>#N/A</v>
      </c>
      <c r="Y175" s="434" t="e">
        <f t="shared" ca="1" si="137"/>
        <v>#N/A</v>
      </c>
      <c r="Z175" s="433" t="e">
        <f t="shared" ca="1" si="122"/>
        <v>#N/A</v>
      </c>
      <c r="AA175" s="436" t="e">
        <f t="shared" ca="1" si="123"/>
        <v>#N/A</v>
      </c>
      <c r="AB175" s="447">
        <f t="shared" si="107"/>
        <v>0</v>
      </c>
      <c r="AC175" s="448">
        <f t="shared" si="108"/>
        <v>0</v>
      </c>
      <c r="AD175" s="449">
        <f t="shared" si="109"/>
        <v>0</v>
      </c>
      <c r="AF175" s="392">
        <f t="shared" si="110"/>
        <v>0</v>
      </c>
      <c r="AG175" s="456">
        <f t="shared" si="139"/>
        <v>9.7989820000000005</v>
      </c>
      <c r="AH175" s="456" t="e">
        <f t="shared" si="139"/>
        <v>#DIV/0!</v>
      </c>
      <c r="AI175" s="456">
        <f t="shared" si="139"/>
        <v>8000</v>
      </c>
      <c r="AJ175" s="456">
        <f t="shared" si="139"/>
        <v>1</v>
      </c>
      <c r="AK175" s="456">
        <f t="shared" si="139"/>
        <v>0</v>
      </c>
      <c r="AL175" s="456" t="e">
        <f t="shared" ca="1" si="139"/>
        <v>#N/A</v>
      </c>
      <c r="AM175" s="459" t="e">
        <f t="shared" ca="1" si="125"/>
        <v>#DIV/0!</v>
      </c>
      <c r="AN175" s="456" t="e">
        <f t="shared" ca="1" si="140"/>
        <v>#N/A</v>
      </c>
      <c r="AO175" s="456" t="e">
        <f t="shared" ca="1" si="140"/>
        <v>#N/A</v>
      </c>
      <c r="AP175" s="454" t="e">
        <f t="shared" ca="1" si="111"/>
        <v>#DIV/0!</v>
      </c>
      <c r="AQ175" s="456">
        <f t="shared" si="141"/>
        <v>9.0000000000000002E-6</v>
      </c>
      <c r="AR175" s="456" t="e">
        <f t="shared" ca="1" si="141"/>
        <v>#DIV/0!</v>
      </c>
      <c r="AS175" s="460" t="e">
        <f t="shared" ca="1" si="138"/>
        <v>#N/A</v>
      </c>
      <c r="AT175" s="461" t="e">
        <f t="shared" ca="1" si="112"/>
        <v>#DIV/0!</v>
      </c>
      <c r="AU175" s="456" t="e">
        <f t="shared" si="128"/>
        <v>#DIV/0!</v>
      </c>
      <c r="AV175" s="455" t="e">
        <f t="shared" ca="1" si="129"/>
        <v>#DIV/0!</v>
      </c>
      <c r="AW175" s="456">
        <f t="shared" si="130"/>
        <v>0.03</v>
      </c>
      <c r="AX175" s="451">
        <f t="shared" si="113"/>
        <v>0</v>
      </c>
      <c r="AY175" s="457" t="e">
        <f t="shared" ca="1" si="114"/>
        <v>#DIV/0!</v>
      </c>
      <c r="BA175" s="70">
        <f>Pressure_1_R3!A97</f>
        <v>0</v>
      </c>
      <c r="BB175" s="86">
        <f>Pressure_1_R3!B97</f>
        <v>0</v>
      </c>
      <c r="BC175" s="86">
        <f>Pressure_1_R3!C97</f>
        <v>0</v>
      </c>
      <c r="BD175" s="86">
        <f>Pressure_1_R3!D97</f>
        <v>0</v>
      </c>
      <c r="BE175" s="86">
        <f>Pressure_1_R3!E97</f>
        <v>0</v>
      </c>
      <c r="BF175" s="86">
        <f>Pressure_1_R3!F97</f>
        <v>0</v>
      </c>
      <c r="BG175" s="86">
        <f>Pressure_1_R3!G97</f>
        <v>0</v>
      </c>
      <c r="BH175" s="86">
        <f>Pressure_1_R3!H97</f>
        <v>0</v>
      </c>
      <c r="BI175" s="86">
        <f>Pressure_1_R3!I97</f>
        <v>0</v>
      </c>
      <c r="BJ175" s="86">
        <f>Pressure_1_R3!J97</f>
        <v>0</v>
      </c>
      <c r="BK175" s="86">
        <f>Pressure_1_R3!K97</f>
        <v>0</v>
      </c>
      <c r="BL175" s="86">
        <f>Pressure_1_R3!L97</f>
        <v>0</v>
      </c>
      <c r="BM175" s="86">
        <f>Pressure_1_R3!M97</f>
        <v>0</v>
      </c>
      <c r="BN175" s="86">
        <f>Pressure_1_R3!N97</f>
        <v>0</v>
      </c>
      <c r="BO175" s="86">
        <f>Pressure_1_R3!O97</f>
        <v>0</v>
      </c>
      <c r="BP175" s="71">
        <f>Pressure_1_R3!P97</f>
        <v>0</v>
      </c>
    </row>
    <row r="176" spans="2:68" ht="15" customHeight="1">
      <c r="B176" s="443">
        <f>Pressure_1_R3!B32</f>
        <v>0</v>
      </c>
      <c r="C176" s="444">
        <f>Pressure_1_R3!D32</f>
        <v>0</v>
      </c>
      <c r="D176" s="450" t="str">
        <f t="shared" si="102"/>
        <v/>
      </c>
      <c r="E176" s="434" t="str">
        <f t="shared" si="131"/>
        <v>기체</v>
      </c>
      <c r="F176" s="392" t="e">
        <f t="shared" si="103"/>
        <v>#N/A</v>
      </c>
      <c r="G176" s="392" t="e">
        <f t="shared" si="104"/>
        <v>#N/A</v>
      </c>
      <c r="H176" s="442" t="e">
        <f t="shared" si="105"/>
        <v>#N/A</v>
      </c>
      <c r="I176" s="434">
        <f t="shared" si="132"/>
        <v>0</v>
      </c>
      <c r="J176" s="66"/>
      <c r="K176" s="428">
        <f t="shared" si="133"/>
        <v>0</v>
      </c>
      <c r="L176" s="433" t="e">
        <f t="shared" ca="1" si="134"/>
        <v>#N/A</v>
      </c>
      <c r="M176" s="434" t="e">
        <f t="shared" ca="1" si="135"/>
        <v>#VALUE!</v>
      </c>
      <c r="N176" s="433">
        <f t="shared" ca="1" si="115"/>
        <v>0</v>
      </c>
      <c r="O176" s="434" t="e">
        <f t="shared" ca="1" si="116"/>
        <v>#N/A</v>
      </c>
      <c r="P176" s="433">
        <f t="shared" ca="1" si="117"/>
        <v>0</v>
      </c>
      <c r="Q176" s="434" t="e">
        <f t="shared" ca="1" si="118"/>
        <v>#N/A</v>
      </c>
      <c r="R176" s="435">
        <f t="shared" ca="1" si="119"/>
        <v>0</v>
      </c>
      <c r="S176" s="432" t="e">
        <f t="shared" ca="1" si="120"/>
        <v>#N/A</v>
      </c>
      <c r="T176" s="392" t="e">
        <f t="shared" ca="1" si="106"/>
        <v>#N/A</v>
      </c>
      <c r="U176" s="445" t="e">
        <f ca="1">IF(S176="% of Reading",H176*R176%,IF(S176="% of F.S",MAX(G148:G177)*R176%,R176*T176))</f>
        <v>#N/A</v>
      </c>
      <c r="V176" s="434">
        <f t="shared" si="121"/>
        <v>0</v>
      </c>
      <c r="X176" s="433" t="e">
        <f t="shared" ca="1" si="136"/>
        <v>#N/A</v>
      </c>
      <c r="Y176" s="434" t="e">
        <f t="shared" ca="1" si="137"/>
        <v>#N/A</v>
      </c>
      <c r="Z176" s="433" t="e">
        <f t="shared" ca="1" si="122"/>
        <v>#N/A</v>
      </c>
      <c r="AA176" s="436" t="e">
        <f t="shared" ca="1" si="123"/>
        <v>#N/A</v>
      </c>
      <c r="AB176" s="447">
        <f t="shared" si="107"/>
        <v>0</v>
      </c>
      <c r="AC176" s="448">
        <f t="shared" si="108"/>
        <v>0</v>
      </c>
      <c r="AD176" s="449">
        <f t="shared" si="109"/>
        <v>0</v>
      </c>
      <c r="AF176" s="392">
        <f t="shared" si="110"/>
        <v>0</v>
      </c>
      <c r="AG176" s="456">
        <f t="shared" si="139"/>
        <v>9.7989820000000005</v>
      </c>
      <c r="AH176" s="456" t="e">
        <f t="shared" si="139"/>
        <v>#DIV/0!</v>
      </c>
      <c r="AI176" s="456">
        <f t="shared" si="139"/>
        <v>8000</v>
      </c>
      <c r="AJ176" s="456">
        <f t="shared" si="139"/>
        <v>1</v>
      </c>
      <c r="AK176" s="456">
        <f t="shared" si="139"/>
        <v>0</v>
      </c>
      <c r="AL176" s="456" t="e">
        <f t="shared" ca="1" si="139"/>
        <v>#N/A</v>
      </c>
      <c r="AM176" s="459" t="e">
        <f t="shared" ca="1" si="125"/>
        <v>#DIV/0!</v>
      </c>
      <c r="AN176" s="456" t="e">
        <f t="shared" ca="1" si="140"/>
        <v>#N/A</v>
      </c>
      <c r="AO176" s="456" t="e">
        <f t="shared" ca="1" si="140"/>
        <v>#N/A</v>
      </c>
      <c r="AP176" s="454" t="e">
        <f t="shared" ca="1" si="111"/>
        <v>#DIV/0!</v>
      </c>
      <c r="AQ176" s="456">
        <f t="shared" si="141"/>
        <v>9.0000000000000002E-6</v>
      </c>
      <c r="AR176" s="456" t="e">
        <f t="shared" ca="1" si="141"/>
        <v>#DIV/0!</v>
      </c>
      <c r="AS176" s="460" t="e">
        <f t="shared" ca="1" si="138"/>
        <v>#N/A</v>
      </c>
      <c r="AT176" s="461" t="e">
        <f t="shared" ca="1" si="112"/>
        <v>#DIV/0!</v>
      </c>
      <c r="AU176" s="456" t="e">
        <f t="shared" si="128"/>
        <v>#DIV/0!</v>
      </c>
      <c r="AV176" s="455" t="e">
        <f t="shared" ca="1" si="129"/>
        <v>#DIV/0!</v>
      </c>
      <c r="AW176" s="456">
        <f t="shared" si="130"/>
        <v>0.03</v>
      </c>
      <c r="AX176" s="451">
        <f t="shared" si="113"/>
        <v>0</v>
      </c>
      <c r="AY176" s="457" t="e">
        <f t="shared" ca="1" si="114"/>
        <v>#DIV/0!</v>
      </c>
      <c r="BA176" s="68">
        <f>Pressure_1_R3!A98</f>
        <v>0</v>
      </c>
      <c r="BB176" s="87">
        <f>Pressure_1_R3!B98</f>
        <v>0</v>
      </c>
      <c r="BC176" s="87">
        <f>Pressure_1_R3!C98</f>
        <v>0</v>
      </c>
      <c r="BD176" s="87">
        <f>Pressure_1_R3!D98</f>
        <v>0</v>
      </c>
      <c r="BE176" s="87">
        <f>Pressure_1_R3!E98</f>
        <v>0</v>
      </c>
      <c r="BF176" s="87">
        <f>Pressure_1_R3!F98</f>
        <v>0</v>
      </c>
      <c r="BG176" s="87">
        <f>Pressure_1_R3!G98</f>
        <v>0</v>
      </c>
      <c r="BH176" s="87">
        <f>Pressure_1_R3!H98</f>
        <v>0</v>
      </c>
      <c r="BI176" s="87">
        <f>Pressure_1_R3!I98</f>
        <v>0</v>
      </c>
      <c r="BJ176" s="87">
        <f>Pressure_1_R3!J98</f>
        <v>0</v>
      </c>
      <c r="BK176" s="87">
        <f>Pressure_1_R3!K98</f>
        <v>0</v>
      </c>
      <c r="BL176" s="87">
        <f>Pressure_1_R3!L98</f>
        <v>0</v>
      </c>
      <c r="BM176" s="87">
        <f>Pressure_1_R3!M98</f>
        <v>0</v>
      </c>
      <c r="BN176" s="87">
        <f>Pressure_1_R3!N98</f>
        <v>0</v>
      </c>
      <c r="BO176" s="87">
        <f>Pressure_1_R3!O98</f>
        <v>0</v>
      </c>
      <c r="BP176" s="69">
        <f>Pressure_1_R3!P98</f>
        <v>0</v>
      </c>
    </row>
    <row r="177" spans="2:68" ht="15" customHeight="1" thickBot="1">
      <c r="B177" s="443">
        <f>Pressure_1_R3!B33</f>
        <v>0</v>
      </c>
      <c r="C177" s="444">
        <f>Pressure_1_R3!D33</f>
        <v>0</v>
      </c>
      <c r="D177" s="450" t="str">
        <f t="shared" si="102"/>
        <v/>
      </c>
      <c r="E177" s="434" t="str">
        <f t="shared" si="131"/>
        <v>기체</v>
      </c>
      <c r="F177" s="392" t="e">
        <f t="shared" si="103"/>
        <v>#N/A</v>
      </c>
      <c r="G177" s="392" t="e">
        <f t="shared" si="104"/>
        <v>#N/A</v>
      </c>
      <c r="H177" s="442" t="e">
        <f t="shared" si="105"/>
        <v>#N/A</v>
      </c>
      <c r="I177" s="434">
        <f t="shared" si="132"/>
        <v>0</v>
      </c>
      <c r="J177" s="66"/>
      <c r="K177" s="428">
        <f t="shared" si="133"/>
        <v>0</v>
      </c>
      <c r="L177" s="433" t="e">
        <f t="shared" ca="1" si="134"/>
        <v>#N/A</v>
      </c>
      <c r="M177" s="434" t="e">
        <f t="shared" ca="1" si="135"/>
        <v>#VALUE!</v>
      </c>
      <c r="N177" s="433">
        <f t="shared" ca="1" si="115"/>
        <v>0</v>
      </c>
      <c r="O177" s="434" t="e">
        <f t="shared" ca="1" si="116"/>
        <v>#N/A</v>
      </c>
      <c r="P177" s="433">
        <f t="shared" ca="1" si="117"/>
        <v>0</v>
      </c>
      <c r="Q177" s="434" t="e">
        <f t="shared" ca="1" si="118"/>
        <v>#N/A</v>
      </c>
      <c r="R177" s="435">
        <f t="shared" ca="1" si="119"/>
        <v>0</v>
      </c>
      <c r="S177" s="432" t="e">
        <f t="shared" ca="1" si="120"/>
        <v>#N/A</v>
      </c>
      <c r="T177" s="392" t="e">
        <f t="shared" ca="1" si="106"/>
        <v>#N/A</v>
      </c>
      <c r="U177" s="445" t="e">
        <f ca="1">IF(S177="% of Reading",H177*R177%,IF(S177="% of F.S",MAX(G148:G177)*R177%,R177*T177))</f>
        <v>#N/A</v>
      </c>
      <c r="V177" s="434">
        <f t="shared" si="121"/>
        <v>0</v>
      </c>
      <c r="X177" s="433" t="e">
        <f t="shared" ca="1" si="136"/>
        <v>#N/A</v>
      </c>
      <c r="Y177" s="434" t="e">
        <f t="shared" ca="1" si="137"/>
        <v>#N/A</v>
      </c>
      <c r="Z177" s="433" t="e">
        <f t="shared" ca="1" si="122"/>
        <v>#N/A</v>
      </c>
      <c r="AA177" s="436" t="e">
        <f t="shared" ca="1" si="123"/>
        <v>#N/A</v>
      </c>
      <c r="AB177" s="447">
        <f t="shared" si="107"/>
        <v>0</v>
      </c>
      <c r="AC177" s="448">
        <f t="shared" si="108"/>
        <v>0</v>
      </c>
      <c r="AD177" s="449">
        <f t="shared" si="109"/>
        <v>0</v>
      </c>
      <c r="AF177" s="392">
        <f t="shared" si="110"/>
        <v>0</v>
      </c>
      <c r="AG177" s="456">
        <f t="shared" si="139"/>
        <v>9.7989820000000005</v>
      </c>
      <c r="AH177" s="456" t="e">
        <f t="shared" si="139"/>
        <v>#DIV/0!</v>
      </c>
      <c r="AI177" s="456">
        <f t="shared" si="139"/>
        <v>8000</v>
      </c>
      <c r="AJ177" s="456">
        <f t="shared" si="139"/>
        <v>1</v>
      </c>
      <c r="AK177" s="456">
        <f t="shared" si="139"/>
        <v>0</v>
      </c>
      <c r="AL177" s="456" t="e">
        <f t="shared" ca="1" si="139"/>
        <v>#N/A</v>
      </c>
      <c r="AM177" s="459" t="e">
        <f t="shared" ca="1" si="125"/>
        <v>#DIV/0!</v>
      </c>
      <c r="AN177" s="456" t="e">
        <f t="shared" ca="1" si="140"/>
        <v>#N/A</v>
      </c>
      <c r="AO177" s="456" t="e">
        <f t="shared" ca="1" si="140"/>
        <v>#N/A</v>
      </c>
      <c r="AP177" s="454" t="e">
        <f t="shared" ca="1" si="111"/>
        <v>#DIV/0!</v>
      </c>
      <c r="AQ177" s="456">
        <f t="shared" si="141"/>
        <v>9.0000000000000002E-6</v>
      </c>
      <c r="AR177" s="456" t="e">
        <f t="shared" ca="1" si="141"/>
        <v>#DIV/0!</v>
      </c>
      <c r="AS177" s="460" t="e">
        <f t="shared" ca="1" si="138"/>
        <v>#N/A</v>
      </c>
      <c r="AT177" s="461" t="e">
        <f t="shared" ca="1" si="112"/>
        <v>#DIV/0!</v>
      </c>
      <c r="AU177" s="456" t="e">
        <f t="shared" si="128"/>
        <v>#DIV/0!</v>
      </c>
      <c r="AV177" s="455" t="e">
        <f t="shared" ca="1" si="129"/>
        <v>#DIV/0!</v>
      </c>
      <c r="AW177" s="456">
        <f t="shared" si="130"/>
        <v>0.03</v>
      </c>
      <c r="AX177" s="451">
        <f t="shared" si="113"/>
        <v>0</v>
      </c>
      <c r="AY177" s="457" t="e">
        <f t="shared" ca="1" si="114"/>
        <v>#DIV/0!</v>
      </c>
      <c r="BA177" s="72">
        <f>Pressure_1_R3!A99</f>
        <v>0</v>
      </c>
      <c r="BB177" s="73">
        <f>Pressure_1_R3!B99</f>
        <v>0</v>
      </c>
      <c r="BC177" s="73">
        <f>Pressure_1_R3!C99</f>
        <v>0</v>
      </c>
      <c r="BD177" s="73">
        <f>Pressure_1_R3!D99</f>
        <v>0</v>
      </c>
      <c r="BE177" s="73">
        <f>Pressure_1_R3!E99</f>
        <v>0</v>
      </c>
      <c r="BF177" s="73">
        <f>Pressure_1_R3!F99</f>
        <v>0</v>
      </c>
      <c r="BG177" s="73">
        <f>Pressure_1_R3!G99</f>
        <v>0</v>
      </c>
      <c r="BH177" s="73">
        <f>Pressure_1_R3!H99</f>
        <v>0</v>
      </c>
      <c r="BI177" s="73">
        <f>Pressure_1_R3!I99</f>
        <v>0</v>
      </c>
      <c r="BJ177" s="73">
        <f>Pressure_1_R3!J99</f>
        <v>0</v>
      </c>
      <c r="BK177" s="73">
        <f>Pressure_1_R3!K99</f>
        <v>0</v>
      </c>
      <c r="BL177" s="73">
        <f>Pressure_1_R3!L99</f>
        <v>0</v>
      </c>
      <c r="BM177" s="73">
        <f>Pressure_1_R3!M99</f>
        <v>0</v>
      </c>
      <c r="BN177" s="73">
        <f>Pressure_1_R3!N99</f>
        <v>0</v>
      </c>
      <c r="BO177" s="73">
        <f>Pressure_1_R3!O99</f>
        <v>0</v>
      </c>
      <c r="BP177" s="74">
        <f>Pressure_1_R3!P99</f>
        <v>0</v>
      </c>
    </row>
    <row r="178" spans="2:68" s="67" customFormat="1" ht="15" customHeight="1"/>
    <row r="179" spans="2:68" s="67" customFormat="1" ht="15" customHeight="1">
      <c r="B179" s="311" t="s">
        <v>417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</row>
    <row r="180" spans="2:68" s="67" customFormat="1" ht="15" customHeight="1">
      <c r="B180" s="307" t="s">
        <v>418</v>
      </c>
      <c r="C180" s="102" t="s">
        <v>419</v>
      </c>
      <c r="D180" s="102" t="s">
        <v>420</v>
      </c>
      <c r="E180" s="102" t="s">
        <v>421</v>
      </c>
      <c r="F180" s="102" t="s">
        <v>422</v>
      </c>
      <c r="G180" s="102" t="s">
        <v>420</v>
      </c>
      <c r="H180" s="102" t="s">
        <v>421</v>
      </c>
      <c r="I180" s="741" t="s">
        <v>423</v>
      </c>
      <c r="J180" s="742"/>
      <c r="K180" s="102" t="s">
        <v>424</v>
      </c>
      <c r="L180" s="102" t="s">
        <v>421</v>
      </c>
      <c r="M180" s="741" t="s">
        <v>425</v>
      </c>
      <c r="N180" s="742"/>
      <c r="O180" s="102" t="s">
        <v>421</v>
      </c>
      <c r="P180" s="102" t="s">
        <v>426</v>
      </c>
      <c r="Q180" s="102" t="s">
        <v>427</v>
      </c>
      <c r="R180" s="102" t="s">
        <v>428</v>
      </c>
      <c r="S180" s="103" t="s">
        <v>429</v>
      </c>
      <c r="T180" s="44"/>
      <c r="U180" s="134" t="s">
        <v>514</v>
      </c>
      <c r="V180" s="116" t="e">
        <f ca="1">SUM(S181:S195)</f>
        <v>#N/A</v>
      </c>
    </row>
    <row r="181" spans="2:68" s="67" customFormat="1" ht="15" customHeight="1">
      <c r="B181" s="104" t="s">
        <v>430</v>
      </c>
      <c r="C181" s="105" t="s">
        <v>431</v>
      </c>
      <c r="D181" s="106" t="e">
        <f ca="1">G141</f>
        <v>#N/A</v>
      </c>
      <c r="E181" s="107" t="s">
        <v>432</v>
      </c>
      <c r="F181" s="105" t="s">
        <v>433</v>
      </c>
      <c r="G181" s="108" t="e">
        <f ca="1">D181*J141%</f>
        <v>#N/A</v>
      </c>
      <c r="H181" s="107"/>
      <c r="I181" s="109" t="s">
        <v>434</v>
      </c>
      <c r="J181" s="110">
        <v>2</v>
      </c>
      <c r="K181" s="111" t="e">
        <f t="shared" ref="K181:K195" ca="1" si="142">G181/J181</f>
        <v>#N/A</v>
      </c>
      <c r="L181" s="107" t="s">
        <v>432</v>
      </c>
      <c r="M181" s="105" t="s">
        <v>435</v>
      </c>
      <c r="N181" s="111" t="e">
        <f ca="1">1/D181</f>
        <v>#N/A</v>
      </c>
      <c r="O181" s="107" t="s">
        <v>436</v>
      </c>
      <c r="P181" s="111" t="e">
        <f t="shared" ref="P181:P195" ca="1" si="143">K181*N181</f>
        <v>#N/A</v>
      </c>
      <c r="Q181" s="107">
        <v>13</v>
      </c>
      <c r="R181" s="112">
        <f t="shared" ref="R181:R195" si="144">1/2*(100/Q181)^2</f>
        <v>29.585798816568047</v>
      </c>
      <c r="S181" s="113" t="e">
        <f t="shared" ref="S181:S195" ca="1" si="145">P181^4/R181</f>
        <v>#N/A</v>
      </c>
      <c r="T181" s="44"/>
      <c r="U181" s="132" t="s">
        <v>513</v>
      </c>
      <c r="V181" s="133" t="e">
        <f ca="1">SQRT(SUMSQ(P181:P195))</f>
        <v>#N/A</v>
      </c>
      <c r="W181" s="85"/>
    </row>
    <row r="182" spans="2:68" s="67" customFormat="1" ht="15" customHeight="1">
      <c r="B182" s="104" t="s">
        <v>437</v>
      </c>
      <c r="C182" s="114" t="s">
        <v>438</v>
      </c>
      <c r="D182" s="115" t="e">
        <f ca="1">O$3-I141</f>
        <v>#DIV/0!</v>
      </c>
      <c r="E182" s="116" t="s">
        <v>439</v>
      </c>
      <c r="F182" s="107" t="s">
        <v>440</v>
      </c>
      <c r="G182" s="117">
        <v>0.5</v>
      </c>
      <c r="H182" s="116" t="s">
        <v>439</v>
      </c>
      <c r="I182" s="113" t="s">
        <v>441</v>
      </c>
      <c r="J182" s="110">
        <f>SQRT(3)</f>
        <v>1.7320508075688772</v>
      </c>
      <c r="K182" s="111">
        <f t="shared" si="142"/>
        <v>0.28867513459481292</v>
      </c>
      <c r="L182" s="116" t="s">
        <v>439</v>
      </c>
      <c r="M182" s="114" t="s">
        <v>442</v>
      </c>
      <c r="N182" s="111">
        <f>D183</f>
        <v>9.0000000000000002E-6</v>
      </c>
      <c r="O182" s="116" t="s">
        <v>443</v>
      </c>
      <c r="P182" s="111">
        <f t="shared" si="143"/>
        <v>2.5980762113533164E-6</v>
      </c>
      <c r="Q182" s="116">
        <v>10</v>
      </c>
      <c r="R182" s="112">
        <f t="shared" si="144"/>
        <v>50</v>
      </c>
      <c r="S182" s="113">
        <f t="shared" si="145"/>
        <v>9.1125000000000059E-25</v>
      </c>
      <c r="T182" s="44"/>
      <c r="U182" s="132" t="s">
        <v>515</v>
      </c>
      <c r="V182" s="135" t="e">
        <f ca="1">V181^4/V180</f>
        <v>#N/A</v>
      </c>
      <c r="W182" s="85"/>
    </row>
    <row r="183" spans="2:68" s="67" customFormat="1" ht="15" customHeight="1">
      <c r="B183" s="104" t="s">
        <v>444</v>
      </c>
      <c r="C183" s="114" t="s">
        <v>442</v>
      </c>
      <c r="D183" s="118">
        <v>9.0000000000000002E-6</v>
      </c>
      <c r="E183" s="116" t="s">
        <v>443</v>
      </c>
      <c r="F183" s="119">
        <v>0.1</v>
      </c>
      <c r="G183" s="111">
        <f>D183*F183</f>
        <v>9.0000000000000007E-7</v>
      </c>
      <c r="H183" s="116" t="s">
        <v>443</v>
      </c>
      <c r="I183" s="113" t="s">
        <v>441</v>
      </c>
      <c r="J183" s="110">
        <f>SQRT(3)</f>
        <v>1.7320508075688772</v>
      </c>
      <c r="K183" s="111">
        <f t="shared" si="142"/>
        <v>5.1961524227066323E-7</v>
      </c>
      <c r="L183" s="116" t="s">
        <v>443</v>
      </c>
      <c r="M183" s="114" t="s">
        <v>438</v>
      </c>
      <c r="N183" s="120" t="e">
        <f ca="1">D182</f>
        <v>#DIV/0!</v>
      </c>
      <c r="O183" s="116" t="s">
        <v>439</v>
      </c>
      <c r="P183" s="111" t="e">
        <f t="shared" ca="1" si="143"/>
        <v>#DIV/0!</v>
      </c>
      <c r="Q183" s="116">
        <v>20</v>
      </c>
      <c r="R183" s="121">
        <f t="shared" si="144"/>
        <v>12.5</v>
      </c>
      <c r="S183" s="113" t="e">
        <f t="shared" ca="1" si="145"/>
        <v>#DIV/0!</v>
      </c>
      <c r="T183" s="44"/>
      <c r="U183" s="132" t="s">
        <v>516</v>
      </c>
      <c r="V183" s="136" t="e">
        <f ca="1">1.95996+2.37356/V182+2.818745/V182^2+2.546662/V182^3+1.761829/V182^4+0.245458/V182^5+1.000764/V182^6</f>
        <v>#N/A</v>
      </c>
      <c r="W183" s="84"/>
    </row>
    <row r="184" spans="2:68" s="67" customFormat="1" ht="15" customHeight="1">
      <c r="B184" s="104" t="s">
        <v>445</v>
      </c>
      <c r="C184" s="105" t="s">
        <v>446</v>
      </c>
      <c r="D184" s="122">
        <v>9.7989820000000005</v>
      </c>
      <c r="E184" s="123" t="s">
        <v>447</v>
      </c>
      <c r="F184" s="124" t="s">
        <v>433</v>
      </c>
      <c r="G184" s="111">
        <f>0.0002/100</f>
        <v>1.9999999999999999E-6</v>
      </c>
      <c r="H184" s="123" t="s">
        <v>447</v>
      </c>
      <c r="I184" s="109" t="s">
        <v>434</v>
      </c>
      <c r="J184" s="110">
        <v>2</v>
      </c>
      <c r="K184" s="111">
        <f t="shared" si="142"/>
        <v>9.9999999999999995E-7</v>
      </c>
      <c r="L184" s="123" t="s">
        <v>447</v>
      </c>
      <c r="M184" s="114" t="s">
        <v>448</v>
      </c>
      <c r="N184" s="120">
        <f>1/D184</f>
        <v>0.1020514171778252</v>
      </c>
      <c r="O184" s="123" t="s">
        <v>449</v>
      </c>
      <c r="P184" s="111">
        <f t="shared" si="143"/>
        <v>1.0205141717782521E-7</v>
      </c>
      <c r="Q184" s="116">
        <v>10</v>
      </c>
      <c r="R184" s="112">
        <f t="shared" si="144"/>
        <v>50</v>
      </c>
      <c r="S184" s="113">
        <f t="shared" si="145"/>
        <v>2.1692327673842511E-30</v>
      </c>
      <c r="T184" s="44"/>
      <c r="U184" s="132" t="s">
        <v>498</v>
      </c>
      <c r="V184" s="137" t="e">
        <f ca="1">V181*V183*100</f>
        <v>#N/A</v>
      </c>
      <c r="W184" s="462" t="s">
        <v>517</v>
      </c>
    </row>
    <row r="185" spans="2:68" s="67" customFormat="1" ht="15" customHeight="1">
      <c r="B185" s="104" t="s">
        <v>450</v>
      </c>
      <c r="C185" s="105" t="s">
        <v>451</v>
      </c>
      <c r="D185" s="125">
        <v>5</v>
      </c>
      <c r="E185" s="123" t="s">
        <v>452</v>
      </c>
      <c r="F185" s="119" t="s">
        <v>453</v>
      </c>
      <c r="G185" s="111">
        <f>RADIANS(D185/60)</f>
        <v>1.454441043328608E-3</v>
      </c>
      <c r="H185" s="123"/>
      <c r="I185" s="113" t="s">
        <v>441</v>
      </c>
      <c r="J185" s="110">
        <f>SQRT(3)</f>
        <v>1.7320508075688772</v>
      </c>
      <c r="K185" s="111">
        <f t="shared" si="142"/>
        <v>8.3972192788621196E-4</v>
      </c>
      <c r="L185" s="123"/>
      <c r="M185" s="105" t="s">
        <v>454</v>
      </c>
      <c r="N185" s="111">
        <f>TAN(G185)</f>
        <v>1.45444206890373E-3</v>
      </c>
      <c r="O185" s="123"/>
      <c r="P185" s="111">
        <f t="shared" si="143"/>
        <v>1.2213268980986508E-6</v>
      </c>
      <c r="Q185" s="116">
        <v>30</v>
      </c>
      <c r="R185" s="112">
        <f t="shared" si="144"/>
        <v>5.5555555555555562</v>
      </c>
      <c r="S185" s="113">
        <f t="shared" si="145"/>
        <v>4.0049785364825227E-25</v>
      </c>
      <c r="T185" s="44"/>
      <c r="U185" s="463" t="s">
        <v>1074</v>
      </c>
      <c r="V185" s="116" t="e">
        <f ca="1">OFFSET(R$3,COUNTIF(Q$4:Q$10,"&lt;="&amp;V184),0)+1</f>
        <v>#VALUE!</v>
      </c>
    </row>
    <row r="186" spans="2:68" s="67" customFormat="1" ht="15" customHeight="1">
      <c r="B186" s="104" t="s">
        <v>455</v>
      </c>
      <c r="C186" s="105" t="s">
        <v>456</v>
      </c>
      <c r="D186" s="125">
        <f>IF(MAX(D148:D177)&lt;=L$8,50,10)</f>
        <v>50</v>
      </c>
      <c r="E186" s="123" t="s">
        <v>457</v>
      </c>
      <c r="F186" s="119"/>
      <c r="G186" s="111">
        <f>D186*10^-6</f>
        <v>4.9999999999999996E-5</v>
      </c>
      <c r="H186" s="123"/>
      <c r="I186" s="113" t="s">
        <v>441</v>
      </c>
      <c r="J186" s="110">
        <f>SQRT(3)</f>
        <v>1.7320508075688772</v>
      </c>
      <c r="K186" s="111">
        <f t="shared" si="142"/>
        <v>2.8867513459481286E-5</v>
      </c>
      <c r="L186" s="123"/>
      <c r="M186" s="105"/>
      <c r="N186" s="120">
        <v>1</v>
      </c>
      <c r="O186" s="123"/>
      <c r="P186" s="111">
        <f t="shared" si="143"/>
        <v>2.8867513459481286E-5</v>
      </c>
      <c r="Q186" s="116">
        <v>10</v>
      </c>
      <c r="R186" s="112">
        <f t="shared" si="144"/>
        <v>50</v>
      </c>
      <c r="S186" s="113">
        <f t="shared" si="145"/>
        <v>1.3888888888888882E-20</v>
      </c>
      <c r="T186" s="44"/>
      <c r="U186" s="44"/>
      <c r="V186" s="44"/>
    </row>
    <row r="187" spans="2:68" s="67" customFormat="1" ht="15" customHeight="1">
      <c r="B187" s="104" t="s">
        <v>458</v>
      </c>
      <c r="C187" s="105" t="s">
        <v>459</v>
      </c>
      <c r="D187" s="106" t="e">
        <f ca="1">D190*D184/D181</f>
        <v>#N/A</v>
      </c>
      <c r="E187" s="123" t="s">
        <v>460</v>
      </c>
      <c r="F187" s="119" t="s">
        <v>461</v>
      </c>
      <c r="G187" s="108" t="e">
        <f ca="1">D187*(50*10^-6)</f>
        <v>#N/A</v>
      </c>
      <c r="H187" s="123" t="s">
        <v>460</v>
      </c>
      <c r="I187" s="113" t="s">
        <v>441</v>
      </c>
      <c r="J187" s="110">
        <f>SQRT(3)</f>
        <v>1.7320508075688772</v>
      </c>
      <c r="K187" s="111" t="e">
        <f t="shared" ca="1" si="142"/>
        <v>#N/A</v>
      </c>
      <c r="L187" s="123" t="s">
        <v>460</v>
      </c>
      <c r="M187" s="105" t="s">
        <v>462</v>
      </c>
      <c r="N187" s="108" t="e">
        <f ca="1">D188</f>
        <v>#N/A</v>
      </c>
      <c r="O187" s="123" t="s">
        <v>463</v>
      </c>
      <c r="P187" s="111" t="e">
        <f t="shared" ca="1" si="143"/>
        <v>#N/A</v>
      </c>
      <c r="Q187" s="116">
        <v>10</v>
      </c>
      <c r="R187" s="112">
        <f t="shared" si="144"/>
        <v>50</v>
      </c>
      <c r="S187" s="113" t="e">
        <f t="shared" ca="1" si="145"/>
        <v>#N/A</v>
      </c>
      <c r="T187" s="44"/>
      <c r="U187" s="44"/>
      <c r="V187" s="44"/>
    </row>
    <row r="188" spans="2:68" s="67" customFormat="1" ht="15" customHeight="1">
      <c r="B188" s="104" t="s">
        <v>464</v>
      </c>
      <c r="C188" s="105" t="s">
        <v>462</v>
      </c>
      <c r="D188" s="106" t="e">
        <f ca="1">H141*10^-6</f>
        <v>#N/A</v>
      </c>
      <c r="E188" s="116" t="s">
        <v>463</v>
      </c>
      <c r="F188" s="119">
        <v>0.2</v>
      </c>
      <c r="G188" s="108" t="e">
        <f ca="1">D188*F188</f>
        <v>#N/A</v>
      </c>
      <c r="H188" s="116" t="s">
        <v>463</v>
      </c>
      <c r="I188" s="113" t="s">
        <v>441</v>
      </c>
      <c r="J188" s="110">
        <f>SQRT(3)</f>
        <v>1.7320508075688772</v>
      </c>
      <c r="K188" s="111" t="e">
        <f t="shared" ca="1" si="142"/>
        <v>#N/A</v>
      </c>
      <c r="L188" s="116" t="s">
        <v>463</v>
      </c>
      <c r="M188" s="105" t="s">
        <v>459</v>
      </c>
      <c r="N188" s="108" t="e">
        <f ca="1">D187</f>
        <v>#N/A</v>
      </c>
      <c r="O188" s="123" t="s">
        <v>460</v>
      </c>
      <c r="P188" s="111" t="e">
        <f t="shared" ca="1" si="143"/>
        <v>#N/A</v>
      </c>
      <c r="Q188" s="116">
        <v>10</v>
      </c>
      <c r="R188" s="112">
        <f t="shared" si="144"/>
        <v>50</v>
      </c>
      <c r="S188" s="113" t="e">
        <f t="shared" ca="1" si="145"/>
        <v>#N/A</v>
      </c>
      <c r="T188" s="44"/>
      <c r="U188" s="44"/>
      <c r="V188" s="44"/>
    </row>
    <row r="189" spans="2:68" s="67" customFormat="1" ht="15" customHeight="1">
      <c r="B189" s="104" t="s">
        <v>465</v>
      </c>
      <c r="C189" s="105" t="s">
        <v>466</v>
      </c>
      <c r="D189" s="122" t="e">
        <f>O$5</f>
        <v>#DIV/0!</v>
      </c>
      <c r="E189" s="123" t="s">
        <v>467</v>
      </c>
      <c r="F189" s="123" t="s">
        <v>468</v>
      </c>
      <c r="G189" s="117">
        <v>0.05</v>
      </c>
      <c r="H189" s="123" t="s">
        <v>467</v>
      </c>
      <c r="I189" s="113" t="s">
        <v>441</v>
      </c>
      <c r="J189" s="110">
        <f>SQRT(3)</f>
        <v>1.7320508075688772</v>
      </c>
      <c r="K189" s="111">
        <f t="shared" si="142"/>
        <v>2.8867513459481291E-2</v>
      </c>
      <c r="L189" s="123" t="s">
        <v>467</v>
      </c>
      <c r="M189" s="105" t="s">
        <v>469</v>
      </c>
      <c r="N189" s="108">
        <f>1/D191</f>
        <v>1.25E-4</v>
      </c>
      <c r="O189" s="123" t="s">
        <v>470</v>
      </c>
      <c r="P189" s="111">
        <f t="shared" si="143"/>
        <v>3.6084391824351616E-6</v>
      </c>
      <c r="Q189" s="116">
        <v>10</v>
      </c>
      <c r="R189" s="112">
        <f t="shared" si="144"/>
        <v>50</v>
      </c>
      <c r="S189" s="113">
        <f t="shared" si="145"/>
        <v>3.3908420138888909E-24</v>
      </c>
      <c r="T189" s="44"/>
      <c r="U189" s="44"/>
      <c r="V189" s="44"/>
    </row>
    <row r="190" spans="2:68" s="67" customFormat="1" ht="15" customHeight="1">
      <c r="B190" s="104" t="s">
        <v>471</v>
      </c>
      <c r="C190" s="105" t="s">
        <v>472</v>
      </c>
      <c r="D190" s="126">
        <f>MAX(AF148:AF177)</f>
        <v>0</v>
      </c>
      <c r="E190" s="123" t="s">
        <v>473</v>
      </c>
      <c r="F190" s="105" t="s">
        <v>433</v>
      </c>
      <c r="G190" s="127">
        <f>SUM(Pressure_1_R3!T38:T83)/10^6</f>
        <v>0</v>
      </c>
      <c r="H190" s="107" t="s">
        <v>473</v>
      </c>
      <c r="I190" s="109" t="s">
        <v>434</v>
      </c>
      <c r="J190" s="110">
        <v>2</v>
      </c>
      <c r="K190" s="111">
        <f t="shared" si="142"/>
        <v>0</v>
      </c>
      <c r="L190" s="123" t="s">
        <v>473</v>
      </c>
      <c r="M190" s="105" t="s">
        <v>474</v>
      </c>
      <c r="N190" s="108" t="e">
        <f>1/D190</f>
        <v>#DIV/0!</v>
      </c>
      <c r="O190" s="123" t="s">
        <v>475</v>
      </c>
      <c r="P190" s="111" t="e">
        <f t="shared" si="143"/>
        <v>#DIV/0!</v>
      </c>
      <c r="Q190" s="116">
        <v>13</v>
      </c>
      <c r="R190" s="112">
        <f t="shared" si="144"/>
        <v>29.585798816568047</v>
      </c>
      <c r="S190" s="113" t="e">
        <f t="shared" si="145"/>
        <v>#DIV/0!</v>
      </c>
      <c r="T190" s="44"/>
    </row>
    <row r="191" spans="2:68" s="67" customFormat="1" ht="15" customHeight="1">
      <c r="B191" s="104" t="s">
        <v>476</v>
      </c>
      <c r="C191" s="105" t="s">
        <v>477</v>
      </c>
      <c r="D191" s="126">
        <f>AI148</f>
        <v>8000</v>
      </c>
      <c r="E191" s="123" t="s">
        <v>467</v>
      </c>
      <c r="F191" s="128">
        <v>0.05</v>
      </c>
      <c r="G191" s="108">
        <f>D191*F191</f>
        <v>400</v>
      </c>
      <c r="H191" s="123" t="s">
        <v>467</v>
      </c>
      <c r="I191" s="113" t="s">
        <v>441</v>
      </c>
      <c r="J191" s="110">
        <f>SQRT(3)</f>
        <v>1.7320508075688772</v>
      </c>
      <c r="K191" s="111">
        <f t="shared" si="142"/>
        <v>230.94010767585033</v>
      </c>
      <c r="L191" s="123" t="s">
        <v>467</v>
      </c>
      <c r="M191" s="105" t="s">
        <v>478</v>
      </c>
      <c r="N191" s="108" t="e">
        <f>D189/(D191^2)</f>
        <v>#DIV/0!</v>
      </c>
      <c r="O191" s="123" t="s">
        <v>470</v>
      </c>
      <c r="P191" s="111" t="e">
        <f t="shared" si="143"/>
        <v>#DIV/0!</v>
      </c>
      <c r="Q191" s="116">
        <v>10</v>
      </c>
      <c r="R191" s="112">
        <f t="shared" si="144"/>
        <v>50</v>
      </c>
      <c r="S191" s="113" t="e">
        <f t="shared" si="145"/>
        <v>#DIV/0!</v>
      </c>
      <c r="T191" s="44"/>
      <c r="U191" s="44"/>
      <c r="V191" s="44"/>
    </row>
    <row r="192" spans="2:68" s="67" customFormat="1" ht="15" customHeight="1">
      <c r="B192" s="104" t="s">
        <v>479</v>
      </c>
      <c r="C192" s="114" t="s">
        <v>480</v>
      </c>
      <c r="D192" s="126" t="e">
        <f>MAX(AU148:AU177)</f>
        <v>#DIV/0!</v>
      </c>
      <c r="E192" s="123" t="s">
        <v>467</v>
      </c>
      <c r="F192" s="128">
        <v>0.01</v>
      </c>
      <c r="G192" s="120" t="e">
        <f>D192*F192</f>
        <v>#DIV/0!</v>
      </c>
      <c r="H192" s="123" t="s">
        <v>467</v>
      </c>
      <c r="I192" s="113" t="s">
        <v>441</v>
      </c>
      <c r="J192" s="110">
        <f>SQRT(3)</f>
        <v>1.7320508075688772</v>
      </c>
      <c r="K192" s="111" t="e">
        <f t="shared" si="142"/>
        <v>#DIV/0!</v>
      </c>
      <c r="L192" s="123" t="s">
        <v>467</v>
      </c>
      <c r="M192" s="105" t="s">
        <v>481</v>
      </c>
      <c r="N192" s="129" t="e">
        <f ca="1">D184*D193/D187</f>
        <v>#N/A</v>
      </c>
      <c r="O192" s="123" t="s">
        <v>470</v>
      </c>
      <c r="P192" s="111" t="e">
        <f t="shared" ca="1" si="143"/>
        <v>#DIV/0!</v>
      </c>
      <c r="Q192" s="116">
        <v>20</v>
      </c>
      <c r="R192" s="121">
        <f t="shared" si="144"/>
        <v>12.5</v>
      </c>
      <c r="S192" s="113" t="e">
        <f t="shared" ca="1" si="145"/>
        <v>#DIV/0!</v>
      </c>
      <c r="T192" s="44"/>
      <c r="U192" s="44"/>
      <c r="V192" s="44"/>
    </row>
    <row r="193" spans="1:29" s="67" customFormat="1" ht="15" customHeight="1">
      <c r="B193" s="104" t="s">
        <v>482</v>
      </c>
      <c r="C193" s="114" t="s">
        <v>483</v>
      </c>
      <c r="D193" s="130">
        <f>AW148</f>
        <v>0.03</v>
      </c>
      <c r="E193" s="123" t="s">
        <v>484</v>
      </c>
      <c r="F193" s="128"/>
      <c r="G193" s="120">
        <f>D193</f>
        <v>0.03</v>
      </c>
      <c r="H193" s="123" t="s">
        <v>503</v>
      </c>
      <c r="I193" s="113" t="s">
        <v>504</v>
      </c>
      <c r="J193" s="110">
        <f>SQRT(3)</f>
        <v>1.7320508075688772</v>
      </c>
      <c r="K193" s="111">
        <f t="shared" si="142"/>
        <v>1.7320508075688773E-2</v>
      </c>
      <c r="L193" s="123" t="s">
        <v>484</v>
      </c>
      <c r="M193" s="105" t="s">
        <v>505</v>
      </c>
      <c r="N193" s="108" t="e">
        <f ca="1">D184*D192/D187</f>
        <v>#DIV/0!</v>
      </c>
      <c r="O193" s="123" t="s">
        <v>506</v>
      </c>
      <c r="P193" s="111" t="e">
        <f t="shared" ca="1" si="143"/>
        <v>#DIV/0!</v>
      </c>
      <c r="Q193" s="116">
        <v>30</v>
      </c>
      <c r="R193" s="112">
        <f t="shared" si="144"/>
        <v>5.5555555555555562</v>
      </c>
      <c r="S193" s="113" t="e">
        <f t="shared" ca="1" si="145"/>
        <v>#DIV/0!</v>
      </c>
      <c r="T193" s="44"/>
      <c r="U193" s="44"/>
      <c r="V193" s="44"/>
    </row>
    <row r="194" spans="1:29" s="67" customFormat="1" ht="15" customHeight="1">
      <c r="B194" s="104" t="s">
        <v>507</v>
      </c>
      <c r="C194" s="105" t="s">
        <v>508</v>
      </c>
      <c r="D194" s="131" t="e">
        <f ca="1">AL148</f>
        <v>#N/A</v>
      </c>
      <c r="E194" s="123" t="s">
        <v>503</v>
      </c>
      <c r="F194" s="128">
        <v>0.1</v>
      </c>
      <c r="G194" s="120" t="e">
        <f ca="1">D194*F194</f>
        <v>#N/A</v>
      </c>
      <c r="H194" s="123" t="s">
        <v>503</v>
      </c>
      <c r="I194" s="113" t="s">
        <v>504</v>
      </c>
      <c r="J194" s="110">
        <f>SQRT(3)</f>
        <v>1.7320508075688772</v>
      </c>
      <c r="K194" s="111" t="e">
        <f t="shared" ca="1" si="142"/>
        <v>#N/A</v>
      </c>
      <c r="L194" s="123" t="s">
        <v>503</v>
      </c>
      <c r="M194" s="105" t="s">
        <v>489</v>
      </c>
      <c r="N194" s="108" t="e">
        <f>D195/D184/D190</f>
        <v>#DIV/0!</v>
      </c>
      <c r="O194" s="123" t="s">
        <v>506</v>
      </c>
      <c r="P194" s="111" t="e">
        <f t="shared" ca="1" si="143"/>
        <v>#N/A</v>
      </c>
      <c r="Q194" s="116">
        <v>10</v>
      </c>
      <c r="R194" s="112">
        <f t="shared" si="144"/>
        <v>50</v>
      </c>
      <c r="S194" s="113" t="e">
        <f t="shared" ca="1" si="145"/>
        <v>#N/A</v>
      </c>
      <c r="T194" s="44"/>
      <c r="U194" s="44"/>
      <c r="V194" s="44"/>
    </row>
    <row r="195" spans="1:29" s="67" customFormat="1" ht="15" customHeight="1">
      <c r="B195" s="104" t="s">
        <v>509</v>
      </c>
      <c r="C195" s="105" t="s">
        <v>491</v>
      </c>
      <c r="D195" s="126">
        <f>AK148</f>
        <v>0</v>
      </c>
      <c r="E195" s="123" t="s">
        <v>510</v>
      </c>
      <c r="F195" s="128">
        <v>0.1</v>
      </c>
      <c r="G195" s="120">
        <f>D195*F195</f>
        <v>0</v>
      </c>
      <c r="H195" s="123" t="s">
        <v>510</v>
      </c>
      <c r="I195" s="113" t="s">
        <v>504</v>
      </c>
      <c r="J195" s="110">
        <f>SQRT(3)</f>
        <v>1.7320508075688772</v>
      </c>
      <c r="K195" s="111">
        <f t="shared" si="142"/>
        <v>0</v>
      </c>
      <c r="L195" s="123" t="s">
        <v>510</v>
      </c>
      <c r="M195" s="105" t="s">
        <v>511</v>
      </c>
      <c r="N195" s="108" t="e">
        <f ca="1">D194/D184/D190</f>
        <v>#N/A</v>
      </c>
      <c r="O195" s="123" t="s">
        <v>512</v>
      </c>
      <c r="P195" s="111" t="e">
        <f t="shared" ca="1" si="143"/>
        <v>#N/A</v>
      </c>
      <c r="Q195" s="116">
        <v>10</v>
      </c>
      <c r="R195" s="112">
        <f t="shared" si="144"/>
        <v>50</v>
      </c>
      <c r="S195" s="113" t="e">
        <f t="shared" ca="1" si="145"/>
        <v>#N/A</v>
      </c>
      <c r="T195" s="44"/>
      <c r="U195" s="44"/>
      <c r="V195" s="44"/>
    </row>
    <row r="196" spans="1:29" s="67" customFormat="1" ht="15" customHeight="1"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T196" s="44"/>
      <c r="U196" s="44"/>
      <c r="V196" s="44"/>
    </row>
    <row r="197" spans="1:29" s="67" customFormat="1" ht="15" customHeight="1"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R197" s="84"/>
      <c r="S197" s="84"/>
      <c r="T197" s="44"/>
      <c r="U197" s="44"/>
      <c r="V197" s="44"/>
    </row>
    <row r="198" spans="1:29" s="67" customFormat="1" ht="15" customHeight="1"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R198" s="84"/>
      <c r="S198" s="84"/>
      <c r="T198" s="44"/>
      <c r="U198" s="44"/>
      <c r="V198" s="44"/>
    </row>
    <row r="199" spans="1:29" s="67" customFormat="1" ht="15" customHeight="1"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U199" s="44"/>
      <c r="V199" s="44"/>
    </row>
    <row r="200" spans="1:29" s="67" customFormat="1" ht="15" customHeight="1"/>
    <row r="201" spans="1:29" ht="16.5" customHeight="1">
      <c r="A201" s="308" t="s">
        <v>518</v>
      </c>
    </row>
    <row r="202" spans="1:29" ht="15" customHeight="1">
      <c r="B202" s="311" t="s">
        <v>545</v>
      </c>
    </row>
    <row r="203" spans="1:29" ht="15" customHeight="1">
      <c r="B203" s="745" t="s">
        <v>541</v>
      </c>
      <c r="C203" s="746"/>
      <c r="D203" s="312" t="s">
        <v>552</v>
      </c>
      <c r="E203" s="312" t="s">
        <v>542</v>
      </c>
      <c r="F203" s="312" t="s">
        <v>543</v>
      </c>
      <c r="G203" s="312" t="s">
        <v>406</v>
      </c>
      <c r="H203" s="312" t="s">
        <v>143</v>
      </c>
      <c r="I203" s="312" t="s">
        <v>391</v>
      </c>
      <c r="J203" s="740" t="s">
        <v>1055</v>
      </c>
      <c r="K203" s="740"/>
    </row>
    <row r="204" spans="1:29" ht="15" customHeight="1">
      <c r="B204" s="743" t="e">
        <f>Calcu!L$328</f>
        <v>#N/A</v>
      </c>
      <c r="C204" s="744"/>
      <c r="D204" s="249" t="e">
        <f ca="1">OFFSET(Pressure_1_R4!B$36,MATCH($B204,Pressure_1_R4!$C$37:$C$66,0),0)</f>
        <v>#N/A</v>
      </c>
      <c r="E204" s="249" t="e">
        <f ca="1">OFFSET(Pressure_1_R4!D$36,MATCH($B204,Pressure_1_R4!$C$37:$C$66,0),0)</f>
        <v>#N/A</v>
      </c>
      <c r="F204" s="249" t="e">
        <f ca="1">OFFSET(Pressure_1_R4!L$36,MATCH($B204,Pressure_1_R4!$C$37:$C$66,0),0)</f>
        <v>#N/A</v>
      </c>
      <c r="G204" s="249" t="e">
        <f ca="1">OFFSET(Pressure_1_R4!Y$36,MATCH($B204,Pressure_1_R4!$C$37:$C$66,0),0)</f>
        <v>#N/A</v>
      </c>
      <c r="H204" s="249" t="e">
        <f ca="1">OFFSET(Pressure_1_R4!Z$36,MATCH($B204,Pressure_1_R4!$C$37:$C$66,0),0)</f>
        <v>#N/A</v>
      </c>
      <c r="I204" s="249" t="e">
        <f ca="1">OFFSET(Pressure_1_R4!AA$36,MATCH($B204,Pressure_1_R4!$C$37:$C$66,0),0)</f>
        <v>#N/A</v>
      </c>
      <c r="J204" s="249">
        <f ca="1">IF(TYPE(D204)=16,0,OFFSET(Pressure_1_R4!T$36,MATCH($B204,Pressure_1_R4!$C$37:$C$66,0),0))</f>
        <v>0</v>
      </c>
      <c r="K204" s="249" t="e">
        <f ca="1">OFFSET(Pressure_1_R4!V$36,MATCH($B204,Pressure_1_R4!$C$37:$C$66,0),0)</f>
        <v>#N/A</v>
      </c>
    </row>
    <row r="205" spans="1:29" ht="15" customHeight="1">
      <c r="B205" s="745" t="s">
        <v>541</v>
      </c>
      <c r="C205" s="746"/>
      <c r="D205" s="312" t="s">
        <v>3</v>
      </c>
      <c r="E205" s="312" t="s">
        <v>415</v>
      </c>
      <c r="F205" s="312" t="s">
        <v>416</v>
      </c>
      <c r="G205" s="312" t="s">
        <v>367</v>
      </c>
      <c r="J205" s="740" t="s">
        <v>1055</v>
      </c>
      <c r="K205" s="740"/>
    </row>
    <row r="206" spans="1:29" ht="15" customHeight="1">
      <c r="B206" s="743" t="e">
        <f>Calcu!M$328</f>
        <v>#N/A</v>
      </c>
      <c r="C206" s="744"/>
      <c r="D206" s="249" t="e">
        <f ca="1">OFFSET(Pressure_1_R4!B$36,MATCH($B206,Pressure_1_R4!$C$37:$C$66,0),0)</f>
        <v>#N/A</v>
      </c>
      <c r="E206" s="249" t="e">
        <f ca="1">OFFSET(Pressure_1_R4!AA$36,MATCH($B206,Pressure_1_R4!$C$37:$C$66,0),0)</f>
        <v>#N/A</v>
      </c>
      <c r="F206" s="249" t="e">
        <f ca="1">OFFSET(Pressure_1_R4!AB$36,MATCH($B206,Pressure_1_R4!$C$37:$C$66,0),0)</f>
        <v>#N/A</v>
      </c>
      <c r="G206" s="249" t="e">
        <f ca="1">OFFSET(Pressure_1_R4!Z$36,MATCH($B206,Pressure_1_R4!$C$37:$C$66,0),0)</f>
        <v>#N/A</v>
      </c>
      <c r="J206" s="249">
        <f ca="1">IF(TYPE(D206)=16,0,OFFSET(Pressure_1_R4!T$36,MATCH($B206,Pressure_1_R4!$C$37:$C$66,0),0))</f>
        <v>0</v>
      </c>
      <c r="K206" s="249" t="e">
        <f ca="1">OFFSET(Pressure_1_R4!V$36,MATCH($B206,Pressure_1_R4!$C$37:$C$66,0),0)</f>
        <v>#N/A</v>
      </c>
    </row>
    <row r="207" spans="1:29" ht="15" customHeight="1">
      <c r="B207" s="743" t="e">
        <f>Calcu!N$328</f>
        <v>#N/A</v>
      </c>
      <c r="C207" s="744"/>
      <c r="D207" s="249" t="e">
        <f ca="1">OFFSET(Pressure_1_R4!B$36,MATCH($B207,Pressure_1_R4!$C$37:$C$66,0),0)</f>
        <v>#N/A</v>
      </c>
      <c r="E207" s="249" t="e">
        <f ca="1">OFFSET(Pressure_1_R4!AA$36,MATCH($B207,Pressure_1_R4!$C$37:$C$66,0),0)</f>
        <v>#N/A</v>
      </c>
      <c r="F207" s="249" t="e">
        <f ca="1">OFFSET(Pressure_1_R4!AB$36,MATCH($B207,Pressure_1_R4!$C$37:$C$66,0),0)</f>
        <v>#N/A</v>
      </c>
      <c r="G207" s="249" t="e">
        <f ca="1">OFFSET(Pressure_1_R4!Z$36,MATCH($B207,Pressure_1_R4!$C$37:$C$66,0),0)</f>
        <v>#N/A</v>
      </c>
      <c r="J207" s="249">
        <f ca="1">IF(TYPE(D207)=16,0,OFFSET(Pressure_1_R4!T$36,MATCH($B207,Pressure_1_R4!$C$37:$C$66,0),0))</f>
        <v>0</v>
      </c>
      <c r="K207" s="249" t="e">
        <f ca="1">OFFSET(Pressure_1_R4!V$36,MATCH($B207,Pressure_1_R4!$C$37:$C$66,0),0)</f>
        <v>#N/A</v>
      </c>
      <c r="L207" s="67"/>
    </row>
    <row r="208" spans="1:29" ht="15" customHeight="1">
      <c r="H208" s="246"/>
      <c r="I208" s="76"/>
      <c r="J208" s="75"/>
      <c r="K208" s="75"/>
      <c r="L208" s="67"/>
      <c r="N208" s="67"/>
      <c r="P208" s="67"/>
      <c r="Q208" s="67"/>
      <c r="AA208" s="67"/>
      <c r="AB208" s="67"/>
      <c r="AC208" s="67"/>
    </row>
    <row r="209" spans="2:68" ht="15" customHeight="1" thickBot="1">
      <c r="B209" s="311" t="s">
        <v>519</v>
      </c>
      <c r="C209" s="66"/>
      <c r="D209" s="66"/>
      <c r="E209" s="66"/>
      <c r="F209" s="66"/>
      <c r="G209" s="66"/>
      <c r="H209" s="66"/>
      <c r="I209" s="66"/>
      <c r="J209" s="66"/>
      <c r="K209" s="311" t="s">
        <v>1068</v>
      </c>
      <c r="R209" s="66"/>
      <c r="S209" s="66"/>
      <c r="T209" s="66"/>
      <c r="X209" s="141" t="s">
        <v>534</v>
      </c>
      <c r="AC209" s="67"/>
      <c r="AD209" s="66"/>
      <c r="AF209" s="313" t="s">
        <v>556</v>
      </c>
      <c r="AG209" s="67"/>
      <c r="AH209" s="67"/>
      <c r="AI209" s="67"/>
      <c r="AJ209" s="67"/>
      <c r="AK209" s="67"/>
      <c r="AL209" s="67"/>
      <c r="AM209" s="67"/>
      <c r="AN209" s="66" t="s">
        <v>520</v>
      </c>
      <c r="AO209" s="67"/>
      <c r="AP209" s="67"/>
      <c r="AQ209" s="67"/>
      <c r="AR209" s="67"/>
      <c r="AS209" s="67"/>
      <c r="AT209" s="66" t="s">
        <v>521</v>
      </c>
      <c r="AU209" s="66" t="s">
        <v>396</v>
      </c>
      <c r="AV209" s="67"/>
      <c r="AW209" s="67"/>
      <c r="AX209" s="67"/>
      <c r="AY209" s="66" t="s">
        <v>522</v>
      </c>
      <c r="AZ209" s="139"/>
      <c r="BA209" s="311" t="s">
        <v>501</v>
      </c>
      <c r="BB209" s="140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  <c r="BM209" s="140"/>
      <c r="BN209" s="140"/>
      <c r="BO209" s="140"/>
      <c r="BP209" s="140"/>
    </row>
    <row r="210" spans="2:68" ht="15" customHeight="1">
      <c r="B210" s="424" t="s">
        <v>1053</v>
      </c>
      <c r="C210" s="424" t="s">
        <v>93</v>
      </c>
      <c r="D210" s="424" t="s">
        <v>1069</v>
      </c>
      <c r="E210" s="424" t="s">
        <v>1070</v>
      </c>
      <c r="F210" s="424" t="s">
        <v>1063</v>
      </c>
      <c r="G210" s="424" t="s">
        <v>1047</v>
      </c>
      <c r="H210" s="424" t="s">
        <v>1048</v>
      </c>
      <c r="I210" s="424" t="s">
        <v>1049</v>
      </c>
      <c r="J210" s="66"/>
      <c r="K210" s="424" t="s">
        <v>1057</v>
      </c>
      <c r="L210" s="736" t="s">
        <v>1058</v>
      </c>
      <c r="M210" s="737"/>
      <c r="N210" s="736" t="s">
        <v>1059</v>
      </c>
      <c r="O210" s="737"/>
      <c r="P210" s="736" t="s">
        <v>1060</v>
      </c>
      <c r="Q210" s="737"/>
      <c r="R210" s="739" t="s">
        <v>1056</v>
      </c>
      <c r="S210" s="739"/>
      <c r="T210" s="424" t="s">
        <v>993</v>
      </c>
      <c r="U210" s="429" t="s">
        <v>1062</v>
      </c>
      <c r="V210" s="430" t="s">
        <v>1049</v>
      </c>
      <c r="X210" s="736" t="s">
        <v>1059</v>
      </c>
      <c r="Y210" s="737"/>
      <c r="Z210" s="736" t="s">
        <v>1060</v>
      </c>
      <c r="AA210" s="738"/>
      <c r="AB210" s="424" t="s">
        <v>270</v>
      </c>
      <c r="AC210" s="424" t="s">
        <v>272</v>
      </c>
      <c r="AD210" s="424" t="s">
        <v>414</v>
      </c>
      <c r="AF210" s="424" t="s">
        <v>398</v>
      </c>
      <c r="AG210" s="424" t="s">
        <v>399</v>
      </c>
      <c r="AH210" s="424" t="s">
        <v>400</v>
      </c>
      <c r="AI210" s="424" t="s">
        <v>401</v>
      </c>
      <c r="AJ210" s="424" t="s">
        <v>402</v>
      </c>
      <c r="AK210" s="424" t="s">
        <v>403</v>
      </c>
      <c r="AL210" s="424" t="s">
        <v>404</v>
      </c>
      <c r="AM210" s="424" t="s">
        <v>405</v>
      </c>
      <c r="AN210" s="424" t="s">
        <v>406</v>
      </c>
      <c r="AO210" s="424" t="s">
        <v>407</v>
      </c>
      <c r="AP210" s="424" t="s">
        <v>384</v>
      </c>
      <c r="AQ210" s="453" t="s">
        <v>408</v>
      </c>
      <c r="AR210" s="424" t="s">
        <v>409</v>
      </c>
      <c r="AS210" s="424" t="s">
        <v>410</v>
      </c>
      <c r="AT210" s="424" t="s">
        <v>395</v>
      </c>
      <c r="AU210" s="424" t="s">
        <v>1071</v>
      </c>
      <c r="AV210" s="424" t="s">
        <v>411</v>
      </c>
      <c r="AW210" s="424" t="s">
        <v>412</v>
      </c>
      <c r="AX210" s="424" t="s">
        <v>413</v>
      </c>
      <c r="AY210" s="424" t="s">
        <v>414</v>
      </c>
      <c r="BA210" s="77" t="s">
        <v>533</v>
      </c>
      <c r="BB210" s="78" t="s">
        <v>533</v>
      </c>
      <c r="BC210" s="78" t="s">
        <v>533</v>
      </c>
      <c r="BD210" s="78" t="s">
        <v>533</v>
      </c>
      <c r="BE210" s="78" t="s">
        <v>533</v>
      </c>
      <c r="BF210" s="78" t="s">
        <v>533</v>
      </c>
      <c r="BG210" s="78" t="s">
        <v>533</v>
      </c>
      <c r="BH210" s="78" t="s">
        <v>533</v>
      </c>
      <c r="BI210" s="78" t="s">
        <v>533</v>
      </c>
      <c r="BJ210" s="78" t="s">
        <v>533</v>
      </c>
      <c r="BK210" s="78" t="s">
        <v>533</v>
      </c>
      <c r="BL210" s="78" t="s">
        <v>533</v>
      </c>
      <c r="BM210" s="78" t="s">
        <v>533</v>
      </c>
      <c r="BN210" s="78" t="s">
        <v>533</v>
      </c>
      <c r="BO210" s="78" t="s">
        <v>533</v>
      </c>
      <c r="BP210" s="79" t="s">
        <v>533</v>
      </c>
    </row>
    <row r="211" spans="2:68" ht="15" customHeight="1">
      <c r="B211" s="443">
        <f>Pressure_1_R4!B4</f>
        <v>0</v>
      </c>
      <c r="C211" s="444">
        <f>Pressure_1_R4!D4</f>
        <v>0</v>
      </c>
      <c r="D211" s="450" t="str">
        <f t="shared" ref="D211:D240" si="146">IFERROR(B211*INDEX(C$3:J$10,MATCH(C211,B$3:B$10,0),4),"")</f>
        <v/>
      </c>
      <c r="E211" s="452" t="str">
        <f>IF(MAX(D211:D240)&lt;=L$8,"기체","액체")</f>
        <v>기체</v>
      </c>
      <c r="F211" s="392" t="e">
        <f t="shared" ref="F211:F240" si="147">INDEX(C$3:J$10,MATCH(C211,B$3:B$10,0),MATCH(I211,C$2:J$2,0))</f>
        <v>#N/A</v>
      </c>
      <c r="G211" s="392" t="e">
        <f t="shared" ref="G211:G240" si="148">B211*F211</f>
        <v>#N/A</v>
      </c>
      <c r="H211" s="442" t="e">
        <f t="shared" ref="H211:H240" si="149">IF(TYPE(AD211)=16,AY211,AD211)*F211</f>
        <v>#N/A</v>
      </c>
      <c r="I211" s="437">
        <f>Pressure_1_R4!D4</f>
        <v>0</v>
      </c>
      <c r="J211" s="66"/>
      <c r="K211" s="431">
        <f>Calcu!I$328</f>
        <v>0</v>
      </c>
      <c r="L211" s="438" t="e">
        <f ca="1">V247</f>
        <v>#N/A</v>
      </c>
      <c r="M211" s="439" t="e">
        <f ca="1">V248</f>
        <v>#VALUE!</v>
      </c>
      <c r="N211" s="440">
        <f ca="1">J206</f>
        <v>0</v>
      </c>
      <c r="O211" s="441" t="e">
        <f ca="1">K206</f>
        <v>#N/A</v>
      </c>
      <c r="P211" s="440">
        <f ca="1">J207</f>
        <v>0</v>
      </c>
      <c r="Q211" s="441" t="e">
        <f ca="1">K207</f>
        <v>#N/A</v>
      </c>
      <c r="R211" s="435">
        <f ca="1">IF(OR(K211="20409-0",IF(K211="20413-0",SIGN(B211)&gt;0,SIGN(B211)&gt;=0)),IF(TYPE(L211)=16,N211,ROUND(L211,M211)),P211)</f>
        <v>0</v>
      </c>
      <c r="S211" s="432" t="e">
        <f ca="1">IF(OR(K211="20409-0",IF(K211="20413-0",SIGN(B211)&gt;0,SIGN(B211)&gt;=0)),IF(TYPE(L211)=16,O211,"% of Reading"),Q211)</f>
        <v>#N/A</v>
      </c>
      <c r="T211" s="392" t="e">
        <f t="shared" ref="T211:T240" ca="1" si="150">IF(OR(S211="% of Reading",S211="% of F.S"),1,INDEX(C$3:J$10,MATCH(S211,B$3:B$10,0),MATCH(V211,C$2:J$2,0)))</f>
        <v>#N/A</v>
      </c>
      <c r="U211" s="445" t="e">
        <f ca="1">IF(S211="% of Reading",H211*R211%,IF(S211="% of F.S",MAX(G211:G240)*R211%,R211*T211))</f>
        <v>#N/A</v>
      </c>
      <c r="V211" s="439">
        <f>I211</f>
        <v>0</v>
      </c>
      <c r="X211" s="440" t="e">
        <f ca="1">E206</f>
        <v>#N/A</v>
      </c>
      <c r="Y211" s="441" t="e">
        <f ca="1">F206</f>
        <v>#N/A</v>
      </c>
      <c r="Z211" s="440" t="e">
        <f ca="1">E207</f>
        <v>#N/A</v>
      </c>
      <c r="AA211" s="446" t="e">
        <f ca="1">F207</f>
        <v>#N/A</v>
      </c>
      <c r="AB211" s="447">
        <f t="shared" ref="AB211:AB240" si="151">IF(B211=0,0,IF(B211&lt;0,IF(K211="20409-0",X211,Z211),X211))</f>
        <v>0</v>
      </c>
      <c r="AC211" s="448">
        <f t="shared" ref="AC211:AC240" si="152">IF(B211=0,0,IF(B211&lt;0,IF(K211="20409-0",Y211,AA211),Y211))</f>
        <v>0</v>
      </c>
      <c r="AD211" s="449">
        <f t="shared" ref="AD211:AD240" si="153">IF(K211="20409-0",(AB211*ABS(B211)+AC211)*SIGN(B211),AB211*B211+AC211)</f>
        <v>0</v>
      </c>
      <c r="AF211" s="392">
        <f t="shared" ref="AF211:AF240" si="154">SUM(BA211:BP211)</f>
        <v>0</v>
      </c>
      <c r="AG211" s="425">
        <v>9.7989820000000005</v>
      </c>
      <c r="AH211" s="448" t="e">
        <f>O$5</f>
        <v>#DIV/0!</v>
      </c>
      <c r="AI211" s="425">
        <v>8000</v>
      </c>
      <c r="AJ211" s="425">
        <v>1</v>
      </c>
      <c r="AK211" s="425">
        <f>IF(MAX(B211:B240)&lt;=L$8,0,0.031)</f>
        <v>0</v>
      </c>
      <c r="AL211" s="392" t="e">
        <f ca="1">SQRT(4*PI()*AN211)</f>
        <v>#N/A</v>
      </c>
      <c r="AM211" s="459" t="e">
        <f ca="1">AF211*AG211*(1-AH211/AI211)*AJ211+AK211*AL211</f>
        <v>#DIV/0!</v>
      </c>
      <c r="AN211" s="427" t="e">
        <f ca="1">G204</f>
        <v>#N/A</v>
      </c>
      <c r="AO211" s="448" t="e">
        <f ca="1">H204</f>
        <v>#N/A</v>
      </c>
      <c r="AP211" s="454" t="e">
        <f t="shared" ref="AP211:AP240" ca="1" si="155">AM211/AN211/10^6</f>
        <v>#DIV/0!</v>
      </c>
      <c r="AQ211" s="425">
        <v>9.0000000000000002E-6</v>
      </c>
      <c r="AR211" s="455" t="e">
        <f ca="1">O$3-I204</f>
        <v>#DIV/0!</v>
      </c>
      <c r="AS211" s="460" t="e">
        <f ca="1">AN211*(1+AO211*AP211)*(1+(AQ211*AR211))</f>
        <v>#N/A</v>
      </c>
      <c r="AT211" s="461" t="e">
        <f t="shared" ref="AT211:AT240" ca="1" si="156">AM211/AS211/10^6</f>
        <v>#DIV/0!</v>
      </c>
      <c r="AU211" s="448" t="e">
        <f>O$3</f>
        <v>#DIV/0!</v>
      </c>
      <c r="AV211" s="455" t="e">
        <f ca="1">IF(E211="기체",(3.3694*10^-3*AT211)/(273.15+AU211),912.7+0.752*AT211-1.645*10^-3*AT211^2+1.456*10^-6*AT211^3)</f>
        <v>#DIV/0!</v>
      </c>
      <c r="AW211" s="425">
        <v>0.03</v>
      </c>
      <c r="AX211" s="451">
        <f t="shared" ref="AX211:AX240" si="157">IF(B211=0,0,(AV211-AH211)*AG211*AW211)</f>
        <v>0</v>
      </c>
      <c r="AY211" s="457" t="e">
        <f t="shared" ref="AY211:AY240" ca="1" si="158">AT211+AX211/10^6</f>
        <v>#DIV/0!</v>
      </c>
      <c r="BA211" s="68">
        <f>Pressure_1_R4!A70</f>
        <v>0</v>
      </c>
      <c r="BB211" s="87">
        <f>Pressure_1_R4!B70</f>
        <v>0</v>
      </c>
      <c r="BC211" s="87">
        <f>Pressure_1_R4!C70</f>
        <v>0</v>
      </c>
      <c r="BD211" s="87">
        <f>Pressure_1_R4!D70</f>
        <v>0</v>
      </c>
      <c r="BE211" s="87">
        <f>Pressure_1_R4!E70</f>
        <v>0</v>
      </c>
      <c r="BF211" s="87">
        <f>Pressure_1_R4!F70</f>
        <v>0</v>
      </c>
      <c r="BG211" s="87">
        <f>Pressure_1_R4!G70</f>
        <v>0</v>
      </c>
      <c r="BH211" s="87">
        <f>Pressure_1_R4!H70</f>
        <v>0</v>
      </c>
      <c r="BI211" s="87">
        <f>Pressure_1_R4!I70</f>
        <v>0</v>
      </c>
      <c r="BJ211" s="87">
        <f>Pressure_1_R4!J70</f>
        <v>0</v>
      </c>
      <c r="BK211" s="87">
        <f>Pressure_1_R4!K70</f>
        <v>0</v>
      </c>
      <c r="BL211" s="87">
        <f>Pressure_1_R4!L70</f>
        <v>0</v>
      </c>
      <c r="BM211" s="87">
        <f>Pressure_1_R4!M70</f>
        <v>0</v>
      </c>
      <c r="BN211" s="87">
        <f>Pressure_1_R4!N70</f>
        <v>0</v>
      </c>
      <c r="BO211" s="87">
        <f>Pressure_1_R4!O70</f>
        <v>0</v>
      </c>
      <c r="BP211" s="69">
        <f>Pressure_1_R4!P70</f>
        <v>0</v>
      </c>
    </row>
    <row r="212" spans="2:68" ht="15" customHeight="1">
      <c r="B212" s="443">
        <f>Pressure_1_R4!B5</f>
        <v>0</v>
      </c>
      <c r="C212" s="444">
        <f>Pressure_1_R4!D5</f>
        <v>0</v>
      </c>
      <c r="D212" s="450" t="str">
        <f t="shared" si="146"/>
        <v/>
      </c>
      <c r="E212" s="434" t="str">
        <f>E211</f>
        <v>기체</v>
      </c>
      <c r="F212" s="392" t="e">
        <f t="shared" si="147"/>
        <v>#N/A</v>
      </c>
      <c r="G212" s="392" t="e">
        <f t="shared" si="148"/>
        <v>#N/A</v>
      </c>
      <c r="H212" s="442" t="e">
        <f t="shared" si="149"/>
        <v>#N/A</v>
      </c>
      <c r="I212" s="434">
        <f>I211</f>
        <v>0</v>
      </c>
      <c r="J212" s="66"/>
      <c r="K212" s="428">
        <f>K211</f>
        <v>0</v>
      </c>
      <c r="L212" s="433" t="e">
        <f ca="1">L211</f>
        <v>#N/A</v>
      </c>
      <c r="M212" s="434" t="e">
        <f ca="1">M211</f>
        <v>#VALUE!</v>
      </c>
      <c r="N212" s="433">
        <f t="shared" ref="N212" ca="1" si="159">N211</f>
        <v>0</v>
      </c>
      <c r="O212" s="434" t="e">
        <f t="shared" ref="O212" ca="1" si="160">O211</f>
        <v>#N/A</v>
      </c>
      <c r="P212" s="433">
        <f t="shared" ref="P212" ca="1" si="161">P211</f>
        <v>0</v>
      </c>
      <c r="Q212" s="434" t="e">
        <f t="shared" ref="Q212" ca="1" si="162">Q211</f>
        <v>#N/A</v>
      </c>
      <c r="R212" s="435">
        <f t="shared" ref="R212:R240" ca="1" si="163">IF(OR(K212="20409-0",IF(K212="20413-0",SIGN(B212)&gt;0,SIGN(B212)&gt;=0)),IF(TYPE(L212)=16,N212,ROUND(L212,M212)),P212)</f>
        <v>0</v>
      </c>
      <c r="S212" s="432" t="e">
        <f t="shared" ref="S212:S240" ca="1" si="164">IF(OR(K212="20409-0",IF(K212="20413-0",SIGN(B212)&gt;0,SIGN(B212)&gt;=0)),IF(TYPE(L212)=16,O212,"% of Reading"),Q212)</f>
        <v>#N/A</v>
      </c>
      <c r="T212" s="392" t="e">
        <f t="shared" ca="1" si="150"/>
        <v>#N/A</v>
      </c>
      <c r="U212" s="445" t="e">
        <f ca="1">IF(S212="% of Reading",H212*R212%,IF(S212="% of F.S",MAX(G211:G240)*R212%,R212*T212))</f>
        <v>#N/A</v>
      </c>
      <c r="V212" s="434">
        <f t="shared" ref="V212" si="165">V211</f>
        <v>0</v>
      </c>
      <c r="X212" s="433" t="e">
        <f ca="1">X211</f>
        <v>#N/A</v>
      </c>
      <c r="Y212" s="434" t="e">
        <f ca="1">Y211</f>
        <v>#N/A</v>
      </c>
      <c r="Z212" s="433" t="e">
        <f t="shared" ref="Z212:Z240" ca="1" si="166">Z211</f>
        <v>#N/A</v>
      </c>
      <c r="AA212" s="436" t="e">
        <f t="shared" ref="AA212:AA240" ca="1" si="167">AA211</f>
        <v>#N/A</v>
      </c>
      <c r="AB212" s="447">
        <f t="shared" si="151"/>
        <v>0</v>
      </c>
      <c r="AC212" s="448">
        <f t="shared" si="152"/>
        <v>0</v>
      </c>
      <c r="AD212" s="449">
        <f t="shared" si="153"/>
        <v>0</v>
      </c>
      <c r="AF212" s="392">
        <f t="shared" si="154"/>
        <v>0</v>
      </c>
      <c r="AG212" s="456">
        <f t="shared" ref="AG212:AL227" si="168">AG211</f>
        <v>9.7989820000000005</v>
      </c>
      <c r="AH212" s="456" t="e">
        <f t="shared" si="168"/>
        <v>#DIV/0!</v>
      </c>
      <c r="AI212" s="456">
        <f t="shared" si="168"/>
        <v>8000</v>
      </c>
      <c r="AJ212" s="456">
        <f t="shared" si="168"/>
        <v>1</v>
      </c>
      <c r="AK212" s="456">
        <f t="shared" si="168"/>
        <v>0</v>
      </c>
      <c r="AL212" s="456" t="e">
        <f t="shared" ca="1" si="168"/>
        <v>#N/A</v>
      </c>
      <c r="AM212" s="459" t="e">
        <f t="shared" ref="AM212:AM240" ca="1" si="169">AF212*AG212*(1-AH212/AI212)*AJ212+AK212*AL212</f>
        <v>#DIV/0!</v>
      </c>
      <c r="AN212" s="456" t="e">
        <f t="shared" ref="AN212:AO227" ca="1" si="170">AN211</f>
        <v>#N/A</v>
      </c>
      <c r="AO212" s="456" t="e">
        <f ca="1">AO211</f>
        <v>#N/A</v>
      </c>
      <c r="AP212" s="454" t="e">
        <f t="shared" ca="1" si="155"/>
        <v>#DIV/0!</v>
      </c>
      <c r="AQ212" s="456">
        <f t="shared" ref="AQ212:AR227" si="171">AQ211</f>
        <v>9.0000000000000002E-6</v>
      </c>
      <c r="AR212" s="456" t="e">
        <f t="shared" ca="1" si="171"/>
        <v>#DIV/0!</v>
      </c>
      <c r="AS212" s="460" t="e">
        <f ca="1">AN212*(1+AO212*AP212)*(1+(AQ212*AR212))</f>
        <v>#N/A</v>
      </c>
      <c r="AT212" s="461" t="e">
        <f t="shared" ca="1" si="156"/>
        <v>#DIV/0!</v>
      </c>
      <c r="AU212" s="456" t="e">
        <f t="shared" ref="AU212:AU240" si="172">AU211</f>
        <v>#DIV/0!</v>
      </c>
      <c r="AV212" s="455" t="e">
        <f t="shared" ref="AV212:AV240" ca="1" si="173">IF(E212="기체",(3.3694*10^-3*AT212)/(273.15+AU212),912.7+0.752*AT212-1.645*10^-3*AT212^2+1.456*10^-6*AT212^3)</f>
        <v>#DIV/0!</v>
      </c>
      <c r="AW212" s="456">
        <f t="shared" ref="AW212:AW240" si="174">AW211</f>
        <v>0.03</v>
      </c>
      <c r="AX212" s="451">
        <f t="shared" si="157"/>
        <v>0</v>
      </c>
      <c r="AY212" s="457" t="e">
        <f t="shared" ca="1" si="158"/>
        <v>#DIV/0!</v>
      </c>
      <c r="BA212" s="70">
        <f>Pressure_1_R4!A71</f>
        <v>0</v>
      </c>
      <c r="BB212" s="86">
        <f>Pressure_1_R4!B71</f>
        <v>0</v>
      </c>
      <c r="BC212" s="86">
        <f>Pressure_1_R4!C71</f>
        <v>0</v>
      </c>
      <c r="BD212" s="86">
        <f>Pressure_1_R4!D71</f>
        <v>0</v>
      </c>
      <c r="BE212" s="86">
        <f>Pressure_1_R4!E71</f>
        <v>0</v>
      </c>
      <c r="BF212" s="86">
        <f>Pressure_1_R4!F71</f>
        <v>0</v>
      </c>
      <c r="BG212" s="86">
        <f>Pressure_1_R4!G71</f>
        <v>0</v>
      </c>
      <c r="BH212" s="86">
        <f>Pressure_1_R4!H71</f>
        <v>0</v>
      </c>
      <c r="BI212" s="86">
        <f>Pressure_1_R4!I71</f>
        <v>0</v>
      </c>
      <c r="BJ212" s="86">
        <f>Pressure_1_R4!J71</f>
        <v>0</v>
      </c>
      <c r="BK212" s="86">
        <f>Pressure_1_R4!K71</f>
        <v>0</v>
      </c>
      <c r="BL212" s="86">
        <f>Pressure_1_R4!L71</f>
        <v>0</v>
      </c>
      <c r="BM212" s="86">
        <f>Pressure_1_R4!M71</f>
        <v>0</v>
      </c>
      <c r="BN212" s="86">
        <f>Pressure_1_R4!N71</f>
        <v>0</v>
      </c>
      <c r="BO212" s="86">
        <f>Pressure_1_R4!O71</f>
        <v>0</v>
      </c>
      <c r="BP212" s="71">
        <f>Pressure_1_R4!P71</f>
        <v>0</v>
      </c>
    </row>
    <row r="213" spans="2:68" ht="15" customHeight="1">
      <c r="B213" s="443">
        <f>Pressure_1_R4!B6</f>
        <v>0</v>
      </c>
      <c r="C213" s="444">
        <f>Pressure_1_R4!D6</f>
        <v>0</v>
      </c>
      <c r="D213" s="450" t="str">
        <f t="shared" si="146"/>
        <v/>
      </c>
      <c r="E213" s="434" t="str">
        <f t="shared" ref="E213:E240" si="175">E212</f>
        <v>기체</v>
      </c>
      <c r="F213" s="392" t="e">
        <f t="shared" si="147"/>
        <v>#N/A</v>
      </c>
      <c r="G213" s="392" t="e">
        <f t="shared" si="148"/>
        <v>#N/A</v>
      </c>
      <c r="H213" s="442" t="e">
        <f t="shared" si="149"/>
        <v>#N/A</v>
      </c>
      <c r="I213" s="434">
        <f t="shared" ref="I213:I240" si="176">I212</f>
        <v>0</v>
      </c>
      <c r="J213" s="66"/>
      <c r="K213" s="428">
        <f t="shared" ref="K213:K240" si="177">K212</f>
        <v>0</v>
      </c>
      <c r="L213" s="433" t="e">
        <f t="shared" ref="L213:L240" ca="1" si="178">L212</f>
        <v>#N/A</v>
      </c>
      <c r="M213" s="434" t="e">
        <f t="shared" ref="M213:M240" ca="1" si="179">M212</f>
        <v>#VALUE!</v>
      </c>
      <c r="N213" s="433">
        <f t="shared" ref="N213:N240" ca="1" si="180">N212</f>
        <v>0</v>
      </c>
      <c r="O213" s="434" t="e">
        <f t="shared" ref="O213:O240" ca="1" si="181">O212</f>
        <v>#N/A</v>
      </c>
      <c r="P213" s="433">
        <f t="shared" ref="P213:P240" ca="1" si="182">P212</f>
        <v>0</v>
      </c>
      <c r="Q213" s="434" t="e">
        <f t="shared" ref="Q213:Q240" ca="1" si="183">Q212</f>
        <v>#N/A</v>
      </c>
      <c r="R213" s="435">
        <f t="shared" ca="1" si="163"/>
        <v>0</v>
      </c>
      <c r="S213" s="432" t="e">
        <f t="shared" ca="1" si="164"/>
        <v>#N/A</v>
      </c>
      <c r="T213" s="392" t="e">
        <f t="shared" ca="1" si="150"/>
        <v>#N/A</v>
      </c>
      <c r="U213" s="445" t="e">
        <f t="shared" ref="U213:U240" ca="1" si="184">IF(S213="% of Reading",H213*R213%,IF(S213="% of F.S",MAX(E212:E241)*R213%,R213*T213))</f>
        <v>#N/A</v>
      </c>
      <c r="V213" s="434">
        <f t="shared" ref="V213:V240" si="185">V212</f>
        <v>0</v>
      </c>
      <c r="X213" s="433" t="e">
        <f t="shared" ref="X213:X240" ca="1" si="186">X212</f>
        <v>#N/A</v>
      </c>
      <c r="Y213" s="434" t="e">
        <f t="shared" ref="Y213:Y240" ca="1" si="187">Y212</f>
        <v>#N/A</v>
      </c>
      <c r="Z213" s="433" t="e">
        <f t="shared" ca="1" si="166"/>
        <v>#N/A</v>
      </c>
      <c r="AA213" s="436" t="e">
        <f t="shared" ca="1" si="167"/>
        <v>#N/A</v>
      </c>
      <c r="AB213" s="447">
        <f t="shared" si="151"/>
        <v>0</v>
      </c>
      <c r="AC213" s="448">
        <f t="shared" si="152"/>
        <v>0</v>
      </c>
      <c r="AD213" s="449">
        <f t="shared" si="153"/>
        <v>0</v>
      </c>
      <c r="AF213" s="392">
        <f t="shared" si="154"/>
        <v>0</v>
      </c>
      <c r="AG213" s="456">
        <f t="shared" si="168"/>
        <v>9.7989820000000005</v>
      </c>
      <c r="AH213" s="456" t="e">
        <f t="shared" si="168"/>
        <v>#DIV/0!</v>
      </c>
      <c r="AI213" s="456">
        <f t="shared" si="168"/>
        <v>8000</v>
      </c>
      <c r="AJ213" s="456">
        <f t="shared" si="168"/>
        <v>1</v>
      </c>
      <c r="AK213" s="456">
        <f t="shared" si="168"/>
        <v>0</v>
      </c>
      <c r="AL213" s="456" t="e">
        <f t="shared" ca="1" si="168"/>
        <v>#N/A</v>
      </c>
      <c r="AM213" s="459" t="e">
        <f t="shared" ca="1" si="169"/>
        <v>#DIV/0!</v>
      </c>
      <c r="AN213" s="456" t="e">
        <f t="shared" ca="1" si="170"/>
        <v>#N/A</v>
      </c>
      <c r="AO213" s="456" t="e">
        <f ca="1">AO212</f>
        <v>#N/A</v>
      </c>
      <c r="AP213" s="454" t="e">
        <f t="shared" ca="1" si="155"/>
        <v>#DIV/0!</v>
      </c>
      <c r="AQ213" s="456">
        <f t="shared" si="171"/>
        <v>9.0000000000000002E-6</v>
      </c>
      <c r="AR213" s="456" t="e">
        <f t="shared" ca="1" si="171"/>
        <v>#DIV/0!</v>
      </c>
      <c r="AS213" s="460" t="e">
        <f ca="1">AN213*(1+AO213*AP213)*(1+(AQ213*AR213))</f>
        <v>#N/A</v>
      </c>
      <c r="AT213" s="461" t="e">
        <f t="shared" ca="1" si="156"/>
        <v>#DIV/0!</v>
      </c>
      <c r="AU213" s="456" t="e">
        <f t="shared" si="172"/>
        <v>#DIV/0!</v>
      </c>
      <c r="AV213" s="455" t="e">
        <f t="shared" ca="1" si="173"/>
        <v>#DIV/0!</v>
      </c>
      <c r="AW213" s="456">
        <f t="shared" si="174"/>
        <v>0.03</v>
      </c>
      <c r="AX213" s="451">
        <f t="shared" si="157"/>
        <v>0</v>
      </c>
      <c r="AY213" s="457" t="e">
        <f t="shared" ca="1" si="158"/>
        <v>#DIV/0!</v>
      </c>
      <c r="BA213" s="68">
        <f>Pressure_1_R4!A72</f>
        <v>0</v>
      </c>
      <c r="BB213" s="87">
        <f>Pressure_1_R4!B72</f>
        <v>0</v>
      </c>
      <c r="BC213" s="87">
        <f>Pressure_1_R4!C72</f>
        <v>0</v>
      </c>
      <c r="BD213" s="87">
        <f>Pressure_1_R4!D72</f>
        <v>0</v>
      </c>
      <c r="BE213" s="87">
        <f>Pressure_1_R4!E72</f>
        <v>0</v>
      </c>
      <c r="BF213" s="87">
        <f>Pressure_1_R4!F72</f>
        <v>0</v>
      </c>
      <c r="BG213" s="87">
        <f>Pressure_1_R4!G72</f>
        <v>0</v>
      </c>
      <c r="BH213" s="87">
        <f>Pressure_1_R4!H72</f>
        <v>0</v>
      </c>
      <c r="BI213" s="87">
        <f>Pressure_1_R4!I72</f>
        <v>0</v>
      </c>
      <c r="BJ213" s="87">
        <f>Pressure_1_R4!J72</f>
        <v>0</v>
      </c>
      <c r="BK213" s="87">
        <f>Pressure_1_R4!K72</f>
        <v>0</v>
      </c>
      <c r="BL213" s="87">
        <f>Pressure_1_R4!L72</f>
        <v>0</v>
      </c>
      <c r="BM213" s="87">
        <f>Pressure_1_R4!M72</f>
        <v>0</v>
      </c>
      <c r="BN213" s="87">
        <f>Pressure_1_R4!N72</f>
        <v>0</v>
      </c>
      <c r="BO213" s="87">
        <f>Pressure_1_R4!O72</f>
        <v>0</v>
      </c>
      <c r="BP213" s="69">
        <f>Pressure_1_R4!P72</f>
        <v>0</v>
      </c>
    </row>
    <row r="214" spans="2:68" ht="15" customHeight="1">
      <c r="B214" s="443">
        <f>Pressure_1_R4!B7</f>
        <v>0</v>
      </c>
      <c r="C214" s="444">
        <f>Pressure_1_R4!D7</f>
        <v>0</v>
      </c>
      <c r="D214" s="450" t="str">
        <f t="shared" si="146"/>
        <v/>
      </c>
      <c r="E214" s="434" t="str">
        <f t="shared" si="175"/>
        <v>기체</v>
      </c>
      <c r="F214" s="392" t="e">
        <f t="shared" si="147"/>
        <v>#N/A</v>
      </c>
      <c r="G214" s="392" t="e">
        <f t="shared" si="148"/>
        <v>#N/A</v>
      </c>
      <c r="H214" s="442" t="e">
        <f t="shared" si="149"/>
        <v>#N/A</v>
      </c>
      <c r="I214" s="434">
        <f t="shared" si="176"/>
        <v>0</v>
      </c>
      <c r="J214" s="66"/>
      <c r="K214" s="428">
        <f t="shared" si="177"/>
        <v>0</v>
      </c>
      <c r="L214" s="433" t="e">
        <f t="shared" ca="1" si="178"/>
        <v>#N/A</v>
      </c>
      <c r="M214" s="434" t="e">
        <f t="shared" ca="1" si="179"/>
        <v>#VALUE!</v>
      </c>
      <c r="N214" s="433">
        <f t="shared" ca="1" si="180"/>
        <v>0</v>
      </c>
      <c r="O214" s="434" t="e">
        <f t="shared" ca="1" si="181"/>
        <v>#N/A</v>
      </c>
      <c r="P214" s="433">
        <f t="shared" ca="1" si="182"/>
        <v>0</v>
      </c>
      <c r="Q214" s="434" t="e">
        <f t="shared" ca="1" si="183"/>
        <v>#N/A</v>
      </c>
      <c r="R214" s="435">
        <f t="shared" ca="1" si="163"/>
        <v>0</v>
      </c>
      <c r="S214" s="432" t="e">
        <f t="shared" ca="1" si="164"/>
        <v>#N/A</v>
      </c>
      <c r="T214" s="392" t="e">
        <f t="shared" ca="1" si="150"/>
        <v>#N/A</v>
      </c>
      <c r="U214" s="445" t="e">
        <f t="shared" ca="1" si="184"/>
        <v>#N/A</v>
      </c>
      <c r="V214" s="434">
        <f t="shared" si="185"/>
        <v>0</v>
      </c>
      <c r="X214" s="433" t="e">
        <f t="shared" ca="1" si="186"/>
        <v>#N/A</v>
      </c>
      <c r="Y214" s="434" t="e">
        <f t="shared" ca="1" si="187"/>
        <v>#N/A</v>
      </c>
      <c r="Z214" s="433" t="e">
        <f t="shared" ca="1" si="166"/>
        <v>#N/A</v>
      </c>
      <c r="AA214" s="436" t="e">
        <f t="shared" ca="1" si="167"/>
        <v>#N/A</v>
      </c>
      <c r="AB214" s="447">
        <f t="shared" si="151"/>
        <v>0</v>
      </c>
      <c r="AC214" s="448">
        <f t="shared" si="152"/>
        <v>0</v>
      </c>
      <c r="AD214" s="449">
        <f t="shared" si="153"/>
        <v>0</v>
      </c>
      <c r="AF214" s="392">
        <f t="shared" si="154"/>
        <v>0</v>
      </c>
      <c r="AG214" s="456">
        <f t="shared" si="168"/>
        <v>9.7989820000000005</v>
      </c>
      <c r="AH214" s="456" t="e">
        <f t="shared" si="168"/>
        <v>#DIV/0!</v>
      </c>
      <c r="AI214" s="456">
        <f t="shared" si="168"/>
        <v>8000</v>
      </c>
      <c r="AJ214" s="456">
        <f t="shared" si="168"/>
        <v>1</v>
      </c>
      <c r="AK214" s="456">
        <f t="shared" si="168"/>
        <v>0</v>
      </c>
      <c r="AL214" s="456" t="e">
        <f t="shared" ca="1" si="168"/>
        <v>#N/A</v>
      </c>
      <c r="AM214" s="459" t="e">
        <f t="shared" ca="1" si="169"/>
        <v>#DIV/0!</v>
      </c>
      <c r="AN214" s="456" t="e">
        <f t="shared" ca="1" si="170"/>
        <v>#N/A</v>
      </c>
      <c r="AO214" s="456" t="e">
        <f ca="1">AO213</f>
        <v>#N/A</v>
      </c>
      <c r="AP214" s="454" t="e">
        <f t="shared" ca="1" si="155"/>
        <v>#DIV/0!</v>
      </c>
      <c r="AQ214" s="456">
        <f t="shared" si="171"/>
        <v>9.0000000000000002E-6</v>
      </c>
      <c r="AR214" s="456" t="e">
        <f t="shared" ca="1" si="171"/>
        <v>#DIV/0!</v>
      </c>
      <c r="AS214" s="460" t="e">
        <f t="shared" ref="AS214:AS240" ca="1" si="188">AN214*(1+AO214*AP214)*(1+(AQ214*AR214))</f>
        <v>#N/A</v>
      </c>
      <c r="AT214" s="461" t="e">
        <f t="shared" ca="1" si="156"/>
        <v>#DIV/0!</v>
      </c>
      <c r="AU214" s="456" t="e">
        <f t="shared" si="172"/>
        <v>#DIV/0!</v>
      </c>
      <c r="AV214" s="455" t="e">
        <f t="shared" ca="1" si="173"/>
        <v>#DIV/0!</v>
      </c>
      <c r="AW214" s="456">
        <f t="shared" si="174"/>
        <v>0.03</v>
      </c>
      <c r="AX214" s="451">
        <f t="shared" si="157"/>
        <v>0</v>
      </c>
      <c r="AY214" s="457" t="e">
        <f t="shared" ca="1" si="158"/>
        <v>#DIV/0!</v>
      </c>
      <c r="BA214" s="70">
        <f>Pressure_1_R4!A73</f>
        <v>0</v>
      </c>
      <c r="BB214" s="86">
        <f>Pressure_1_R4!B73</f>
        <v>0</v>
      </c>
      <c r="BC214" s="86">
        <f>Pressure_1_R4!C73</f>
        <v>0</v>
      </c>
      <c r="BD214" s="86">
        <f>Pressure_1_R4!D73</f>
        <v>0</v>
      </c>
      <c r="BE214" s="86">
        <f>Pressure_1_R4!E73</f>
        <v>0</v>
      </c>
      <c r="BF214" s="86">
        <f>Pressure_1_R4!F73</f>
        <v>0</v>
      </c>
      <c r="BG214" s="86">
        <f>Pressure_1_R4!G73</f>
        <v>0</v>
      </c>
      <c r="BH214" s="86">
        <f>Pressure_1_R4!H73</f>
        <v>0</v>
      </c>
      <c r="BI214" s="86">
        <f>Pressure_1_R4!I73</f>
        <v>0</v>
      </c>
      <c r="BJ214" s="86">
        <f>Pressure_1_R4!J73</f>
        <v>0</v>
      </c>
      <c r="BK214" s="86">
        <f>Pressure_1_R4!K73</f>
        <v>0</v>
      </c>
      <c r="BL214" s="86">
        <f>Pressure_1_R4!L73</f>
        <v>0</v>
      </c>
      <c r="BM214" s="86">
        <f>Pressure_1_R4!M73</f>
        <v>0</v>
      </c>
      <c r="BN214" s="86">
        <f>Pressure_1_R4!N73</f>
        <v>0</v>
      </c>
      <c r="BO214" s="86">
        <f>Pressure_1_R4!O73</f>
        <v>0</v>
      </c>
      <c r="BP214" s="71">
        <f>Pressure_1_R4!P73</f>
        <v>0</v>
      </c>
    </row>
    <row r="215" spans="2:68" ht="15" customHeight="1">
      <c r="B215" s="443">
        <f>Pressure_1_R4!B8</f>
        <v>0</v>
      </c>
      <c r="C215" s="444">
        <f>Pressure_1_R4!D8</f>
        <v>0</v>
      </c>
      <c r="D215" s="450" t="str">
        <f t="shared" si="146"/>
        <v/>
      </c>
      <c r="E215" s="434" t="str">
        <f t="shared" si="175"/>
        <v>기체</v>
      </c>
      <c r="F215" s="392" t="e">
        <f t="shared" si="147"/>
        <v>#N/A</v>
      </c>
      <c r="G215" s="392" t="e">
        <f t="shared" si="148"/>
        <v>#N/A</v>
      </c>
      <c r="H215" s="442" t="e">
        <f t="shared" si="149"/>
        <v>#N/A</v>
      </c>
      <c r="I215" s="434">
        <f t="shared" si="176"/>
        <v>0</v>
      </c>
      <c r="J215" s="66"/>
      <c r="K215" s="428">
        <f t="shared" si="177"/>
        <v>0</v>
      </c>
      <c r="L215" s="433" t="e">
        <f t="shared" ca="1" si="178"/>
        <v>#N/A</v>
      </c>
      <c r="M215" s="434" t="e">
        <f t="shared" ca="1" si="179"/>
        <v>#VALUE!</v>
      </c>
      <c r="N215" s="433">
        <f t="shared" ca="1" si="180"/>
        <v>0</v>
      </c>
      <c r="O215" s="434" t="e">
        <f t="shared" ca="1" si="181"/>
        <v>#N/A</v>
      </c>
      <c r="P215" s="433">
        <f t="shared" ca="1" si="182"/>
        <v>0</v>
      </c>
      <c r="Q215" s="434" t="e">
        <f t="shared" ca="1" si="183"/>
        <v>#N/A</v>
      </c>
      <c r="R215" s="435">
        <f t="shared" ca="1" si="163"/>
        <v>0</v>
      </c>
      <c r="S215" s="432" t="e">
        <f t="shared" ca="1" si="164"/>
        <v>#N/A</v>
      </c>
      <c r="T215" s="392" t="e">
        <f t="shared" ca="1" si="150"/>
        <v>#N/A</v>
      </c>
      <c r="U215" s="445" t="e">
        <f t="shared" ca="1" si="184"/>
        <v>#N/A</v>
      </c>
      <c r="V215" s="434">
        <f t="shared" si="185"/>
        <v>0</v>
      </c>
      <c r="X215" s="433" t="e">
        <f t="shared" ca="1" si="186"/>
        <v>#N/A</v>
      </c>
      <c r="Y215" s="434" t="e">
        <f t="shared" ca="1" si="187"/>
        <v>#N/A</v>
      </c>
      <c r="Z215" s="433" t="e">
        <f t="shared" ca="1" si="166"/>
        <v>#N/A</v>
      </c>
      <c r="AA215" s="436" t="e">
        <f t="shared" ca="1" si="167"/>
        <v>#N/A</v>
      </c>
      <c r="AB215" s="447">
        <f t="shared" si="151"/>
        <v>0</v>
      </c>
      <c r="AC215" s="448">
        <f t="shared" si="152"/>
        <v>0</v>
      </c>
      <c r="AD215" s="449">
        <f t="shared" si="153"/>
        <v>0</v>
      </c>
      <c r="AF215" s="392">
        <f t="shared" si="154"/>
        <v>0</v>
      </c>
      <c r="AG215" s="456">
        <f t="shared" si="168"/>
        <v>9.7989820000000005</v>
      </c>
      <c r="AH215" s="456" t="e">
        <f t="shared" si="168"/>
        <v>#DIV/0!</v>
      </c>
      <c r="AI215" s="456">
        <f t="shared" si="168"/>
        <v>8000</v>
      </c>
      <c r="AJ215" s="456">
        <f t="shared" si="168"/>
        <v>1</v>
      </c>
      <c r="AK215" s="456">
        <f t="shared" si="168"/>
        <v>0</v>
      </c>
      <c r="AL215" s="456" t="e">
        <f t="shared" ca="1" si="168"/>
        <v>#N/A</v>
      </c>
      <c r="AM215" s="459" t="e">
        <f t="shared" ca="1" si="169"/>
        <v>#DIV/0!</v>
      </c>
      <c r="AN215" s="456" t="e">
        <f t="shared" ca="1" si="170"/>
        <v>#N/A</v>
      </c>
      <c r="AO215" s="456" t="e">
        <f t="shared" ca="1" si="170"/>
        <v>#N/A</v>
      </c>
      <c r="AP215" s="454" t="e">
        <f t="shared" ca="1" si="155"/>
        <v>#DIV/0!</v>
      </c>
      <c r="AQ215" s="456">
        <f t="shared" si="171"/>
        <v>9.0000000000000002E-6</v>
      </c>
      <c r="AR215" s="456" t="e">
        <f t="shared" ca="1" si="171"/>
        <v>#DIV/0!</v>
      </c>
      <c r="AS215" s="460" t="e">
        <f t="shared" ca="1" si="188"/>
        <v>#N/A</v>
      </c>
      <c r="AT215" s="461" t="e">
        <f t="shared" ca="1" si="156"/>
        <v>#DIV/0!</v>
      </c>
      <c r="AU215" s="456" t="e">
        <f t="shared" si="172"/>
        <v>#DIV/0!</v>
      </c>
      <c r="AV215" s="455" t="e">
        <f t="shared" ca="1" si="173"/>
        <v>#DIV/0!</v>
      </c>
      <c r="AW215" s="456">
        <f t="shared" si="174"/>
        <v>0.03</v>
      </c>
      <c r="AX215" s="451">
        <f t="shared" si="157"/>
        <v>0</v>
      </c>
      <c r="AY215" s="457" t="e">
        <f t="shared" ca="1" si="158"/>
        <v>#DIV/0!</v>
      </c>
      <c r="BA215" s="68">
        <f>Pressure_1_R4!A74</f>
        <v>0</v>
      </c>
      <c r="BB215" s="87">
        <f>Pressure_1_R4!B74</f>
        <v>0</v>
      </c>
      <c r="BC215" s="87">
        <f>Pressure_1_R4!C74</f>
        <v>0</v>
      </c>
      <c r="BD215" s="87">
        <f>Pressure_1_R4!D74</f>
        <v>0</v>
      </c>
      <c r="BE215" s="87">
        <f>Pressure_1_R4!E74</f>
        <v>0</v>
      </c>
      <c r="BF215" s="87">
        <f>Pressure_1_R4!F74</f>
        <v>0</v>
      </c>
      <c r="BG215" s="87">
        <f>Pressure_1_R4!G74</f>
        <v>0</v>
      </c>
      <c r="BH215" s="87">
        <f>Pressure_1_R4!H74</f>
        <v>0</v>
      </c>
      <c r="BI215" s="87">
        <f>Pressure_1_R4!I74</f>
        <v>0</v>
      </c>
      <c r="BJ215" s="87">
        <f>Pressure_1_R4!J74</f>
        <v>0</v>
      </c>
      <c r="BK215" s="87">
        <f>Pressure_1_R4!K74</f>
        <v>0</v>
      </c>
      <c r="BL215" s="87">
        <f>Pressure_1_R4!L74</f>
        <v>0</v>
      </c>
      <c r="BM215" s="87">
        <f>Pressure_1_R4!M74</f>
        <v>0</v>
      </c>
      <c r="BN215" s="87">
        <f>Pressure_1_R4!N74</f>
        <v>0</v>
      </c>
      <c r="BO215" s="87">
        <f>Pressure_1_R4!O74</f>
        <v>0</v>
      </c>
      <c r="BP215" s="69">
        <f>Pressure_1_R4!P74</f>
        <v>0</v>
      </c>
    </row>
    <row r="216" spans="2:68" ht="15" customHeight="1">
      <c r="B216" s="443">
        <f>Pressure_1_R4!B9</f>
        <v>0</v>
      </c>
      <c r="C216" s="444">
        <f>Pressure_1_R4!D9</f>
        <v>0</v>
      </c>
      <c r="D216" s="450" t="str">
        <f t="shared" si="146"/>
        <v/>
      </c>
      <c r="E216" s="434" t="str">
        <f t="shared" si="175"/>
        <v>기체</v>
      </c>
      <c r="F216" s="392" t="e">
        <f t="shared" si="147"/>
        <v>#N/A</v>
      </c>
      <c r="G216" s="392" t="e">
        <f t="shared" si="148"/>
        <v>#N/A</v>
      </c>
      <c r="H216" s="442" t="e">
        <f t="shared" si="149"/>
        <v>#N/A</v>
      </c>
      <c r="I216" s="434">
        <f t="shared" si="176"/>
        <v>0</v>
      </c>
      <c r="J216" s="66"/>
      <c r="K216" s="428">
        <f t="shared" si="177"/>
        <v>0</v>
      </c>
      <c r="L216" s="433" t="e">
        <f t="shared" ca="1" si="178"/>
        <v>#N/A</v>
      </c>
      <c r="M216" s="434" t="e">
        <f t="shared" ca="1" si="179"/>
        <v>#VALUE!</v>
      </c>
      <c r="N216" s="433">
        <f t="shared" ca="1" si="180"/>
        <v>0</v>
      </c>
      <c r="O216" s="434" t="e">
        <f t="shared" ca="1" si="181"/>
        <v>#N/A</v>
      </c>
      <c r="P216" s="433">
        <f t="shared" ca="1" si="182"/>
        <v>0</v>
      </c>
      <c r="Q216" s="434" t="e">
        <f t="shared" ca="1" si="183"/>
        <v>#N/A</v>
      </c>
      <c r="R216" s="435">
        <f t="shared" ca="1" si="163"/>
        <v>0</v>
      </c>
      <c r="S216" s="432" t="e">
        <f t="shared" ca="1" si="164"/>
        <v>#N/A</v>
      </c>
      <c r="T216" s="392" t="e">
        <f t="shared" ca="1" si="150"/>
        <v>#N/A</v>
      </c>
      <c r="U216" s="445" t="e">
        <f t="shared" ca="1" si="184"/>
        <v>#N/A</v>
      </c>
      <c r="V216" s="434">
        <f t="shared" si="185"/>
        <v>0</v>
      </c>
      <c r="X216" s="433" t="e">
        <f t="shared" ca="1" si="186"/>
        <v>#N/A</v>
      </c>
      <c r="Y216" s="434" t="e">
        <f t="shared" ca="1" si="187"/>
        <v>#N/A</v>
      </c>
      <c r="Z216" s="433" t="e">
        <f t="shared" ca="1" si="166"/>
        <v>#N/A</v>
      </c>
      <c r="AA216" s="436" t="e">
        <f t="shared" ca="1" si="167"/>
        <v>#N/A</v>
      </c>
      <c r="AB216" s="447">
        <f t="shared" si="151"/>
        <v>0</v>
      </c>
      <c r="AC216" s="448">
        <f t="shared" si="152"/>
        <v>0</v>
      </c>
      <c r="AD216" s="449">
        <f t="shared" si="153"/>
        <v>0</v>
      </c>
      <c r="AF216" s="392">
        <f t="shared" si="154"/>
        <v>0</v>
      </c>
      <c r="AG216" s="456">
        <f t="shared" si="168"/>
        <v>9.7989820000000005</v>
      </c>
      <c r="AH216" s="456" t="e">
        <f t="shared" si="168"/>
        <v>#DIV/0!</v>
      </c>
      <c r="AI216" s="456">
        <f t="shared" si="168"/>
        <v>8000</v>
      </c>
      <c r="AJ216" s="456">
        <f t="shared" si="168"/>
        <v>1</v>
      </c>
      <c r="AK216" s="456">
        <f t="shared" si="168"/>
        <v>0</v>
      </c>
      <c r="AL216" s="456" t="e">
        <f t="shared" ca="1" si="168"/>
        <v>#N/A</v>
      </c>
      <c r="AM216" s="459" t="e">
        <f t="shared" ca="1" si="169"/>
        <v>#DIV/0!</v>
      </c>
      <c r="AN216" s="456" t="e">
        <f t="shared" ca="1" si="170"/>
        <v>#N/A</v>
      </c>
      <c r="AO216" s="456" t="e">
        <f t="shared" ca="1" si="170"/>
        <v>#N/A</v>
      </c>
      <c r="AP216" s="454" t="e">
        <f t="shared" ca="1" si="155"/>
        <v>#DIV/0!</v>
      </c>
      <c r="AQ216" s="456">
        <f t="shared" si="171"/>
        <v>9.0000000000000002E-6</v>
      </c>
      <c r="AR216" s="456" t="e">
        <f t="shared" ca="1" si="171"/>
        <v>#DIV/0!</v>
      </c>
      <c r="AS216" s="460" t="e">
        <f t="shared" ca="1" si="188"/>
        <v>#N/A</v>
      </c>
      <c r="AT216" s="461" t="e">
        <f t="shared" ca="1" si="156"/>
        <v>#DIV/0!</v>
      </c>
      <c r="AU216" s="456" t="e">
        <f t="shared" si="172"/>
        <v>#DIV/0!</v>
      </c>
      <c r="AV216" s="455" t="e">
        <f t="shared" ca="1" si="173"/>
        <v>#DIV/0!</v>
      </c>
      <c r="AW216" s="456">
        <f t="shared" si="174"/>
        <v>0.03</v>
      </c>
      <c r="AX216" s="451">
        <f t="shared" si="157"/>
        <v>0</v>
      </c>
      <c r="AY216" s="457" t="e">
        <f t="shared" ca="1" si="158"/>
        <v>#DIV/0!</v>
      </c>
      <c r="BA216" s="70">
        <f>Pressure_1_R4!A75</f>
        <v>0</v>
      </c>
      <c r="BB216" s="86">
        <f>Pressure_1_R4!B75</f>
        <v>0</v>
      </c>
      <c r="BC216" s="86">
        <f>Pressure_1_R4!C75</f>
        <v>0</v>
      </c>
      <c r="BD216" s="86">
        <f>Pressure_1_R4!D75</f>
        <v>0</v>
      </c>
      <c r="BE216" s="86">
        <f>Pressure_1_R4!E75</f>
        <v>0</v>
      </c>
      <c r="BF216" s="86">
        <f>Pressure_1_R4!F75</f>
        <v>0</v>
      </c>
      <c r="BG216" s="86">
        <f>Pressure_1_R4!G75</f>
        <v>0</v>
      </c>
      <c r="BH216" s="86">
        <f>Pressure_1_R4!H75</f>
        <v>0</v>
      </c>
      <c r="BI216" s="86">
        <f>Pressure_1_R4!I75</f>
        <v>0</v>
      </c>
      <c r="BJ216" s="86">
        <f>Pressure_1_R4!J75</f>
        <v>0</v>
      </c>
      <c r="BK216" s="86">
        <f>Pressure_1_R4!K75</f>
        <v>0</v>
      </c>
      <c r="BL216" s="86">
        <f>Pressure_1_R4!L75</f>
        <v>0</v>
      </c>
      <c r="BM216" s="86">
        <f>Pressure_1_R4!M75</f>
        <v>0</v>
      </c>
      <c r="BN216" s="86">
        <f>Pressure_1_R4!N75</f>
        <v>0</v>
      </c>
      <c r="BO216" s="86">
        <f>Pressure_1_R4!O75</f>
        <v>0</v>
      </c>
      <c r="BP216" s="71">
        <f>Pressure_1_R4!P75</f>
        <v>0</v>
      </c>
    </row>
    <row r="217" spans="2:68" ht="15" customHeight="1">
      <c r="B217" s="443">
        <f>Pressure_1_R4!B10</f>
        <v>0</v>
      </c>
      <c r="C217" s="444">
        <f>Pressure_1_R4!D10</f>
        <v>0</v>
      </c>
      <c r="D217" s="450" t="str">
        <f t="shared" si="146"/>
        <v/>
      </c>
      <c r="E217" s="434" t="str">
        <f t="shared" si="175"/>
        <v>기체</v>
      </c>
      <c r="F217" s="392" t="e">
        <f t="shared" si="147"/>
        <v>#N/A</v>
      </c>
      <c r="G217" s="392" t="e">
        <f t="shared" si="148"/>
        <v>#N/A</v>
      </c>
      <c r="H217" s="442" t="e">
        <f t="shared" si="149"/>
        <v>#N/A</v>
      </c>
      <c r="I217" s="434">
        <f t="shared" si="176"/>
        <v>0</v>
      </c>
      <c r="J217" s="66"/>
      <c r="K217" s="428">
        <f t="shared" si="177"/>
        <v>0</v>
      </c>
      <c r="L217" s="433" t="e">
        <f t="shared" ca="1" si="178"/>
        <v>#N/A</v>
      </c>
      <c r="M217" s="434" t="e">
        <f t="shared" ca="1" si="179"/>
        <v>#VALUE!</v>
      </c>
      <c r="N217" s="433">
        <f t="shared" ca="1" si="180"/>
        <v>0</v>
      </c>
      <c r="O217" s="434" t="e">
        <f t="shared" ca="1" si="181"/>
        <v>#N/A</v>
      </c>
      <c r="P217" s="433">
        <f t="shared" ca="1" si="182"/>
        <v>0</v>
      </c>
      <c r="Q217" s="434" t="e">
        <f t="shared" ca="1" si="183"/>
        <v>#N/A</v>
      </c>
      <c r="R217" s="435">
        <f t="shared" ca="1" si="163"/>
        <v>0</v>
      </c>
      <c r="S217" s="432" t="e">
        <f t="shared" ca="1" si="164"/>
        <v>#N/A</v>
      </c>
      <c r="T217" s="392" t="e">
        <f t="shared" ca="1" si="150"/>
        <v>#N/A</v>
      </c>
      <c r="U217" s="445" t="e">
        <f t="shared" ca="1" si="184"/>
        <v>#N/A</v>
      </c>
      <c r="V217" s="434">
        <f t="shared" si="185"/>
        <v>0</v>
      </c>
      <c r="X217" s="433" t="e">
        <f t="shared" ca="1" si="186"/>
        <v>#N/A</v>
      </c>
      <c r="Y217" s="434" t="e">
        <f t="shared" ca="1" si="187"/>
        <v>#N/A</v>
      </c>
      <c r="Z217" s="433" t="e">
        <f t="shared" ca="1" si="166"/>
        <v>#N/A</v>
      </c>
      <c r="AA217" s="436" t="e">
        <f t="shared" ca="1" si="167"/>
        <v>#N/A</v>
      </c>
      <c r="AB217" s="447">
        <f t="shared" si="151"/>
        <v>0</v>
      </c>
      <c r="AC217" s="448">
        <f t="shared" si="152"/>
        <v>0</v>
      </c>
      <c r="AD217" s="449">
        <f t="shared" si="153"/>
        <v>0</v>
      </c>
      <c r="AF217" s="392">
        <f t="shared" si="154"/>
        <v>0</v>
      </c>
      <c r="AG217" s="456">
        <f t="shared" si="168"/>
        <v>9.7989820000000005</v>
      </c>
      <c r="AH217" s="456" t="e">
        <f t="shared" si="168"/>
        <v>#DIV/0!</v>
      </c>
      <c r="AI217" s="456">
        <f t="shared" si="168"/>
        <v>8000</v>
      </c>
      <c r="AJ217" s="456">
        <f t="shared" si="168"/>
        <v>1</v>
      </c>
      <c r="AK217" s="456">
        <f t="shared" si="168"/>
        <v>0</v>
      </c>
      <c r="AL217" s="456" t="e">
        <f t="shared" ca="1" si="168"/>
        <v>#N/A</v>
      </c>
      <c r="AM217" s="459" t="e">
        <f t="shared" ca="1" si="169"/>
        <v>#DIV/0!</v>
      </c>
      <c r="AN217" s="456" t="e">
        <f t="shared" ca="1" si="170"/>
        <v>#N/A</v>
      </c>
      <c r="AO217" s="456" t="e">
        <f t="shared" ca="1" si="170"/>
        <v>#N/A</v>
      </c>
      <c r="AP217" s="454" t="e">
        <f t="shared" ca="1" si="155"/>
        <v>#DIV/0!</v>
      </c>
      <c r="AQ217" s="456">
        <f t="shared" si="171"/>
        <v>9.0000000000000002E-6</v>
      </c>
      <c r="AR217" s="456" t="e">
        <f t="shared" ca="1" si="171"/>
        <v>#DIV/0!</v>
      </c>
      <c r="AS217" s="460" t="e">
        <f t="shared" ca="1" si="188"/>
        <v>#N/A</v>
      </c>
      <c r="AT217" s="461" t="e">
        <f t="shared" ca="1" si="156"/>
        <v>#DIV/0!</v>
      </c>
      <c r="AU217" s="456" t="e">
        <f t="shared" si="172"/>
        <v>#DIV/0!</v>
      </c>
      <c r="AV217" s="455" t="e">
        <f t="shared" ca="1" si="173"/>
        <v>#DIV/0!</v>
      </c>
      <c r="AW217" s="456">
        <f t="shared" si="174"/>
        <v>0.03</v>
      </c>
      <c r="AX217" s="451">
        <f t="shared" si="157"/>
        <v>0</v>
      </c>
      <c r="AY217" s="457" t="e">
        <f t="shared" ca="1" si="158"/>
        <v>#DIV/0!</v>
      </c>
      <c r="BA217" s="68">
        <f>Pressure_1_R4!A76</f>
        <v>0</v>
      </c>
      <c r="BB217" s="87">
        <f>Pressure_1_R4!B76</f>
        <v>0</v>
      </c>
      <c r="BC217" s="87">
        <f>Pressure_1_R4!C76</f>
        <v>0</v>
      </c>
      <c r="BD217" s="87">
        <f>Pressure_1_R4!D76</f>
        <v>0</v>
      </c>
      <c r="BE217" s="87">
        <f>Pressure_1_R4!E76</f>
        <v>0</v>
      </c>
      <c r="BF217" s="87">
        <f>Pressure_1_R4!F76</f>
        <v>0</v>
      </c>
      <c r="BG217" s="87">
        <f>Pressure_1_R4!G76</f>
        <v>0</v>
      </c>
      <c r="BH217" s="87">
        <f>Pressure_1_R4!H76</f>
        <v>0</v>
      </c>
      <c r="BI217" s="87">
        <f>Pressure_1_R4!I76</f>
        <v>0</v>
      </c>
      <c r="BJ217" s="87">
        <f>Pressure_1_R4!J76</f>
        <v>0</v>
      </c>
      <c r="BK217" s="87">
        <f>Pressure_1_R4!K76</f>
        <v>0</v>
      </c>
      <c r="BL217" s="87">
        <f>Pressure_1_R4!L76</f>
        <v>0</v>
      </c>
      <c r="BM217" s="87">
        <f>Pressure_1_R4!M76</f>
        <v>0</v>
      </c>
      <c r="BN217" s="87">
        <f>Pressure_1_R4!N76</f>
        <v>0</v>
      </c>
      <c r="BO217" s="87">
        <f>Pressure_1_R4!O76</f>
        <v>0</v>
      </c>
      <c r="BP217" s="69">
        <f>Pressure_1_R4!P76</f>
        <v>0</v>
      </c>
    </row>
    <row r="218" spans="2:68" ht="15" customHeight="1">
      <c r="B218" s="443">
        <f>Pressure_1_R4!B11</f>
        <v>0</v>
      </c>
      <c r="C218" s="444">
        <f>Pressure_1_R4!D11</f>
        <v>0</v>
      </c>
      <c r="D218" s="450" t="str">
        <f t="shared" si="146"/>
        <v/>
      </c>
      <c r="E218" s="434" t="str">
        <f t="shared" si="175"/>
        <v>기체</v>
      </c>
      <c r="F218" s="392" t="e">
        <f t="shared" si="147"/>
        <v>#N/A</v>
      </c>
      <c r="G218" s="392" t="e">
        <f t="shared" si="148"/>
        <v>#N/A</v>
      </c>
      <c r="H218" s="442" t="e">
        <f t="shared" si="149"/>
        <v>#N/A</v>
      </c>
      <c r="I218" s="434">
        <f t="shared" si="176"/>
        <v>0</v>
      </c>
      <c r="J218" s="66"/>
      <c r="K218" s="428">
        <f t="shared" si="177"/>
        <v>0</v>
      </c>
      <c r="L218" s="433" t="e">
        <f t="shared" ca="1" si="178"/>
        <v>#N/A</v>
      </c>
      <c r="M218" s="434" t="e">
        <f t="shared" ca="1" si="179"/>
        <v>#VALUE!</v>
      </c>
      <c r="N218" s="433">
        <f t="shared" ca="1" si="180"/>
        <v>0</v>
      </c>
      <c r="O218" s="434" t="e">
        <f t="shared" ca="1" si="181"/>
        <v>#N/A</v>
      </c>
      <c r="P218" s="433">
        <f t="shared" ca="1" si="182"/>
        <v>0</v>
      </c>
      <c r="Q218" s="434" t="e">
        <f t="shared" ca="1" si="183"/>
        <v>#N/A</v>
      </c>
      <c r="R218" s="435">
        <f t="shared" ca="1" si="163"/>
        <v>0</v>
      </c>
      <c r="S218" s="432" t="e">
        <f t="shared" ca="1" si="164"/>
        <v>#N/A</v>
      </c>
      <c r="T218" s="392" t="e">
        <f t="shared" ca="1" si="150"/>
        <v>#N/A</v>
      </c>
      <c r="U218" s="445" t="e">
        <f t="shared" ca="1" si="184"/>
        <v>#N/A</v>
      </c>
      <c r="V218" s="434">
        <f t="shared" si="185"/>
        <v>0</v>
      </c>
      <c r="X218" s="433" t="e">
        <f t="shared" ca="1" si="186"/>
        <v>#N/A</v>
      </c>
      <c r="Y218" s="434" t="e">
        <f t="shared" ca="1" si="187"/>
        <v>#N/A</v>
      </c>
      <c r="Z218" s="433" t="e">
        <f t="shared" ca="1" si="166"/>
        <v>#N/A</v>
      </c>
      <c r="AA218" s="436" t="e">
        <f t="shared" ca="1" si="167"/>
        <v>#N/A</v>
      </c>
      <c r="AB218" s="447">
        <f t="shared" si="151"/>
        <v>0</v>
      </c>
      <c r="AC218" s="448">
        <f t="shared" si="152"/>
        <v>0</v>
      </c>
      <c r="AD218" s="449">
        <f t="shared" si="153"/>
        <v>0</v>
      </c>
      <c r="AF218" s="392">
        <f t="shared" si="154"/>
        <v>0</v>
      </c>
      <c r="AG218" s="456">
        <f t="shared" si="168"/>
        <v>9.7989820000000005</v>
      </c>
      <c r="AH218" s="456" t="e">
        <f t="shared" si="168"/>
        <v>#DIV/0!</v>
      </c>
      <c r="AI218" s="456">
        <f t="shared" si="168"/>
        <v>8000</v>
      </c>
      <c r="AJ218" s="456">
        <f t="shared" si="168"/>
        <v>1</v>
      </c>
      <c r="AK218" s="456">
        <f t="shared" si="168"/>
        <v>0</v>
      </c>
      <c r="AL218" s="456" t="e">
        <f t="shared" ca="1" si="168"/>
        <v>#N/A</v>
      </c>
      <c r="AM218" s="459" t="e">
        <f t="shared" ca="1" si="169"/>
        <v>#DIV/0!</v>
      </c>
      <c r="AN218" s="456" t="e">
        <f t="shared" ca="1" si="170"/>
        <v>#N/A</v>
      </c>
      <c r="AO218" s="456" t="e">
        <f t="shared" ca="1" si="170"/>
        <v>#N/A</v>
      </c>
      <c r="AP218" s="454" t="e">
        <f t="shared" ca="1" si="155"/>
        <v>#DIV/0!</v>
      </c>
      <c r="AQ218" s="456">
        <f t="shared" si="171"/>
        <v>9.0000000000000002E-6</v>
      </c>
      <c r="AR218" s="456" t="e">
        <f t="shared" ca="1" si="171"/>
        <v>#DIV/0!</v>
      </c>
      <c r="AS218" s="460" t="e">
        <f t="shared" ca="1" si="188"/>
        <v>#N/A</v>
      </c>
      <c r="AT218" s="461" t="e">
        <f t="shared" ca="1" si="156"/>
        <v>#DIV/0!</v>
      </c>
      <c r="AU218" s="456" t="e">
        <f t="shared" si="172"/>
        <v>#DIV/0!</v>
      </c>
      <c r="AV218" s="455" t="e">
        <f t="shared" ca="1" si="173"/>
        <v>#DIV/0!</v>
      </c>
      <c r="AW218" s="456">
        <f t="shared" si="174"/>
        <v>0.03</v>
      </c>
      <c r="AX218" s="451">
        <f t="shared" si="157"/>
        <v>0</v>
      </c>
      <c r="AY218" s="457" t="e">
        <f t="shared" ca="1" si="158"/>
        <v>#DIV/0!</v>
      </c>
      <c r="BA218" s="70">
        <f>Pressure_1_R4!A77</f>
        <v>0</v>
      </c>
      <c r="BB218" s="86">
        <f>Pressure_1_R4!B77</f>
        <v>0</v>
      </c>
      <c r="BC218" s="86">
        <f>Pressure_1_R4!C77</f>
        <v>0</v>
      </c>
      <c r="BD218" s="86">
        <f>Pressure_1_R4!D77</f>
        <v>0</v>
      </c>
      <c r="BE218" s="86">
        <f>Pressure_1_R4!E77</f>
        <v>0</v>
      </c>
      <c r="BF218" s="86">
        <f>Pressure_1_R4!F77</f>
        <v>0</v>
      </c>
      <c r="BG218" s="86">
        <f>Pressure_1_R4!G77</f>
        <v>0</v>
      </c>
      <c r="BH218" s="86">
        <f>Pressure_1_R4!H77</f>
        <v>0</v>
      </c>
      <c r="BI218" s="86">
        <f>Pressure_1_R4!I77</f>
        <v>0</v>
      </c>
      <c r="BJ218" s="86">
        <f>Pressure_1_R4!J77</f>
        <v>0</v>
      </c>
      <c r="BK218" s="86">
        <f>Pressure_1_R4!K77</f>
        <v>0</v>
      </c>
      <c r="BL218" s="86">
        <f>Pressure_1_R4!L77</f>
        <v>0</v>
      </c>
      <c r="BM218" s="86">
        <f>Pressure_1_R4!M77</f>
        <v>0</v>
      </c>
      <c r="BN218" s="86">
        <f>Pressure_1_R4!N77</f>
        <v>0</v>
      </c>
      <c r="BO218" s="86">
        <f>Pressure_1_R4!O77</f>
        <v>0</v>
      </c>
      <c r="BP218" s="71">
        <f>Pressure_1_R4!P77</f>
        <v>0</v>
      </c>
    </row>
    <row r="219" spans="2:68" ht="15" customHeight="1">
      <c r="B219" s="443">
        <f>Pressure_1_R4!B12</f>
        <v>0</v>
      </c>
      <c r="C219" s="444">
        <f>Pressure_1_R4!D12</f>
        <v>0</v>
      </c>
      <c r="D219" s="450" t="str">
        <f t="shared" si="146"/>
        <v/>
      </c>
      <c r="E219" s="434" t="str">
        <f t="shared" si="175"/>
        <v>기체</v>
      </c>
      <c r="F219" s="392" t="e">
        <f t="shared" si="147"/>
        <v>#N/A</v>
      </c>
      <c r="G219" s="392" t="e">
        <f t="shared" si="148"/>
        <v>#N/A</v>
      </c>
      <c r="H219" s="442" t="e">
        <f t="shared" si="149"/>
        <v>#N/A</v>
      </c>
      <c r="I219" s="434">
        <f t="shared" si="176"/>
        <v>0</v>
      </c>
      <c r="J219" s="66"/>
      <c r="K219" s="428">
        <f t="shared" si="177"/>
        <v>0</v>
      </c>
      <c r="L219" s="433" t="e">
        <f t="shared" ca="1" si="178"/>
        <v>#N/A</v>
      </c>
      <c r="M219" s="434" t="e">
        <f t="shared" ca="1" si="179"/>
        <v>#VALUE!</v>
      </c>
      <c r="N219" s="433">
        <f t="shared" ca="1" si="180"/>
        <v>0</v>
      </c>
      <c r="O219" s="434" t="e">
        <f t="shared" ca="1" si="181"/>
        <v>#N/A</v>
      </c>
      <c r="P219" s="433">
        <f t="shared" ca="1" si="182"/>
        <v>0</v>
      </c>
      <c r="Q219" s="434" t="e">
        <f t="shared" ca="1" si="183"/>
        <v>#N/A</v>
      </c>
      <c r="R219" s="435">
        <f t="shared" ca="1" si="163"/>
        <v>0</v>
      </c>
      <c r="S219" s="432" t="e">
        <f t="shared" ca="1" si="164"/>
        <v>#N/A</v>
      </c>
      <c r="T219" s="392" t="e">
        <f t="shared" ca="1" si="150"/>
        <v>#N/A</v>
      </c>
      <c r="U219" s="445" t="e">
        <f t="shared" ca="1" si="184"/>
        <v>#N/A</v>
      </c>
      <c r="V219" s="434">
        <f t="shared" si="185"/>
        <v>0</v>
      </c>
      <c r="X219" s="433" t="e">
        <f t="shared" ca="1" si="186"/>
        <v>#N/A</v>
      </c>
      <c r="Y219" s="434" t="e">
        <f t="shared" ca="1" si="187"/>
        <v>#N/A</v>
      </c>
      <c r="Z219" s="433" t="e">
        <f t="shared" ca="1" si="166"/>
        <v>#N/A</v>
      </c>
      <c r="AA219" s="436" t="e">
        <f t="shared" ca="1" si="167"/>
        <v>#N/A</v>
      </c>
      <c r="AB219" s="447">
        <f t="shared" si="151"/>
        <v>0</v>
      </c>
      <c r="AC219" s="448">
        <f t="shared" si="152"/>
        <v>0</v>
      </c>
      <c r="AD219" s="449">
        <f t="shared" si="153"/>
        <v>0</v>
      </c>
      <c r="AF219" s="392">
        <f t="shared" si="154"/>
        <v>0</v>
      </c>
      <c r="AG219" s="456">
        <f t="shared" si="168"/>
        <v>9.7989820000000005</v>
      </c>
      <c r="AH219" s="456" t="e">
        <f t="shared" si="168"/>
        <v>#DIV/0!</v>
      </c>
      <c r="AI219" s="456">
        <f t="shared" si="168"/>
        <v>8000</v>
      </c>
      <c r="AJ219" s="456">
        <f t="shared" si="168"/>
        <v>1</v>
      </c>
      <c r="AK219" s="456">
        <f t="shared" si="168"/>
        <v>0</v>
      </c>
      <c r="AL219" s="456" t="e">
        <f t="shared" ca="1" si="168"/>
        <v>#N/A</v>
      </c>
      <c r="AM219" s="459" t="e">
        <f t="shared" ca="1" si="169"/>
        <v>#DIV/0!</v>
      </c>
      <c r="AN219" s="456" t="e">
        <f t="shared" ca="1" si="170"/>
        <v>#N/A</v>
      </c>
      <c r="AO219" s="456" t="e">
        <f t="shared" ca="1" si="170"/>
        <v>#N/A</v>
      </c>
      <c r="AP219" s="454" t="e">
        <f t="shared" ca="1" si="155"/>
        <v>#DIV/0!</v>
      </c>
      <c r="AQ219" s="456">
        <f t="shared" si="171"/>
        <v>9.0000000000000002E-6</v>
      </c>
      <c r="AR219" s="456" t="e">
        <f t="shared" ca="1" si="171"/>
        <v>#DIV/0!</v>
      </c>
      <c r="AS219" s="460" t="e">
        <f t="shared" ca="1" si="188"/>
        <v>#N/A</v>
      </c>
      <c r="AT219" s="461" t="e">
        <f t="shared" ca="1" si="156"/>
        <v>#DIV/0!</v>
      </c>
      <c r="AU219" s="456" t="e">
        <f t="shared" si="172"/>
        <v>#DIV/0!</v>
      </c>
      <c r="AV219" s="455" t="e">
        <f t="shared" ca="1" si="173"/>
        <v>#DIV/0!</v>
      </c>
      <c r="AW219" s="456">
        <f t="shared" si="174"/>
        <v>0.03</v>
      </c>
      <c r="AX219" s="451">
        <f t="shared" si="157"/>
        <v>0</v>
      </c>
      <c r="AY219" s="457" t="e">
        <f t="shared" ca="1" si="158"/>
        <v>#DIV/0!</v>
      </c>
      <c r="BA219" s="68">
        <f>Pressure_1_R4!A78</f>
        <v>0</v>
      </c>
      <c r="BB219" s="87">
        <f>Pressure_1_R4!B78</f>
        <v>0</v>
      </c>
      <c r="BC219" s="87">
        <f>Pressure_1_R4!C78</f>
        <v>0</v>
      </c>
      <c r="BD219" s="87">
        <f>Pressure_1_R4!D78</f>
        <v>0</v>
      </c>
      <c r="BE219" s="87">
        <f>Pressure_1_R4!E78</f>
        <v>0</v>
      </c>
      <c r="BF219" s="87">
        <f>Pressure_1_R4!F78</f>
        <v>0</v>
      </c>
      <c r="BG219" s="87">
        <f>Pressure_1_R4!G78</f>
        <v>0</v>
      </c>
      <c r="BH219" s="87">
        <f>Pressure_1_R4!H78</f>
        <v>0</v>
      </c>
      <c r="BI219" s="87">
        <f>Pressure_1_R4!I78</f>
        <v>0</v>
      </c>
      <c r="BJ219" s="87">
        <f>Pressure_1_R4!J78</f>
        <v>0</v>
      </c>
      <c r="BK219" s="87">
        <f>Pressure_1_R4!K78</f>
        <v>0</v>
      </c>
      <c r="BL219" s="87">
        <f>Pressure_1_R4!L78</f>
        <v>0</v>
      </c>
      <c r="BM219" s="87">
        <f>Pressure_1_R4!M78</f>
        <v>0</v>
      </c>
      <c r="BN219" s="87">
        <f>Pressure_1_R4!N78</f>
        <v>0</v>
      </c>
      <c r="BO219" s="87">
        <f>Pressure_1_R4!O78</f>
        <v>0</v>
      </c>
      <c r="BP219" s="69">
        <f>Pressure_1_R4!P78</f>
        <v>0</v>
      </c>
    </row>
    <row r="220" spans="2:68" ht="15" customHeight="1">
      <c r="B220" s="443">
        <f>Pressure_1_R4!B13</f>
        <v>0</v>
      </c>
      <c r="C220" s="444">
        <f>Pressure_1_R4!D13</f>
        <v>0</v>
      </c>
      <c r="D220" s="450" t="str">
        <f t="shared" si="146"/>
        <v/>
      </c>
      <c r="E220" s="434" t="str">
        <f t="shared" si="175"/>
        <v>기체</v>
      </c>
      <c r="F220" s="392" t="e">
        <f t="shared" si="147"/>
        <v>#N/A</v>
      </c>
      <c r="G220" s="392" t="e">
        <f t="shared" si="148"/>
        <v>#N/A</v>
      </c>
      <c r="H220" s="442" t="e">
        <f t="shared" si="149"/>
        <v>#N/A</v>
      </c>
      <c r="I220" s="434">
        <f t="shared" si="176"/>
        <v>0</v>
      </c>
      <c r="J220" s="66"/>
      <c r="K220" s="428">
        <f t="shared" si="177"/>
        <v>0</v>
      </c>
      <c r="L220" s="433" t="e">
        <f t="shared" ca="1" si="178"/>
        <v>#N/A</v>
      </c>
      <c r="M220" s="434" t="e">
        <f t="shared" ca="1" si="179"/>
        <v>#VALUE!</v>
      </c>
      <c r="N220" s="433">
        <f t="shared" ca="1" si="180"/>
        <v>0</v>
      </c>
      <c r="O220" s="434" t="e">
        <f t="shared" ca="1" si="181"/>
        <v>#N/A</v>
      </c>
      <c r="P220" s="433">
        <f t="shared" ca="1" si="182"/>
        <v>0</v>
      </c>
      <c r="Q220" s="434" t="e">
        <f t="shared" ca="1" si="183"/>
        <v>#N/A</v>
      </c>
      <c r="R220" s="435">
        <f t="shared" ca="1" si="163"/>
        <v>0</v>
      </c>
      <c r="S220" s="432" t="e">
        <f t="shared" ca="1" si="164"/>
        <v>#N/A</v>
      </c>
      <c r="T220" s="392" t="e">
        <f t="shared" ca="1" si="150"/>
        <v>#N/A</v>
      </c>
      <c r="U220" s="445" t="e">
        <f t="shared" ca="1" si="184"/>
        <v>#N/A</v>
      </c>
      <c r="V220" s="434">
        <f t="shared" si="185"/>
        <v>0</v>
      </c>
      <c r="X220" s="433" t="e">
        <f t="shared" ca="1" si="186"/>
        <v>#N/A</v>
      </c>
      <c r="Y220" s="434" t="e">
        <f t="shared" ca="1" si="187"/>
        <v>#N/A</v>
      </c>
      <c r="Z220" s="433" t="e">
        <f t="shared" ca="1" si="166"/>
        <v>#N/A</v>
      </c>
      <c r="AA220" s="436" t="e">
        <f t="shared" ca="1" si="167"/>
        <v>#N/A</v>
      </c>
      <c r="AB220" s="447">
        <f t="shared" si="151"/>
        <v>0</v>
      </c>
      <c r="AC220" s="448">
        <f t="shared" si="152"/>
        <v>0</v>
      </c>
      <c r="AD220" s="449">
        <f t="shared" si="153"/>
        <v>0</v>
      </c>
      <c r="AF220" s="392">
        <f t="shared" si="154"/>
        <v>0</v>
      </c>
      <c r="AG220" s="456">
        <f t="shared" si="168"/>
        <v>9.7989820000000005</v>
      </c>
      <c r="AH220" s="456" t="e">
        <f t="shared" si="168"/>
        <v>#DIV/0!</v>
      </c>
      <c r="AI220" s="456">
        <f t="shared" si="168"/>
        <v>8000</v>
      </c>
      <c r="AJ220" s="456">
        <f t="shared" si="168"/>
        <v>1</v>
      </c>
      <c r="AK220" s="456">
        <f t="shared" si="168"/>
        <v>0</v>
      </c>
      <c r="AL220" s="456" t="e">
        <f t="shared" ca="1" si="168"/>
        <v>#N/A</v>
      </c>
      <c r="AM220" s="459" t="e">
        <f t="shared" ca="1" si="169"/>
        <v>#DIV/0!</v>
      </c>
      <c r="AN220" s="456" t="e">
        <f t="shared" ca="1" si="170"/>
        <v>#N/A</v>
      </c>
      <c r="AO220" s="456" t="e">
        <f t="shared" ca="1" si="170"/>
        <v>#N/A</v>
      </c>
      <c r="AP220" s="454" t="e">
        <f t="shared" ca="1" si="155"/>
        <v>#DIV/0!</v>
      </c>
      <c r="AQ220" s="456">
        <f t="shared" si="171"/>
        <v>9.0000000000000002E-6</v>
      </c>
      <c r="AR220" s="456" t="e">
        <f t="shared" ca="1" si="171"/>
        <v>#DIV/0!</v>
      </c>
      <c r="AS220" s="460" t="e">
        <f t="shared" ca="1" si="188"/>
        <v>#N/A</v>
      </c>
      <c r="AT220" s="461" t="e">
        <f t="shared" ca="1" si="156"/>
        <v>#DIV/0!</v>
      </c>
      <c r="AU220" s="456" t="e">
        <f t="shared" si="172"/>
        <v>#DIV/0!</v>
      </c>
      <c r="AV220" s="455" t="e">
        <f t="shared" ca="1" si="173"/>
        <v>#DIV/0!</v>
      </c>
      <c r="AW220" s="456">
        <f t="shared" si="174"/>
        <v>0.03</v>
      </c>
      <c r="AX220" s="451">
        <f t="shared" si="157"/>
        <v>0</v>
      </c>
      <c r="AY220" s="457" t="e">
        <f t="shared" ca="1" si="158"/>
        <v>#DIV/0!</v>
      </c>
      <c r="BA220" s="70">
        <f>Pressure_1_R4!A79</f>
        <v>0</v>
      </c>
      <c r="BB220" s="86">
        <f>Pressure_1_R4!B79</f>
        <v>0</v>
      </c>
      <c r="BC220" s="86">
        <f>Pressure_1_R4!C79</f>
        <v>0</v>
      </c>
      <c r="BD220" s="86">
        <f>Pressure_1_R4!D79</f>
        <v>0</v>
      </c>
      <c r="BE220" s="86">
        <f>Pressure_1_R4!E79</f>
        <v>0</v>
      </c>
      <c r="BF220" s="86">
        <f>Pressure_1_R4!F79</f>
        <v>0</v>
      </c>
      <c r="BG220" s="86">
        <f>Pressure_1_R4!G79</f>
        <v>0</v>
      </c>
      <c r="BH220" s="86">
        <f>Pressure_1_R4!H79</f>
        <v>0</v>
      </c>
      <c r="BI220" s="86">
        <f>Pressure_1_R4!I79</f>
        <v>0</v>
      </c>
      <c r="BJ220" s="86">
        <f>Pressure_1_R4!J79</f>
        <v>0</v>
      </c>
      <c r="BK220" s="86">
        <f>Pressure_1_R4!K79</f>
        <v>0</v>
      </c>
      <c r="BL220" s="86">
        <f>Pressure_1_R4!L79</f>
        <v>0</v>
      </c>
      <c r="BM220" s="86">
        <f>Pressure_1_R4!M79</f>
        <v>0</v>
      </c>
      <c r="BN220" s="86">
        <f>Pressure_1_R4!N79</f>
        <v>0</v>
      </c>
      <c r="BO220" s="86">
        <f>Pressure_1_R4!O79</f>
        <v>0</v>
      </c>
      <c r="BP220" s="71">
        <f>Pressure_1_R4!P79</f>
        <v>0</v>
      </c>
    </row>
    <row r="221" spans="2:68" ht="15" customHeight="1">
      <c r="B221" s="443">
        <f>Pressure_1_R4!B14</f>
        <v>0</v>
      </c>
      <c r="C221" s="444">
        <f>Pressure_1_R4!D14</f>
        <v>0</v>
      </c>
      <c r="D221" s="450" t="str">
        <f t="shared" si="146"/>
        <v/>
      </c>
      <c r="E221" s="434" t="str">
        <f t="shared" si="175"/>
        <v>기체</v>
      </c>
      <c r="F221" s="392" t="e">
        <f t="shared" si="147"/>
        <v>#N/A</v>
      </c>
      <c r="G221" s="392" t="e">
        <f t="shared" si="148"/>
        <v>#N/A</v>
      </c>
      <c r="H221" s="442" t="e">
        <f t="shared" si="149"/>
        <v>#N/A</v>
      </c>
      <c r="I221" s="434">
        <f t="shared" si="176"/>
        <v>0</v>
      </c>
      <c r="J221" s="66"/>
      <c r="K221" s="428">
        <f t="shared" si="177"/>
        <v>0</v>
      </c>
      <c r="L221" s="433" t="e">
        <f t="shared" ca="1" si="178"/>
        <v>#N/A</v>
      </c>
      <c r="M221" s="434" t="e">
        <f t="shared" ca="1" si="179"/>
        <v>#VALUE!</v>
      </c>
      <c r="N221" s="433">
        <f t="shared" ca="1" si="180"/>
        <v>0</v>
      </c>
      <c r="O221" s="434" t="e">
        <f t="shared" ca="1" si="181"/>
        <v>#N/A</v>
      </c>
      <c r="P221" s="433">
        <f t="shared" ca="1" si="182"/>
        <v>0</v>
      </c>
      <c r="Q221" s="434" t="e">
        <f t="shared" ca="1" si="183"/>
        <v>#N/A</v>
      </c>
      <c r="R221" s="435">
        <f t="shared" ca="1" si="163"/>
        <v>0</v>
      </c>
      <c r="S221" s="432" t="e">
        <f t="shared" ca="1" si="164"/>
        <v>#N/A</v>
      </c>
      <c r="T221" s="392" t="e">
        <f t="shared" ca="1" si="150"/>
        <v>#N/A</v>
      </c>
      <c r="U221" s="445" t="e">
        <f t="shared" ca="1" si="184"/>
        <v>#N/A</v>
      </c>
      <c r="V221" s="434">
        <f t="shared" si="185"/>
        <v>0</v>
      </c>
      <c r="X221" s="433" t="e">
        <f t="shared" ca="1" si="186"/>
        <v>#N/A</v>
      </c>
      <c r="Y221" s="434" t="e">
        <f t="shared" ca="1" si="187"/>
        <v>#N/A</v>
      </c>
      <c r="Z221" s="433" t="e">
        <f t="shared" ca="1" si="166"/>
        <v>#N/A</v>
      </c>
      <c r="AA221" s="436" t="e">
        <f t="shared" ca="1" si="167"/>
        <v>#N/A</v>
      </c>
      <c r="AB221" s="447">
        <f t="shared" si="151"/>
        <v>0</v>
      </c>
      <c r="AC221" s="448">
        <f t="shared" si="152"/>
        <v>0</v>
      </c>
      <c r="AD221" s="449">
        <f t="shared" si="153"/>
        <v>0</v>
      </c>
      <c r="AF221" s="392">
        <f t="shared" si="154"/>
        <v>0</v>
      </c>
      <c r="AG221" s="456">
        <f t="shared" si="168"/>
        <v>9.7989820000000005</v>
      </c>
      <c r="AH221" s="456" t="e">
        <f t="shared" si="168"/>
        <v>#DIV/0!</v>
      </c>
      <c r="AI221" s="456">
        <f t="shared" si="168"/>
        <v>8000</v>
      </c>
      <c r="AJ221" s="456">
        <f t="shared" si="168"/>
        <v>1</v>
      </c>
      <c r="AK221" s="456">
        <f t="shared" si="168"/>
        <v>0</v>
      </c>
      <c r="AL221" s="456" t="e">
        <f t="shared" ca="1" si="168"/>
        <v>#N/A</v>
      </c>
      <c r="AM221" s="459" t="e">
        <f t="shared" ca="1" si="169"/>
        <v>#DIV/0!</v>
      </c>
      <c r="AN221" s="456" t="e">
        <f t="shared" ca="1" si="170"/>
        <v>#N/A</v>
      </c>
      <c r="AO221" s="456" t="e">
        <f t="shared" ca="1" si="170"/>
        <v>#N/A</v>
      </c>
      <c r="AP221" s="454" t="e">
        <f t="shared" ca="1" si="155"/>
        <v>#DIV/0!</v>
      </c>
      <c r="AQ221" s="456">
        <f t="shared" si="171"/>
        <v>9.0000000000000002E-6</v>
      </c>
      <c r="AR221" s="456" t="e">
        <f t="shared" ca="1" si="171"/>
        <v>#DIV/0!</v>
      </c>
      <c r="AS221" s="460" t="e">
        <f t="shared" ca="1" si="188"/>
        <v>#N/A</v>
      </c>
      <c r="AT221" s="461" t="e">
        <f t="shared" ca="1" si="156"/>
        <v>#DIV/0!</v>
      </c>
      <c r="AU221" s="456" t="e">
        <f t="shared" si="172"/>
        <v>#DIV/0!</v>
      </c>
      <c r="AV221" s="455" t="e">
        <f t="shared" ca="1" si="173"/>
        <v>#DIV/0!</v>
      </c>
      <c r="AW221" s="456">
        <f t="shared" si="174"/>
        <v>0.03</v>
      </c>
      <c r="AX221" s="451">
        <f t="shared" si="157"/>
        <v>0</v>
      </c>
      <c r="AY221" s="457" t="e">
        <f t="shared" ca="1" si="158"/>
        <v>#DIV/0!</v>
      </c>
      <c r="BA221" s="68">
        <f>Pressure_1_R4!A80</f>
        <v>0</v>
      </c>
      <c r="BB221" s="87">
        <f>Pressure_1_R4!B80</f>
        <v>0</v>
      </c>
      <c r="BC221" s="87">
        <f>Pressure_1_R4!C80</f>
        <v>0</v>
      </c>
      <c r="BD221" s="87">
        <f>Pressure_1_R4!D80</f>
        <v>0</v>
      </c>
      <c r="BE221" s="87">
        <f>Pressure_1_R4!E80</f>
        <v>0</v>
      </c>
      <c r="BF221" s="87">
        <f>Pressure_1_R4!F80</f>
        <v>0</v>
      </c>
      <c r="BG221" s="87">
        <f>Pressure_1_R4!G80</f>
        <v>0</v>
      </c>
      <c r="BH221" s="87">
        <f>Pressure_1_R4!H80</f>
        <v>0</v>
      </c>
      <c r="BI221" s="87">
        <f>Pressure_1_R4!I80</f>
        <v>0</v>
      </c>
      <c r="BJ221" s="87">
        <f>Pressure_1_R4!J80</f>
        <v>0</v>
      </c>
      <c r="BK221" s="87">
        <f>Pressure_1_R4!K80</f>
        <v>0</v>
      </c>
      <c r="BL221" s="87">
        <f>Pressure_1_R4!L80</f>
        <v>0</v>
      </c>
      <c r="BM221" s="87">
        <f>Pressure_1_R4!M80</f>
        <v>0</v>
      </c>
      <c r="BN221" s="87">
        <f>Pressure_1_R4!N80</f>
        <v>0</v>
      </c>
      <c r="BO221" s="87">
        <f>Pressure_1_R4!O80</f>
        <v>0</v>
      </c>
      <c r="BP221" s="69">
        <f>Pressure_1_R4!P80</f>
        <v>0</v>
      </c>
    </row>
    <row r="222" spans="2:68" ht="15" customHeight="1">
      <c r="B222" s="443">
        <f>Pressure_1_R4!B15</f>
        <v>0</v>
      </c>
      <c r="C222" s="444">
        <f>Pressure_1_R4!D15</f>
        <v>0</v>
      </c>
      <c r="D222" s="450" t="str">
        <f t="shared" si="146"/>
        <v/>
      </c>
      <c r="E222" s="434" t="str">
        <f t="shared" si="175"/>
        <v>기체</v>
      </c>
      <c r="F222" s="392" t="e">
        <f t="shared" si="147"/>
        <v>#N/A</v>
      </c>
      <c r="G222" s="392" t="e">
        <f t="shared" si="148"/>
        <v>#N/A</v>
      </c>
      <c r="H222" s="442" t="e">
        <f t="shared" si="149"/>
        <v>#N/A</v>
      </c>
      <c r="I222" s="434">
        <f t="shared" si="176"/>
        <v>0</v>
      </c>
      <c r="J222" s="66"/>
      <c r="K222" s="428">
        <f t="shared" si="177"/>
        <v>0</v>
      </c>
      <c r="L222" s="433" t="e">
        <f t="shared" ca="1" si="178"/>
        <v>#N/A</v>
      </c>
      <c r="M222" s="434" t="e">
        <f t="shared" ca="1" si="179"/>
        <v>#VALUE!</v>
      </c>
      <c r="N222" s="433">
        <f t="shared" ca="1" si="180"/>
        <v>0</v>
      </c>
      <c r="O222" s="434" t="e">
        <f t="shared" ca="1" si="181"/>
        <v>#N/A</v>
      </c>
      <c r="P222" s="433">
        <f t="shared" ca="1" si="182"/>
        <v>0</v>
      </c>
      <c r="Q222" s="434" t="e">
        <f t="shared" ca="1" si="183"/>
        <v>#N/A</v>
      </c>
      <c r="R222" s="435">
        <f t="shared" ca="1" si="163"/>
        <v>0</v>
      </c>
      <c r="S222" s="432" t="e">
        <f t="shared" ca="1" si="164"/>
        <v>#N/A</v>
      </c>
      <c r="T222" s="392" t="e">
        <f t="shared" ca="1" si="150"/>
        <v>#N/A</v>
      </c>
      <c r="U222" s="445" t="e">
        <f t="shared" ca="1" si="184"/>
        <v>#N/A</v>
      </c>
      <c r="V222" s="434">
        <f t="shared" si="185"/>
        <v>0</v>
      </c>
      <c r="X222" s="433" t="e">
        <f t="shared" ca="1" si="186"/>
        <v>#N/A</v>
      </c>
      <c r="Y222" s="434" t="e">
        <f t="shared" ca="1" si="187"/>
        <v>#N/A</v>
      </c>
      <c r="Z222" s="433" t="e">
        <f t="shared" ca="1" si="166"/>
        <v>#N/A</v>
      </c>
      <c r="AA222" s="436" t="e">
        <f t="shared" ca="1" si="167"/>
        <v>#N/A</v>
      </c>
      <c r="AB222" s="447">
        <f t="shared" si="151"/>
        <v>0</v>
      </c>
      <c r="AC222" s="448">
        <f t="shared" si="152"/>
        <v>0</v>
      </c>
      <c r="AD222" s="449">
        <f t="shared" si="153"/>
        <v>0</v>
      </c>
      <c r="AF222" s="392">
        <f t="shared" si="154"/>
        <v>0</v>
      </c>
      <c r="AG222" s="456">
        <f t="shared" si="168"/>
        <v>9.7989820000000005</v>
      </c>
      <c r="AH222" s="456" t="e">
        <f t="shared" si="168"/>
        <v>#DIV/0!</v>
      </c>
      <c r="AI222" s="456">
        <f t="shared" si="168"/>
        <v>8000</v>
      </c>
      <c r="AJ222" s="456">
        <f t="shared" si="168"/>
        <v>1</v>
      </c>
      <c r="AK222" s="456">
        <f t="shared" si="168"/>
        <v>0</v>
      </c>
      <c r="AL222" s="456" t="e">
        <f t="shared" ca="1" si="168"/>
        <v>#N/A</v>
      </c>
      <c r="AM222" s="459" t="e">
        <f t="shared" ca="1" si="169"/>
        <v>#DIV/0!</v>
      </c>
      <c r="AN222" s="456" t="e">
        <f t="shared" ca="1" si="170"/>
        <v>#N/A</v>
      </c>
      <c r="AO222" s="456" t="e">
        <f t="shared" ca="1" si="170"/>
        <v>#N/A</v>
      </c>
      <c r="AP222" s="454" t="e">
        <f t="shared" ca="1" si="155"/>
        <v>#DIV/0!</v>
      </c>
      <c r="AQ222" s="456">
        <f t="shared" si="171"/>
        <v>9.0000000000000002E-6</v>
      </c>
      <c r="AR222" s="456" t="e">
        <f t="shared" ca="1" si="171"/>
        <v>#DIV/0!</v>
      </c>
      <c r="AS222" s="460" t="e">
        <f t="shared" ca="1" si="188"/>
        <v>#N/A</v>
      </c>
      <c r="AT222" s="461" t="e">
        <f t="shared" ca="1" si="156"/>
        <v>#DIV/0!</v>
      </c>
      <c r="AU222" s="456" t="e">
        <f t="shared" si="172"/>
        <v>#DIV/0!</v>
      </c>
      <c r="AV222" s="455" t="e">
        <f t="shared" ca="1" si="173"/>
        <v>#DIV/0!</v>
      </c>
      <c r="AW222" s="456">
        <f t="shared" si="174"/>
        <v>0.03</v>
      </c>
      <c r="AX222" s="451">
        <f t="shared" si="157"/>
        <v>0</v>
      </c>
      <c r="AY222" s="457" t="e">
        <f t="shared" ca="1" si="158"/>
        <v>#DIV/0!</v>
      </c>
      <c r="BA222" s="70">
        <f>Pressure_1_R4!A81</f>
        <v>0</v>
      </c>
      <c r="BB222" s="86">
        <f>Pressure_1_R4!B81</f>
        <v>0</v>
      </c>
      <c r="BC222" s="86">
        <f>Pressure_1_R4!C81</f>
        <v>0</v>
      </c>
      <c r="BD222" s="86">
        <f>Pressure_1_R4!D81</f>
        <v>0</v>
      </c>
      <c r="BE222" s="86">
        <f>Pressure_1_R4!E81</f>
        <v>0</v>
      </c>
      <c r="BF222" s="86">
        <f>Pressure_1_R4!F81</f>
        <v>0</v>
      </c>
      <c r="BG222" s="86">
        <f>Pressure_1_R4!G81</f>
        <v>0</v>
      </c>
      <c r="BH222" s="86">
        <f>Pressure_1_R4!H81</f>
        <v>0</v>
      </c>
      <c r="BI222" s="86">
        <f>Pressure_1_R4!I81</f>
        <v>0</v>
      </c>
      <c r="BJ222" s="86">
        <f>Pressure_1_R4!J81</f>
        <v>0</v>
      </c>
      <c r="BK222" s="86">
        <f>Pressure_1_R4!K81</f>
        <v>0</v>
      </c>
      <c r="BL222" s="86">
        <f>Pressure_1_R4!L81</f>
        <v>0</v>
      </c>
      <c r="BM222" s="86">
        <f>Pressure_1_R4!M81</f>
        <v>0</v>
      </c>
      <c r="BN222" s="86">
        <f>Pressure_1_R4!N81</f>
        <v>0</v>
      </c>
      <c r="BO222" s="86">
        <f>Pressure_1_R4!O81</f>
        <v>0</v>
      </c>
      <c r="BP222" s="71">
        <f>Pressure_1_R4!P81</f>
        <v>0</v>
      </c>
    </row>
    <row r="223" spans="2:68" ht="15" customHeight="1">
      <c r="B223" s="443">
        <f>Pressure_1_R4!B16</f>
        <v>0</v>
      </c>
      <c r="C223" s="444">
        <f>Pressure_1_R4!D16</f>
        <v>0</v>
      </c>
      <c r="D223" s="450" t="str">
        <f t="shared" si="146"/>
        <v/>
      </c>
      <c r="E223" s="434" t="str">
        <f t="shared" si="175"/>
        <v>기체</v>
      </c>
      <c r="F223" s="392" t="e">
        <f t="shared" si="147"/>
        <v>#N/A</v>
      </c>
      <c r="G223" s="392" t="e">
        <f t="shared" si="148"/>
        <v>#N/A</v>
      </c>
      <c r="H223" s="442" t="e">
        <f t="shared" si="149"/>
        <v>#N/A</v>
      </c>
      <c r="I223" s="434">
        <f t="shared" si="176"/>
        <v>0</v>
      </c>
      <c r="J223" s="66"/>
      <c r="K223" s="428">
        <f t="shared" si="177"/>
        <v>0</v>
      </c>
      <c r="L223" s="433" t="e">
        <f t="shared" ca="1" si="178"/>
        <v>#N/A</v>
      </c>
      <c r="M223" s="434" t="e">
        <f t="shared" ca="1" si="179"/>
        <v>#VALUE!</v>
      </c>
      <c r="N223" s="433">
        <f t="shared" ca="1" si="180"/>
        <v>0</v>
      </c>
      <c r="O223" s="434" t="e">
        <f t="shared" ca="1" si="181"/>
        <v>#N/A</v>
      </c>
      <c r="P223" s="433">
        <f t="shared" ca="1" si="182"/>
        <v>0</v>
      </c>
      <c r="Q223" s="434" t="e">
        <f t="shared" ca="1" si="183"/>
        <v>#N/A</v>
      </c>
      <c r="R223" s="435">
        <f t="shared" ca="1" si="163"/>
        <v>0</v>
      </c>
      <c r="S223" s="432" t="e">
        <f t="shared" ca="1" si="164"/>
        <v>#N/A</v>
      </c>
      <c r="T223" s="392" t="e">
        <f t="shared" ca="1" si="150"/>
        <v>#N/A</v>
      </c>
      <c r="U223" s="445" t="e">
        <f t="shared" ca="1" si="184"/>
        <v>#N/A</v>
      </c>
      <c r="V223" s="434">
        <f t="shared" si="185"/>
        <v>0</v>
      </c>
      <c r="X223" s="433" t="e">
        <f t="shared" ca="1" si="186"/>
        <v>#N/A</v>
      </c>
      <c r="Y223" s="434" t="e">
        <f t="shared" ca="1" si="187"/>
        <v>#N/A</v>
      </c>
      <c r="Z223" s="433" t="e">
        <f t="shared" ca="1" si="166"/>
        <v>#N/A</v>
      </c>
      <c r="AA223" s="436" t="e">
        <f t="shared" ca="1" si="167"/>
        <v>#N/A</v>
      </c>
      <c r="AB223" s="447">
        <f t="shared" si="151"/>
        <v>0</v>
      </c>
      <c r="AC223" s="448">
        <f t="shared" si="152"/>
        <v>0</v>
      </c>
      <c r="AD223" s="449">
        <f t="shared" si="153"/>
        <v>0</v>
      </c>
      <c r="AF223" s="392">
        <f t="shared" si="154"/>
        <v>0</v>
      </c>
      <c r="AG223" s="456">
        <f t="shared" si="168"/>
        <v>9.7989820000000005</v>
      </c>
      <c r="AH223" s="456" t="e">
        <f t="shared" si="168"/>
        <v>#DIV/0!</v>
      </c>
      <c r="AI223" s="456">
        <f t="shared" si="168"/>
        <v>8000</v>
      </c>
      <c r="AJ223" s="456">
        <f t="shared" si="168"/>
        <v>1</v>
      </c>
      <c r="AK223" s="456">
        <f t="shared" si="168"/>
        <v>0</v>
      </c>
      <c r="AL223" s="456" t="e">
        <f t="shared" ca="1" si="168"/>
        <v>#N/A</v>
      </c>
      <c r="AM223" s="459" t="e">
        <f t="shared" ca="1" si="169"/>
        <v>#DIV/0!</v>
      </c>
      <c r="AN223" s="456" t="e">
        <f t="shared" ca="1" si="170"/>
        <v>#N/A</v>
      </c>
      <c r="AO223" s="456" t="e">
        <f t="shared" ca="1" si="170"/>
        <v>#N/A</v>
      </c>
      <c r="AP223" s="454" t="e">
        <f t="shared" ca="1" si="155"/>
        <v>#DIV/0!</v>
      </c>
      <c r="AQ223" s="456">
        <f t="shared" si="171"/>
        <v>9.0000000000000002E-6</v>
      </c>
      <c r="AR223" s="456" t="e">
        <f t="shared" ca="1" si="171"/>
        <v>#DIV/0!</v>
      </c>
      <c r="AS223" s="460" t="e">
        <f t="shared" ca="1" si="188"/>
        <v>#N/A</v>
      </c>
      <c r="AT223" s="461" t="e">
        <f t="shared" ca="1" si="156"/>
        <v>#DIV/0!</v>
      </c>
      <c r="AU223" s="456" t="e">
        <f t="shared" si="172"/>
        <v>#DIV/0!</v>
      </c>
      <c r="AV223" s="455" t="e">
        <f t="shared" ca="1" si="173"/>
        <v>#DIV/0!</v>
      </c>
      <c r="AW223" s="456">
        <f t="shared" si="174"/>
        <v>0.03</v>
      </c>
      <c r="AX223" s="451">
        <f t="shared" si="157"/>
        <v>0</v>
      </c>
      <c r="AY223" s="457" t="e">
        <f t="shared" ca="1" si="158"/>
        <v>#DIV/0!</v>
      </c>
      <c r="BA223" s="68">
        <f>Pressure_1_R4!A82</f>
        <v>0</v>
      </c>
      <c r="BB223" s="87">
        <f>Pressure_1_R4!B82</f>
        <v>0</v>
      </c>
      <c r="BC223" s="87">
        <f>Pressure_1_R4!C82</f>
        <v>0</v>
      </c>
      <c r="BD223" s="87">
        <f>Pressure_1_R4!D82</f>
        <v>0</v>
      </c>
      <c r="BE223" s="87">
        <f>Pressure_1_R4!E82</f>
        <v>0</v>
      </c>
      <c r="BF223" s="87">
        <f>Pressure_1_R4!F82</f>
        <v>0</v>
      </c>
      <c r="BG223" s="87">
        <f>Pressure_1_R4!G82</f>
        <v>0</v>
      </c>
      <c r="BH223" s="87">
        <f>Pressure_1_R4!H82</f>
        <v>0</v>
      </c>
      <c r="BI223" s="87">
        <f>Pressure_1_R4!I82</f>
        <v>0</v>
      </c>
      <c r="BJ223" s="87">
        <f>Pressure_1_R4!J82</f>
        <v>0</v>
      </c>
      <c r="BK223" s="87">
        <f>Pressure_1_R4!K82</f>
        <v>0</v>
      </c>
      <c r="BL223" s="87">
        <f>Pressure_1_R4!L82</f>
        <v>0</v>
      </c>
      <c r="BM223" s="87">
        <f>Pressure_1_R4!M82</f>
        <v>0</v>
      </c>
      <c r="BN223" s="87">
        <f>Pressure_1_R4!N82</f>
        <v>0</v>
      </c>
      <c r="BO223" s="87">
        <f>Pressure_1_R4!O82</f>
        <v>0</v>
      </c>
      <c r="BP223" s="69">
        <f>Pressure_1_R4!P82</f>
        <v>0</v>
      </c>
    </row>
    <row r="224" spans="2:68" ht="15" customHeight="1">
      <c r="B224" s="443">
        <f>Pressure_1_R4!B17</f>
        <v>0</v>
      </c>
      <c r="C224" s="444">
        <f>Pressure_1_R4!D17</f>
        <v>0</v>
      </c>
      <c r="D224" s="450" t="str">
        <f t="shared" si="146"/>
        <v/>
      </c>
      <c r="E224" s="434" t="str">
        <f t="shared" si="175"/>
        <v>기체</v>
      </c>
      <c r="F224" s="392" t="e">
        <f t="shared" si="147"/>
        <v>#N/A</v>
      </c>
      <c r="G224" s="392" t="e">
        <f t="shared" si="148"/>
        <v>#N/A</v>
      </c>
      <c r="H224" s="442" t="e">
        <f t="shared" si="149"/>
        <v>#N/A</v>
      </c>
      <c r="I224" s="434">
        <f t="shared" si="176"/>
        <v>0</v>
      </c>
      <c r="J224" s="66"/>
      <c r="K224" s="428">
        <f t="shared" si="177"/>
        <v>0</v>
      </c>
      <c r="L224" s="433" t="e">
        <f t="shared" ca="1" si="178"/>
        <v>#N/A</v>
      </c>
      <c r="M224" s="434" t="e">
        <f t="shared" ca="1" si="179"/>
        <v>#VALUE!</v>
      </c>
      <c r="N224" s="433">
        <f t="shared" ca="1" si="180"/>
        <v>0</v>
      </c>
      <c r="O224" s="434" t="e">
        <f t="shared" ca="1" si="181"/>
        <v>#N/A</v>
      </c>
      <c r="P224" s="433">
        <f t="shared" ca="1" si="182"/>
        <v>0</v>
      </c>
      <c r="Q224" s="434" t="e">
        <f t="shared" ca="1" si="183"/>
        <v>#N/A</v>
      </c>
      <c r="R224" s="435">
        <f t="shared" ca="1" si="163"/>
        <v>0</v>
      </c>
      <c r="S224" s="432" t="e">
        <f t="shared" ca="1" si="164"/>
        <v>#N/A</v>
      </c>
      <c r="T224" s="392" t="e">
        <f t="shared" ca="1" si="150"/>
        <v>#N/A</v>
      </c>
      <c r="U224" s="445" t="e">
        <f t="shared" ca="1" si="184"/>
        <v>#N/A</v>
      </c>
      <c r="V224" s="434">
        <f t="shared" si="185"/>
        <v>0</v>
      </c>
      <c r="X224" s="433" t="e">
        <f t="shared" ca="1" si="186"/>
        <v>#N/A</v>
      </c>
      <c r="Y224" s="434" t="e">
        <f t="shared" ca="1" si="187"/>
        <v>#N/A</v>
      </c>
      <c r="Z224" s="433" t="e">
        <f t="shared" ca="1" si="166"/>
        <v>#N/A</v>
      </c>
      <c r="AA224" s="436" t="e">
        <f t="shared" ca="1" si="167"/>
        <v>#N/A</v>
      </c>
      <c r="AB224" s="447">
        <f t="shared" si="151"/>
        <v>0</v>
      </c>
      <c r="AC224" s="448">
        <f t="shared" si="152"/>
        <v>0</v>
      </c>
      <c r="AD224" s="449">
        <f t="shared" si="153"/>
        <v>0</v>
      </c>
      <c r="AF224" s="392">
        <f t="shared" si="154"/>
        <v>0</v>
      </c>
      <c r="AG224" s="456">
        <f t="shared" si="168"/>
        <v>9.7989820000000005</v>
      </c>
      <c r="AH224" s="456" t="e">
        <f t="shared" si="168"/>
        <v>#DIV/0!</v>
      </c>
      <c r="AI224" s="456">
        <f t="shared" si="168"/>
        <v>8000</v>
      </c>
      <c r="AJ224" s="456">
        <f t="shared" si="168"/>
        <v>1</v>
      </c>
      <c r="AK224" s="456">
        <f t="shared" si="168"/>
        <v>0</v>
      </c>
      <c r="AL224" s="456" t="e">
        <f t="shared" ca="1" si="168"/>
        <v>#N/A</v>
      </c>
      <c r="AM224" s="459" t="e">
        <f t="shared" ca="1" si="169"/>
        <v>#DIV/0!</v>
      </c>
      <c r="AN224" s="456" t="e">
        <f t="shared" ca="1" si="170"/>
        <v>#N/A</v>
      </c>
      <c r="AO224" s="456" t="e">
        <f t="shared" ca="1" si="170"/>
        <v>#N/A</v>
      </c>
      <c r="AP224" s="454" t="e">
        <f t="shared" ca="1" si="155"/>
        <v>#DIV/0!</v>
      </c>
      <c r="AQ224" s="456">
        <f t="shared" si="171"/>
        <v>9.0000000000000002E-6</v>
      </c>
      <c r="AR224" s="456" t="e">
        <f t="shared" ca="1" si="171"/>
        <v>#DIV/0!</v>
      </c>
      <c r="AS224" s="460" t="e">
        <f t="shared" ca="1" si="188"/>
        <v>#N/A</v>
      </c>
      <c r="AT224" s="461" t="e">
        <f t="shared" ca="1" si="156"/>
        <v>#DIV/0!</v>
      </c>
      <c r="AU224" s="456" t="e">
        <f t="shared" si="172"/>
        <v>#DIV/0!</v>
      </c>
      <c r="AV224" s="455" t="e">
        <f t="shared" ca="1" si="173"/>
        <v>#DIV/0!</v>
      </c>
      <c r="AW224" s="456">
        <f t="shared" si="174"/>
        <v>0.03</v>
      </c>
      <c r="AX224" s="451">
        <f t="shared" si="157"/>
        <v>0</v>
      </c>
      <c r="AY224" s="457" t="e">
        <f t="shared" ca="1" si="158"/>
        <v>#DIV/0!</v>
      </c>
      <c r="BA224" s="70">
        <f>Pressure_1_R4!A83</f>
        <v>0</v>
      </c>
      <c r="BB224" s="86">
        <f>Pressure_1_R4!B83</f>
        <v>0</v>
      </c>
      <c r="BC224" s="86">
        <f>Pressure_1_R4!C83</f>
        <v>0</v>
      </c>
      <c r="BD224" s="86">
        <f>Pressure_1_R4!D83</f>
        <v>0</v>
      </c>
      <c r="BE224" s="86">
        <f>Pressure_1_R4!E83</f>
        <v>0</v>
      </c>
      <c r="BF224" s="86">
        <f>Pressure_1_R4!F83</f>
        <v>0</v>
      </c>
      <c r="BG224" s="86">
        <f>Pressure_1_R4!G83</f>
        <v>0</v>
      </c>
      <c r="BH224" s="86">
        <f>Pressure_1_R4!H83</f>
        <v>0</v>
      </c>
      <c r="BI224" s="86">
        <f>Pressure_1_R4!I83</f>
        <v>0</v>
      </c>
      <c r="BJ224" s="86">
        <f>Pressure_1_R4!J83</f>
        <v>0</v>
      </c>
      <c r="BK224" s="86">
        <f>Pressure_1_R4!K83</f>
        <v>0</v>
      </c>
      <c r="BL224" s="86">
        <f>Pressure_1_R4!L83</f>
        <v>0</v>
      </c>
      <c r="BM224" s="86">
        <f>Pressure_1_R4!M83</f>
        <v>0</v>
      </c>
      <c r="BN224" s="86">
        <f>Pressure_1_R4!N83</f>
        <v>0</v>
      </c>
      <c r="BO224" s="86">
        <f>Pressure_1_R4!O83</f>
        <v>0</v>
      </c>
      <c r="BP224" s="71">
        <f>Pressure_1_R4!P83</f>
        <v>0</v>
      </c>
    </row>
    <row r="225" spans="2:68" ht="15" customHeight="1">
      <c r="B225" s="443">
        <f>Pressure_1_R4!B18</f>
        <v>0</v>
      </c>
      <c r="C225" s="444">
        <f>Pressure_1_R4!D18</f>
        <v>0</v>
      </c>
      <c r="D225" s="450" t="str">
        <f t="shared" si="146"/>
        <v/>
      </c>
      <c r="E225" s="434" t="str">
        <f t="shared" si="175"/>
        <v>기체</v>
      </c>
      <c r="F225" s="392" t="e">
        <f t="shared" si="147"/>
        <v>#N/A</v>
      </c>
      <c r="G225" s="392" t="e">
        <f t="shared" si="148"/>
        <v>#N/A</v>
      </c>
      <c r="H225" s="442" t="e">
        <f t="shared" si="149"/>
        <v>#N/A</v>
      </c>
      <c r="I225" s="434">
        <f t="shared" si="176"/>
        <v>0</v>
      </c>
      <c r="J225" s="66"/>
      <c r="K225" s="428">
        <f t="shared" si="177"/>
        <v>0</v>
      </c>
      <c r="L225" s="433" t="e">
        <f t="shared" ca="1" si="178"/>
        <v>#N/A</v>
      </c>
      <c r="M225" s="434" t="e">
        <f t="shared" ca="1" si="179"/>
        <v>#VALUE!</v>
      </c>
      <c r="N225" s="433">
        <f t="shared" ca="1" si="180"/>
        <v>0</v>
      </c>
      <c r="O225" s="434" t="e">
        <f t="shared" ca="1" si="181"/>
        <v>#N/A</v>
      </c>
      <c r="P225" s="433">
        <f t="shared" ca="1" si="182"/>
        <v>0</v>
      </c>
      <c r="Q225" s="434" t="e">
        <f t="shared" ca="1" si="183"/>
        <v>#N/A</v>
      </c>
      <c r="R225" s="435">
        <f t="shared" ca="1" si="163"/>
        <v>0</v>
      </c>
      <c r="S225" s="432" t="e">
        <f t="shared" ca="1" si="164"/>
        <v>#N/A</v>
      </c>
      <c r="T225" s="392" t="e">
        <f t="shared" ca="1" si="150"/>
        <v>#N/A</v>
      </c>
      <c r="U225" s="445" t="e">
        <f t="shared" ca="1" si="184"/>
        <v>#N/A</v>
      </c>
      <c r="V225" s="434">
        <f t="shared" si="185"/>
        <v>0</v>
      </c>
      <c r="X225" s="433" t="e">
        <f t="shared" ca="1" si="186"/>
        <v>#N/A</v>
      </c>
      <c r="Y225" s="434" t="e">
        <f t="shared" ca="1" si="187"/>
        <v>#N/A</v>
      </c>
      <c r="Z225" s="433" t="e">
        <f t="shared" ca="1" si="166"/>
        <v>#N/A</v>
      </c>
      <c r="AA225" s="436" t="e">
        <f t="shared" ca="1" si="167"/>
        <v>#N/A</v>
      </c>
      <c r="AB225" s="447">
        <f t="shared" si="151"/>
        <v>0</v>
      </c>
      <c r="AC225" s="448">
        <f t="shared" si="152"/>
        <v>0</v>
      </c>
      <c r="AD225" s="449">
        <f t="shared" si="153"/>
        <v>0</v>
      </c>
      <c r="AF225" s="392">
        <f t="shared" si="154"/>
        <v>0</v>
      </c>
      <c r="AG225" s="456">
        <f t="shared" si="168"/>
        <v>9.7989820000000005</v>
      </c>
      <c r="AH225" s="456" t="e">
        <f t="shared" si="168"/>
        <v>#DIV/0!</v>
      </c>
      <c r="AI225" s="456">
        <f t="shared" si="168"/>
        <v>8000</v>
      </c>
      <c r="AJ225" s="456">
        <f t="shared" si="168"/>
        <v>1</v>
      </c>
      <c r="AK225" s="456">
        <f t="shared" si="168"/>
        <v>0</v>
      </c>
      <c r="AL225" s="456" t="e">
        <f t="shared" ca="1" si="168"/>
        <v>#N/A</v>
      </c>
      <c r="AM225" s="459" t="e">
        <f t="shared" ca="1" si="169"/>
        <v>#DIV/0!</v>
      </c>
      <c r="AN225" s="456" t="e">
        <f t="shared" ca="1" si="170"/>
        <v>#N/A</v>
      </c>
      <c r="AO225" s="456" t="e">
        <f t="shared" ca="1" si="170"/>
        <v>#N/A</v>
      </c>
      <c r="AP225" s="454" t="e">
        <f t="shared" ca="1" si="155"/>
        <v>#DIV/0!</v>
      </c>
      <c r="AQ225" s="456">
        <f t="shared" si="171"/>
        <v>9.0000000000000002E-6</v>
      </c>
      <c r="AR225" s="456" t="e">
        <f t="shared" ca="1" si="171"/>
        <v>#DIV/0!</v>
      </c>
      <c r="AS225" s="460" t="e">
        <f t="shared" ca="1" si="188"/>
        <v>#N/A</v>
      </c>
      <c r="AT225" s="461" t="e">
        <f t="shared" ca="1" si="156"/>
        <v>#DIV/0!</v>
      </c>
      <c r="AU225" s="456" t="e">
        <f t="shared" si="172"/>
        <v>#DIV/0!</v>
      </c>
      <c r="AV225" s="455" t="e">
        <f t="shared" ca="1" si="173"/>
        <v>#DIV/0!</v>
      </c>
      <c r="AW225" s="456">
        <f t="shared" si="174"/>
        <v>0.03</v>
      </c>
      <c r="AX225" s="451">
        <f t="shared" si="157"/>
        <v>0</v>
      </c>
      <c r="AY225" s="457" t="e">
        <f t="shared" ca="1" si="158"/>
        <v>#DIV/0!</v>
      </c>
      <c r="BA225" s="68">
        <f>Pressure_1_R4!A84</f>
        <v>0</v>
      </c>
      <c r="BB225" s="87">
        <f>Pressure_1_R4!B84</f>
        <v>0</v>
      </c>
      <c r="BC225" s="87">
        <f>Pressure_1_R4!C84</f>
        <v>0</v>
      </c>
      <c r="BD225" s="87">
        <f>Pressure_1_R4!D84</f>
        <v>0</v>
      </c>
      <c r="BE225" s="87">
        <f>Pressure_1_R4!E84</f>
        <v>0</v>
      </c>
      <c r="BF225" s="87">
        <f>Pressure_1_R4!F84</f>
        <v>0</v>
      </c>
      <c r="BG225" s="87">
        <f>Pressure_1_R4!G84</f>
        <v>0</v>
      </c>
      <c r="BH225" s="87">
        <f>Pressure_1_R4!H84</f>
        <v>0</v>
      </c>
      <c r="BI225" s="87">
        <f>Pressure_1_R4!I84</f>
        <v>0</v>
      </c>
      <c r="BJ225" s="87">
        <f>Pressure_1_R4!J84</f>
        <v>0</v>
      </c>
      <c r="BK225" s="87">
        <f>Pressure_1_R4!K84</f>
        <v>0</v>
      </c>
      <c r="BL225" s="87">
        <f>Pressure_1_R4!L84</f>
        <v>0</v>
      </c>
      <c r="BM225" s="87">
        <f>Pressure_1_R4!M84</f>
        <v>0</v>
      </c>
      <c r="BN225" s="87">
        <f>Pressure_1_R4!N84</f>
        <v>0</v>
      </c>
      <c r="BO225" s="87">
        <f>Pressure_1_R4!O84</f>
        <v>0</v>
      </c>
      <c r="BP225" s="69">
        <f>Pressure_1_R4!P84</f>
        <v>0</v>
      </c>
    </row>
    <row r="226" spans="2:68" ht="15" customHeight="1">
      <c r="B226" s="443">
        <f>Pressure_1_R4!B19</f>
        <v>0</v>
      </c>
      <c r="C226" s="444">
        <f>Pressure_1_R4!D19</f>
        <v>0</v>
      </c>
      <c r="D226" s="450" t="str">
        <f t="shared" si="146"/>
        <v/>
      </c>
      <c r="E226" s="434" t="str">
        <f t="shared" si="175"/>
        <v>기체</v>
      </c>
      <c r="F226" s="392" t="e">
        <f t="shared" si="147"/>
        <v>#N/A</v>
      </c>
      <c r="G226" s="392" t="e">
        <f t="shared" si="148"/>
        <v>#N/A</v>
      </c>
      <c r="H226" s="442" t="e">
        <f t="shared" si="149"/>
        <v>#N/A</v>
      </c>
      <c r="I226" s="434">
        <f t="shared" si="176"/>
        <v>0</v>
      </c>
      <c r="J226" s="66"/>
      <c r="K226" s="428">
        <f t="shared" si="177"/>
        <v>0</v>
      </c>
      <c r="L226" s="433" t="e">
        <f t="shared" ca="1" si="178"/>
        <v>#N/A</v>
      </c>
      <c r="M226" s="434" t="e">
        <f t="shared" ca="1" si="179"/>
        <v>#VALUE!</v>
      </c>
      <c r="N226" s="433">
        <f t="shared" ca="1" si="180"/>
        <v>0</v>
      </c>
      <c r="O226" s="434" t="e">
        <f t="shared" ca="1" si="181"/>
        <v>#N/A</v>
      </c>
      <c r="P226" s="433">
        <f t="shared" ca="1" si="182"/>
        <v>0</v>
      </c>
      <c r="Q226" s="434" t="e">
        <f t="shared" ca="1" si="183"/>
        <v>#N/A</v>
      </c>
      <c r="R226" s="435">
        <f t="shared" ca="1" si="163"/>
        <v>0</v>
      </c>
      <c r="S226" s="432" t="e">
        <f t="shared" ca="1" si="164"/>
        <v>#N/A</v>
      </c>
      <c r="T226" s="392" t="e">
        <f t="shared" ca="1" si="150"/>
        <v>#N/A</v>
      </c>
      <c r="U226" s="445" t="e">
        <f t="shared" ca="1" si="184"/>
        <v>#N/A</v>
      </c>
      <c r="V226" s="434">
        <f t="shared" si="185"/>
        <v>0</v>
      </c>
      <c r="X226" s="433" t="e">
        <f t="shared" ca="1" si="186"/>
        <v>#N/A</v>
      </c>
      <c r="Y226" s="434" t="e">
        <f t="shared" ca="1" si="187"/>
        <v>#N/A</v>
      </c>
      <c r="Z226" s="433" t="e">
        <f t="shared" ca="1" si="166"/>
        <v>#N/A</v>
      </c>
      <c r="AA226" s="436" t="e">
        <f t="shared" ca="1" si="167"/>
        <v>#N/A</v>
      </c>
      <c r="AB226" s="447">
        <f t="shared" si="151"/>
        <v>0</v>
      </c>
      <c r="AC226" s="448">
        <f t="shared" si="152"/>
        <v>0</v>
      </c>
      <c r="AD226" s="449">
        <f t="shared" si="153"/>
        <v>0</v>
      </c>
      <c r="AF226" s="392">
        <f t="shared" si="154"/>
        <v>0</v>
      </c>
      <c r="AG226" s="456">
        <f t="shared" si="168"/>
        <v>9.7989820000000005</v>
      </c>
      <c r="AH226" s="456" t="e">
        <f t="shared" si="168"/>
        <v>#DIV/0!</v>
      </c>
      <c r="AI226" s="456">
        <f t="shared" si="168"/>
        <v>8000</v>
      </c>
      <c r="AJ226" s="456">
        <f t="shared" si="168"/>
        <v>1</v>
      </c>
      <c r="AK226" s="456">
        <f t="shared" si="168"/>
        <v>0</v>
      </c>
      <c r="AL226" s="456" t="e">
        <f t="shared" ca="1" si="168"/>
        <v>#N/A</v>
      </c>
      <c r="AM226" s="459" t="e">
        <f t="shared" ca="1" si="169"/>
        <v>#DIV/0!</v>
      </c>
      <c r="AN226" s="456" t="e">
        <f t="shared" ca="1" si="170"/>
        <v>#N/A</v>
      </c>
      <c r="AO226" s="456" t="e">
        <f t="shared" ca="1" si="170"/>
        <v>#N/A</v>
      </c>
      <c r="AP226" s="454" t="e">
        <f t="shared" ca="1" si="155"/>
        <v>#DIV/0!</v>
      </c>
      <c r="AQ226" s="456">
        <f t="shared" si="171"/>
        <v>9.0000000000000002E-6</v>
      </c>
      <c r="AR226" s="456" t="e">
        <f t="shared" ca="1" si="171"/>
        <v>#DIV/0!</v>
      </c>
      <c r="AS226" s="460" t="e">
        <f t="shared" ca="1" si="188"/>
        <v>#N/A</v>
      </c>
      <c r="AT226" s="461" t="e">
        <f t="shared" ca="1" si="156"/>
        <v>#DIV/0!</v>
      </c>
      <c r="AU226" s="456" t="e">
        <f t="shared" si="172"/>
        <v>#DIV/0!</v>
      </c>
      <c r="AV226" s="455" t="e">
        <f t="shared" ca="1" si="173"/>
        <v>#DIV/0!</v>
      </c>
      <c r="AW226" s="456">
        <f t="shared" si="174"/>
        <v>0.03</v>
      </c>
      <c r="AX226" s="451">
        <f t="shared" si="157"/>
        <v>0</v>
      </c>
      <c r="AY226" s="457" t="e">
        <f t="shared" ca="1" si="158"/>
        <v>#DIV/0!</v>
      </c>
      <c r="BA226" s="70">
        <f>Pressure_1_R4!A85</f>
        <v>0</v>
      </c>
      <c r="BB226" s="86">
        <f>Pressure_1_R4!B85</f>
        <v>0</v>
      </c>
      <c r="BC226" s="86">
        <f>Pressure_1_R4!C85</f>
        <v>0</v>
      </c>
      <c r="BD226" s="86">
        <f>Pressure_1_R4!D85</f>
        <v>0</v>
      </c>
      <c r="BE226" s="86">
        <f>Pressure_1_R4!E85</f>
        <v>0</v>
      </c>
      <c r="BF226" s="86">
        <f>Pressure_1_R4!F85</f>
        <v>0</v>
      </c>
      <c r="BG226" s="86">
        <f>Pressure_1_R4!G85</f>
        <v>0</v>
      </c>
      <c r="BH226" s="86">
        <f>Pressure_1_R4!H85</f>
        <v>0</v>
      </c>
      <c r="BI226" s="86">
        <f>Pressure_1_R4!I85</f>
        <v>0</v>
      </c>
      <c r="BJ226" s="86">
        <f>Pressure_1_R4!J85</f>
        <v>0</v>
      </c>
      <c r="BK226" s="86">
        <f>Pressure_1_R4!K85</f>
        <v>0</v>
      </c>
      <c r="BL226" s="86">
        <f>Pressure_1_R4!L85</f>
        <v>0</v>
      </c>
      <c r="BM226" s="86">
        <f>Pressure_1_R4!M85</f>
        <v>0</v>
      </c>
      <c r="BN226" s="86">
        <f>Pressure_1_R4!N85</f>
        <v>0</v>
      </c>
      <c r="BO226" s="86">
        <f>Pressure_1_R4!O85</f>
        <v>0</v>
      </c>
      <c r="BP226" s="71">
        <f>Pressure_1_R4!P85</f>
        <v>0</v>
      </c>
    </row>
    <row r="227" spans="2:68" ht="15" customHeight="1">
      <c r="B227" s="443">
        <f>Pressure_1_R4!B20</f>
        <v>0</v>
      </c>
      <c r="C227" s="444">
        <f>Pressure_1_R4!D20</f>
        <v>0</v>
      </c>
      <c r="D227" s="450" t="str">
        <f t="shared" si="146"/>
        <v/>
      </c>
      <c r="E227" s="434" t="str">
        <f t="shared" si="175"/>
        <v>기체</v>
      </c>
      <c r="F227" s="392" t="e">
        <f t="shared" si="147"/>
        <v>#N/A</v>
      </c>
      <c r="G227" s="392" t="e">
        <f t="shared" si="148"/>
        <v>#N/A</v>
      </c>
      <c r="H227" s="442" t="e">
        <f t="shared" si="149"/>
        <v>#N/A</v>
      </c>
      <c r="I227" s="434">
        <f t="shared" si="176"/>
        <v>0</v>
      </c>
      <c r="J227" s="66"/>
      <c r="K227" s="428">
        <f t="shared" si="177"/>
        <v>0</v>
      </c>
      <c r="L227" s="433" t="e">
        <f t="shared" ca="1" si="178"/>
        <v>#N/A</v>
      </c>
      <c r="M227" s="434" t="e">
        <f t="shared" ca="1" si="179"/>
        <v>#VALUE!</v>
      </c>
      <c r="N227" s="433">
        <f t="shared" ca="1" si="180"/>
        <v>0</v>
      </c>
      <c r="O227" s="434" t="e">
        <f t="shared" ca="1" si="181"/>
        <v>#N/A</v>
      </c>
      <c r="P227" s="433">
        <f t="shared" ca="1" si="182"/>
        <v>0</v>
      </c>
      <c r="Q227" s="434" t="e">
        <f t="shared" ca="1" si="183"/>
        <v>#N/A</v>
      </c>
      <c r="R227" s="435">
        <f t="shared" ca="1" si="163"/>
        <v>0</v>
      </c>
      <c r="S227" s="432" t="e">
        <f t="shared" ca="1" si="164"/>
        <v>#N/A</v>
      </c>
      <c r="T227" s="392" t="e">
        <f t="shared" ca="1" si="150"/>
        <v>#N/A</v>
      </c>
      <c r="U227" s="445" t="e">
        <f t="shared" ca="1" si="184"/>
        <v>#N/A</v>
      </c>
      <c r="V227" s="434">
        <f t="shared" si="185"/>
        <v>0</v>
      </c>
      <c r="X227" s="433" t="e">
        <f t="shared" ca="1" si="186"/>
        <v>#N/A</v>
      </c>
      <c r="Y227" s="434" t="e">
        <f t="shared" ca="1" si="187"/>
        <v>#N/A</v>
      </c>
      <c r="Z227" s="433" t="e">
        <f t="shared" ca="1" si="166"/>
        <v>#N/A</v>
      </c>
      <c r="AA227" s="436" t="e">
        <f t="shared" ca="1" si="167"/>
        <v>#N/A</v>
      </c>
      <c r="AB227" s="447">
        <f t="shared" si="151"/>
        <v>0</v>
      </c>
      <c r="AC227" s="448">
        <f t="shared" si="152"/>
        <v>0</v>
      </c>
      <c r="AD227" s="449">
        <f t="shared" si="153"/>
        <v>0</v>
      </c>
      <c r="AF227" s="392">
        <f t="shared" si="154"/>
        <v>0</v>
      </c>
      <c r="AG227" s="456">
        <f t="shared" si="168"/>
        <v>9.7989820000000005</v>
      </c>
      <c r="AH227" s="456" t="e">
        <f t="shared" si="168"/>
        <v>#DIV/0!</v>
      </c>
      <c r="AI227" s="456">
        <f t="shared" si="168"/>
        <v>8000</v>
      </c>
      <c r="AJ227" s="456">
        <f t="shared" si="168"/>
        <v>1</v>
      </c>
      <c r="AK227" s="456">
        <f t="shared" si="168"/>
        <v>0</v>
      </c>
      <c r="AL227" s="456" t="e">
        <f t="shared" ca="1" si="168"/>
        <v>#N/A</v>
      </c>
      <c r="AM227" s="459" t="e">
        <f t="shared" ca="1" si="169"/>
        <v>#DIV/0!</v>
      </c>
      <c r="AN227" s="456" t="e">
        <f t="shared" ca="1" si="170"/>
        <v>#N/A</v>
      </c>
      <c r="AO227" s="456" t="e">
        <f t="shared" ca="1" si="170"/>
        <v>#N/A</v>
      </c>
      <c r="AP227" s="454" t="e">
        <f t="shared" ca="1" si="155"/>
        <v>#DIV/0!</v>
      </c>
      <c r="AQ227" s="456">
        <f t="shared" si="171"/>
        <v>9.0000000000000002E-6</v>
      </c>
      <c r="AR227" s="456" t="e">
        <f t="shared" ca="1" si="171"/>
        <v>#DIV/0!</v>
      </c>
      <c r="AS227" s="460" t="e">
        <f t="shared" ca="1" si="188"/>
        <v>#N/A</v>
      </c>
      <c r="AT227" s="461" t="e">
        <f t="shared" ca="1" si="156"/>
        <v>#DIV/0!</v>
      </c>
      <c r="AU227" s="456" t="e">
        <f t="shared" si="172"/>
        <v>#DIV/0!</v>
      </c>
      <c r="AV227" s="455" t="e">
        <f t="shared" ca="1" si="173"/>
        <v>#DIV/0!</v>
      </c>
      <c r="AW227" s="456">
        <f t="shared" si="174"/>
        <v>0.03</v>
      </c>
      <c r="AX227" s="451">
        <f t="shared" si="157"/>
        <v>0</v>
      </c>
      <c r="AY227" s="457" t="e">
        <f t="shared" ca="1" si="158"/>
        <v>#DIV/0!</v>
      </c>
      <c r="BA227" s="68">
        <f>Pressure_1_R4!A86</f>
        <v>0</v>
      </c>
      <c r="BB227" s="87">
        <f>Pressure_1_R4!B86</f>
        <v>0</v>
      </c>
      <c r="BC227" s="87">
        <f>Pressure_1_R4!C86</f>
        <v>0</v>
      </c>
      <c r="BD227" s="87">
        <f>Pressure_1_R4!D86</f>
        <v>0</v>
      </c>
      <c r="BE227" s="87">
        <f>Pressure_1_R4!E86</f>
        <v>0</v>
      </c>
      <c r="BF227" s="87">
        <f>Pressure_1_R4!F86</f>
        <v>0</v>
      </c>
      <c r="BG227" s="87">
        <f>Pressure_1_R4!G86</f>
        <v>0</v>
      </c>
      <c r="BH227" s="87">
        <f>Pressure_1_R4!H86</f>
        <v>0</v>
      </c>
      <c r="BI227" s="87">
        <f>Pressure_1_R4!I86</f>
        <v>0</v>
      </c>
      <c r="BJ227" s="87">
        <f>Pressure_1_R4!J86</f>
        <v>0</v>
      </c>
      <c r="BK227" s="87">
        <f>Pressure_1_R4!K86</f>
        <v>0</v>
      </c>
      <c r="BL227" s="87">
        <f>Pressure_1_R4!L86</f>
        <v>0</v>
      </c>
      <c r="BM227" s="87">
        <f>Pressure_1_R4!M86</f>
        <v>0</v>
      </c>
      <c r="BN227" s="87">
        <f>Pressure_1_R4!N86</f>
        <v>0</v>
      </c>
      <c r="BO227" s="87">
        <f>Pressure_1_R4!O86</f>
        <v>0</v>
      </c>
      <c r="BP227" s="69">
        <f>Pressure_1_R4!P86</f>
        <v>0</v>
      </c>
    </row>
    <row r="228" spans="2:68" ht="15" customHeight="1">
      <c r="B228" s="443">
        <f>Pressure_1_R4!B21</f>
        <v>0</v>
      </c>
      <c r="C228" s="444">
        <f>Pressure_1_R4!D21</f>
        <v>0</v>
      </c>
      <c r="D228" s="450" t="str">
        <f t="shared" si="146"/>
        <v/>
      </c>
      <c r="E228" s="434" t="str">
        <f t="shared" si="175"/>
        <v>기체</v>
      </c>
      <c r="F228" s="392" t="e">
        <f t="shared" si="147"/>
        <v>#N/A</v>
      </c>
      <c r="G228" s="392" t="e">
        <f t="shared" si="148"/>
        <v>#N/A</v>
      </c>
      <c r="H228" s="442" t="e">
        <f t="shared" si="149"/>
        <v>#N/A</v>
      </c>
      <c r="I228" s="434">
        <f t="shared" si="176"/>
        <v>0</v>
      </c>
      <c r="J228" s="66"/>
      <c r="K228" s="428">
        <f t="shared" si="177"/>
        <v>0</v>
      </c>
      <c r="L228" s="433" t="e">
        <f t="shared" ca="1" si="178"/>
        <v>#N/A</v>
      </c>
      <c r="M228" s="434" t="e">
        <f t="shared" ca="1" si="179"/>
        <v>#VALUE!</v>
      </c>
      <c r="N228" s="433">
        <f t="shared" ca="1" si="180"/>
        <v>0</v>
      </c>
      <c r="O228" s="434" t="e">
        <f t="shared" ca="1" si="181"/>
        <v>#N/A</v>
      </c>
      <c r="P228" s="433">
        <f t="shared" ca="1" si="182"/>
        <v>0</v>
      </c>
      <c r="Q228" s="434" t="e">
        <f t="shared" ca="1" si="183"/>
        <v>#N/A</v>
      </c>
      <c r="R228" s="435">
        <f t="shared" ca="1" si="163"/>
        <v>0</v>
      </c>
      <c r="S228" s="432" t="e">
        <f t="shared" ca="1" si="164"/>
        <v>#N/A</v>
      </c>
      <c r="T228" s="392" t="e">
        <f t="shared" ca="1" si="150"/>
        <v>#N/A</v>
      </c>
      <c r="U228" s="445" t="e">
        <f t="shared" ca="1" si="184"/>
        <v>#N/A</v>
      </c>
      <c r="V228" s="434">
        <f t="shared" si="185"/>
        <v>0</v>
      </c>
      <c r="X228" s="433" t="e">
        <f t="shared" ca="1" si="186"/>
        <v>#N/A</v>
      </c>
      <c r="Y228" s="434" t="e">
        <f t="shared" ca="1" si="187"/>
        <v>#N/A</v>
      </c>
      <c r="Z228" s="433" t="e">
        <f t="shared" ca="1" si="166"/>
        <v>#N/A</v>
      </c>
      <c r="AA228" s="436" t="e">
        <f t="shared" ca="1" si="167"/>
        <v>#N/A</v>
      </c>
      <c r="AB228" s="447">
        <f t="shared" si="151"/>
        <v>0</v>
      </c>
      <c r="AC228" s="448">
        <f t="shared" si="152"/>
        <v>0</v>
      </c>
      <c r="AD228" s="449">
        <f t="shared" si="153"/>
        <v>0</v>
      </c>
      <c r="AF228" s="392">
        <f t="shared" si="154"/>
        <v>0</v>
      </c>
      <c r="AG228" s="456">
        <f t="shared" ref="AG228:AL240" si="189">AG227</f>
        <v>9.7989820000000005</v>
      </c>
      <c r="AH228" s="456" t="e">
        <f t="shared" si="189"/>
        <v>#DIV/0!</v>
      </c>
      <c r="AI228" s="456">
        <f t="shared" si="189"/>
        <v>8000</v>
      </c>
      <c r="AJ228" s="456">
        <f t="shared" si="189"/>
        <v>1</v>
      </c>
      <c r="AK228" s="456">
        <f t="shared" si="189"/>
        <v>0</v>
      </c>
      <c r="AL228" s="456" t="e">
        <f t="shared" ca="1" si="189"/>
        <v>#N/A</v>
      </c>
      <c r="AM228" s="459" t="e">
        <f t="shared" ca="1" si="169"/>
        <v>#DIV/0!</v>
      </c>
      <c r="AN228" s="456" t="e">
        <f t="shared" ref="AN228:AO240" ca="1" si="190">AN227</f>
        <v>#N/A</v>
      </c>
      <c r="AO228" s="456" t="e">
        <f t="shared" ca="1" si="190"/>
        <v>#N/A</v>
      </c>
      <c r="AP228" s="454" t="e">
        <f t="shared" ca="1" si="155"/>
        <v>#DIV/0!</v>
      </c>
      <c r="AQ228" s="456">
        <f t="shared" ref="AQ228:AR240" si="191">AQ227</f>
        <v>9.0000000000000002E-6</v>
      </c>
      <c r="AR228" s="456" t="e">
        <f t="shared" ca="1" si="191"/>
        <v>#DIV/0!</v>
      </c>
      <c r="AS228" s="460" t="e">
        <f t="shared" ca="1" si="188"/>
        <v>#N/A</v>
      </c>
      <c r="AT228" s="461" t="e">
        <f t="shared" ca="1" si="156"/>
        <v>#DIV/0!</v>
      </c>
      <c r="AU228" s="456" t="e">
        <f t="shared" si="172"/>
        <v>#DIV/0!</v>
      </c>
      <c r="AV228" s="455" t="e">
        <f t="shared" ca="1" si="173"/>
        <v>#DIV/0!</v>
      </c>
      <c r="AW228" s="456">
        <f t="shared" si="174"/>
        <v>0.03</v>
      </c>
      <c r="AX228" s="451">
        <f t="shared" si="157"/>
        <v>0</v>
      </c>
      <c r="AY228" s="457" t="e">
        <f t="shared" ca="1" si="158"/>
        <v>#DIV/0!</v>
      </c>
      <c r="BA228" s="70">
        <f>Pressure_1_R4!A87</f>
        <v>0</v>
      </c>
      <c r="BB228" s="86">
        <f>Pressure_1_R4!B87</f>
        <v>0</v>
      </c>
      <c r="BC228" s="86">
        <f>Pressure_1_R4!C87</f>
        <v>0</v>
      </c>
      <c r="BD228" s="86">
        <f>Pressure_1_R4!D87</f>
        <v>0</v>
      </c>
      <c r="BE228" s="86">
        <f>Pressure_1_R4!E87</f>
        <v>0</v>
      </c>
      <c r="BF228" s="86">
        <f>Pressure_1_R4!F87</f>
        <v>0</v>
      </c>
      <c r="BG228" s="86">
        <f>Pressure_1_R4!G87</f>
        <v>0</v>
      </c>
      <c r="BH228" s="86">
        <f>Pressure_1_R4!H87</f>
        <v>0</v>
      </c>
      <c r="BI228" s="86">
        <f>Pressure_1_R4!I87</f>
        <v>0</v>
      </c>
      <c r="BJ228" s="86">
        <f>Pressure_1_R4!J87</f>
        <v>0</v>
      </c>
      <c r="BK228" s="86">
        <f>Pressure_1_R4!K87</f>
        <v>0</v>
      </c>
      <c r="BL228" s="86">
        <f>Pressure_1_R4!L87</f>
        <v>0</v>
      </c>
      <c r="BM228" s="86">
        <f>Pressure_1_R4!M87</f>
        <v>0</v>
      </c>
      <c r="BN228" s="86">
        <f>Pressure_1_R4!N87</f>
        <v>0</v>
      </c>
      <c r="BO228" s="86">
        <f>Pressure_1_R4!O87</f>
        <v>0</v>
      </c>
      <c r="BP228" s="71">
        <f>Pressure_1_R4!P87</f>
        <v>0</v>
      </c>
    </row>
    <row r="229" spans="2:68" ht="15" customHeight="1">
      <c r="B229" s="443">
        <f>Pressure_1_R4!B22</f>
        <v>0</v>
      </c>
      <c r="C229" s="444">
        <f>Pressure_1_R4!D22</f>
        <v>0</v>
      </c>
      <c r="D229" s="450" t="str">
        <f t="shared" si="146"/>
        <v/>
      </c>
      <c r="E229" s="434" t="str">
        <f t="shared" si="175"/>
        <v>기체</v>
      </c>
      <c r="F229" s="392" t="e">
        <f t="shared" si="147"/>
        <v>#N/A</v>
      </c>
      <c r="G229" s="392" t="e">
        <f t="shared" si="148"/>
        <v>#N/A</v>
      </c>
      <c r="H229" s="442" t="e">
        <f t="shared" si="149"/>
        <v>#N/A</v>
      </c>
      <c r="I229" s="434">
        <f t="shared" si="176"/>
        <v>0</v>
      </c>
      <c r="J229" s="66"/>
      <c r="K229" s="428">
        <f t="shared" si="177"/>
        <v>0</v>
      </c>
      <c r="L229" s="433" t="e">
        <f t="shared" ca="1" si="178"/>
        <v>#N/A</v>
      </c>
      <c r="M229" s="434" t="e">
        <f t="shared" ca="1" si="179"/>
        <v>#VALUE!</v>
      </c>
      <c r="N229" s="433">
        <f t="shared" ca="1" si="180"/>
        <v>0</v>
      </c>
      <c r="O229" s="434" t="e">
        <f t="shared" ca="1" si="181"/>
        <v>#N/A</v>
      </c>
      <c r="P229" s="433">
        <f t="shared" ca="1" si="182"/>
        <v>0</v>
      </c>
      <c r="Q229" s="434" t="e">
        <f t="shared" ca="1" si="183"/>
        <v>#N/A</v>
      </c>
      <c r="R229" s="435">
        <f t="shared" ca="1" si="163"/>
        <v>0</v>
      </c>
      <c r="S229" s="432" t="e">
        <f t="shared" ca="1" si="164"/>
        <v>#N/A</v>
      </c>
      <c r="T229" s="392" t="e">
        <f t="shared" ca="1" si="150"/>
        <v>#N/A</v>
      </c>
      <c r="U229" s="445" t="e">
        <f t="shared" ca="1" si="184"/>
        <v>#N/A</v>
      </c>
      <c r="V229" s="434">
        <f t="shared" si="185"/>
        <v>0</v>
      </c>
      <c r="X229" s="433" t="e">
        <f t="shared" ca="1" si="186"/>
        <v>#N/A</v>
      </c>
      <c r="Y229" s="434" t="e">
        <f t="shared" ca="1" si="187"/>
        <v>#N/A</v>
      </c>
      <c r="Z229" s="433" t="e">
        <f t="shared" ca="1" si="166"/>
        <v>#N/A</v>
      </c>
      <c r="AA229" s="436" t="e">
        <f t="shared" ca="1" si="167"/>
        <v>#N/A</v>
      </c>
      <c r="AB229" s="447">
        <f t="shared" si="151"/>
        <v>0</v>
      </c>
      <c r="AC229" s="448">
        <f t="shared" si="152"/>
        <v>0</v>
      </c>
      <c r="AD229" s="449">
        <f t="shared" si="153"/>
        <v>0</v>
      </c>
      <c r="AF229" s="392">
        <f t="shared" si="154"/>
        <v>0</v>
      </c>
      <c r="AG229" s="456">
        <f t="shared" si="189"/>
        <v>9.7989820000000005</v>
      </c>
      <c r="AH229" s="456" t="e">
        <f t="shared" si="189"/>
        <v>#DIV/0!</v>
      </c>
      <c r="AI229" s="456">
        <f t="shared" si="189"/>
        <v>8000</v>
      </c>
      <c r="AJ229" s="456">
        <f t="shared" si="189"/>
        <v>1</v>
      </c>
      <c r="AK229" s="456">
        <f t="shared" si="189"/>
        <v>0</v>
      </c>
      <c r="AL229" s="456" t="e">
        <f t="shared" ca="1" si="189"/>
        <v>#N/A</v>
      </c>
      <c r="AM229" s="459" t="e">
        <f t="shared" ca="1" si="169"/>
        <v>#DIV/0!</v>
      </c>
      <c r="AN229" s="456" t="e">
        <f t="shared" ca="1" si="190"/>
        <v>#N/A</v>
      </c>
      <c r="AO229" s="456" t="e">
        <f t="shared" ca="1" si="190"/>
        <v>#N/A</v>
      </c>
      <c r="AP229" s="454" t="e">
        <f t="shared" ca="1" si="155"/>
        <v>#DIV/0!</v>
      </c>
      <c r="AQ229" s="456">
        <f t="shared" si="191"/>
        <v>9.0000000000000002E-6</v>
      </c>
      <c r="AR229" s="456" t="e">
        <f t="shared" ca="1" si="191"/>
        <v>#DIV/0!</v>
      </c>
      <c r="AS229" s="460" t="e">
        <f t="shared" ca="1" si="188"/>
        <v>#N/A</v>
      </c>
      <c r="AT229" s="461" t="e">
        <f t="shared" ca="1" si="156"/>
        <v>#DIV/0!</v>
      </c>
      <c r="AU229" s="456" t="e">
        <f t="shared" si="172"/>
        <v>#DIV/0!</v>
      </c>
      <c r="AV229" s="455" t="e">
        <f t="shared" ca="1" si="173"/>
        <v>#DIV/0!</v>
      </c>
      <c r="AW229" s="456">
        <f t="shared" si="174"/>
        <v>0.03</v>
      </c>
      <c r="AX229" s="451">
        <f t="shared" si="157"/>
        <v>0</v>
      </c>
      <c r="AY229" s="457" t="e">
        <f t="shared" ca="1" si="158"/>
        <v>#DIV/0!</v>
      </c>
      <c r="BA229" s="68">
        <f>Pressure_1_R4!A88</f>
        <v>0</v>
      </c>
      <c r="BB229" s="87">
        <f>Pressure_1_R4!B88</f>
        <v>0</v>
      </c>
      <c r="BC229" s="87">
        <f>Pressure_1_R4!C88</f>
        <v>0</v>
      </c>
      <c r="BD229" s="87">
        <f>Pressure_1_R4!D88</f>
        <v>0</v>
      </c>
      <c r="BE229" s="87">
        <f>Pressure_1_R4!E88</f>
        <v>0</v>
      </c>
      <c r="BF229" s="87">
        <f>Pressure_1_R4!F88</f>
        <v>0</v>
      </c>
      <c r="BG229" s="87">
        <f>Pressure_1_R4!G88</f>
        <v>0</v>
      </c>
      <c r="BH229" s="87">
        <f>Pressure_1_R4!H88</f>
        <v>0</v>
      </c>
      <c r="BI229" s="87">
        <f>Pressure_1_R4!I88</f>
        <v>0</v>
      </c>
      <c r="BJ229" s="87">
        <f>Pressure_1_R4!J88</f>
        <v>0</v>
      </c>
      <c r="BK229" s="87">
        <f>Pressure_1_R4!K88</f>
        <v>0</v>
      </c>
      <c r="BL229" s="87">
        <f>Pressure_1_R4!L88</f>
        <v>0</v>
      </c>
      <c r="BM229" s="87">
        <f>Pressure_1_R4!M88</f>
        <v>0</v>
      </c>
      <c r="BN229" s="87">
        <f>Pressure_1_R4!N88</f>
        <v>0</v>
      </c>
      <c r="BO229" s="87">
        <f>Pressure_1_R4!O88</f>
        <v>0</v>
      </c>
      <c r="BP229" s="69">
        <f>Pressure_1_R4!P88</f>
        <v>0</v>
      </c>
    </row>
    <row r="230" spans="2:68" ht="15" customHeight="1">
      <c r="B230" s="443">
        <f>Pressure_1_R4!B23</f>
        <v>0</v>
      </c>
      <c r="C230" s="444">
        <f>Pressure_1_R4!D23</f>
        <v>0</v>
      </c>
      <c r="D230" s="450" t="str">
        <f t="shared" si="146"/>
        <v/>
      </c>
      <c r="E230" s="434" t="str">
        <f t="shared" si="175"/>
        <v>기체</v>
      </c>
      <c r="F230" s="392" t="e">
        <f t="shared" si="147"/>
        <v>#N/A</v>
      </c>
      <c r="G230" s="392" t="e">
        <f t="shared" si="148"/>
        <v>#N/A</v>
      </c>
      <c r="H230" s="442" t="e">
        <f t="shared" si="149"/>
        <v>#N/A</v>
      </c>
      <c r="I230" s="434">
        <f t="shared" si="176"/>
        <v>0</v>
      </c>
      <c r="J230" s="66"/>
      <c r="K230" s="428">
        <f t="shared" si="177"/>
        <v>0</v>
      </c>
      <c r="L230" s="433" t="e">
        <f t="shared" ca="1" si="178"/>
        <v>#N/A</v>
      </c>
      <c r="M230" s="434" t="e">
        <f t="shared" ca="1" si="179"/>
        <v>#VALUE!</v>
      </c>
      <c r="N230" s="433">
        <f t="shared" ca="1" si="180"/>
        <v>0</v>
      </c>
      <c r="O230" s="434" t="e">
        <f t="shared" ca="1" si="181"/>
        <v>#N/A</v>
      </c>
      <c r="P230" s="433">
        <f t="shared" ca="1" si="182"/>
        <v>0</v>
      </c>
      <c r="Q230" s="434" t="e">
        <f t="shared" ca="1" si="183"/>
        <v>#N/A</v>
      </c>
      <c r="R230" s="435">
        <f t="shared" ca="1" si="163"/>
        <v>0</v>
      </c>
      <c r="S230" s="432" t="e">
        <f t="shared" ca="1" si="164"/>
        <v>#N/A</v>
      </c>
      <c r="T230" s="392" t="e">
        <f t="shared" ca="1" si="150"/>
        <v>#N/A</v>
      </c>
      <c r="U230" s="445" t="e">
        <f t="shared" ca="1" si="184"/>
        <v>#N/A</v>
      </c>
      <c r="V230" s="434">
        <f t="shared" si="185"/>
        <v>0</v>
      </c>
      <c r="X230" s="433" t="e">
        <f t="shared" ca="1" si="186"/>
        <v>#N/A</v>
      </c>
      <c r="Y230" s="434" t="e">
        <f t="shared" ca="1" si="187"/>
        <v>#N/A</v>
      </c>
      <c r="Z230" s="433" t="e">
        <f t="shared" ca="1" si="166"/>
        <v>#N/A</v>
      </c>
      <c r="AA230" s="436" t="e">
        <f t="shared" ca="1" si="167"/>
        <v>#N/A</v>
      </c>
      <c r="AB230" s="447">
        <f t="shared" si="151"/>
        <v>0</v>
      </c>
      <c r="AC230" s="448">
        <f t="shared" si="152"/>
        <v>0</v>
      </c>
      <c r="AD230" s="449">
        <f t="shared" si="153"/>
        <v>0</v>
      </c>
      <c r="AF230" s="392">
        <f t="shared" si="154"/>
        <v>0</v>
      </c>
      <c r="AG230" s="456">
        <f t="shared" si="189"/>
        <v>9.7989820000000005</v>
      </c>
      <c r="AH230" s="456" t="e">
        <f t="shared" si="189"/>
        <v>#DIV/0!</v>
      </c>
      <c r="AI230" s="456">
        <f t="shared" si="189"/>
        <v>8000</v>
      </c>
      <c r="AJ230" s="456">
        <f t="shared" si="189"/>
        <v>1</v>
      </c>
      <c r="AK230" s="456">
        <f t="shared" si="189"/>
        <v>0</v>
      </c>
      <c r="AL230" s="456" t="e">
        <f t="shared" ca="1" si="189"/>
        <v>#N/A</v>
      </c>
      <c r="AM230" s="459" t="e">
        <f t="shared" ca="1" si="169"/>
        <v>#DIV/0!</v>
      </c>
      <c r="AN230" s="456" t="e">
        <f t="shared" ca="1" si="190"/>
        <v>#N/A</v>
      </c>
      <c r="AO230" s="456" t="e">
        <f t="shared" ca="1" si="190"/>
        <v>#N/A</v>
      </c>
      <c r="AP230" s="454" t="e">
        <f t="shared" ca="1" si="155"/>
        <v>#DIV/0!</v>
      </c>
      <c r="AQ230" s="456">
        <f t="shared" si="191"/>
        <v>9.0000000000000002E-6</v>
      </c>
      <c r="AR230" s="456" t="e">
        <f t="shared" ca="1" si="191"/>
        <v>#DIV/0!</v>
      </c>
      <c r="AS230" s="460" t="e">
        <f t="shared" ca="1" si="188"/>
        <v>#N/A</v>
      </c>
      <c r="AT230" s="461" t="e">
        <f t="shared" ca="1" si="156"/>
        <v>#DIV/0!</v>
      </c>
      <c r="AU230" s="456" t="e">
        <f t="shared" si="172"/>
        <v>#DIV/0!</v>
      </c>
      <c r="AV230" s="455" t="e">
        <f t="shared" ca="1" si="173"/>
        <v>#DIV/0!</v>
      </c>
      <c r="AW230" s="456">
        <f t="shared" si="174"/>
        <v>0.03</v>
      </c>
      <c r="AX230" s="451">
        <f t="shared" si="157"/>
        <v>0</v>
      </c>
      <c r="AY230" s="457" t="e">
        <f t="shared" ca="1" si="158"/>
        <v>#DIV/0!</v>
      </c>
      <c r="BA230" s="70">
        <f>Pressure_1_R4!A89</f>
        <v>0</v>
      </c>
      <c r="BB230" s="86">
        <f>Pressure_1_R4!B89</f>
        <v>0</v>
      </c>
      <c r="BC230" s="86">
        <f>Pressure_1_R4!C89</f>
        <v>0</v>
      </c>
      <c r="BD230" s="86">
        <f>Pressure_1_R4!D89</f>
        <v>0</v>
      </c>
      <c r="BE230" s="86">
        <f>Pressure_1_R4!E89</f>
        <v>0</v>
      </c>
      <c r="BF230" s="86">
        <f>Pressure_1_R4!F89</f>
        <v>0</v>
      </c>
      <c r="BG230" s="86">
        <f>Pressure_1_R4!G89</f>
        <v>0</v>
      </c>
      <c r="BH230" s="86">
        <f>Pressure_1_R4!H89</f>
        <v>0</v>
      </c>
      <c r="BI230" s="86">
        <f>Pressure_1_R4!I89</f>
        <v>0</v>
      </c>
      <c r="BJ230" s="86">
        <f>Pressure_1_R4!J89</f>
        <v>0</v>
      </c>
      <c r="BK230" s="86">
        <f>Pressure_1_R4!K89</f>
        <v>0</v>
      </c>
      <c r="BL230" s="86">
        <f>Pressure_1_R4!L89</f>
        <v>0</v>
      </c>
      <c r="BM230" s="86">
        <f>Pressure_1_R4!M89</f>
        <v>0</v>
      </c>
      <c r="BN230" s="86">
        <f>Pressure_1_R4!N89</f>
        <v>0</v>
      </c>
      <c r="BO230" s="86">
        <f>Pressure_1_R4!O89</f>
        <v>0</v>
      </c>
      <c r="BP230" s="71">
        <f>Pressure_1_R4!P89</f>
        <v>0</v>
      </c>
    </row>
    <row r="231" spans="2:68" ht="15" customHeight="1">
      <c r="B231" s="443">
        <f>Pressure_1_R4!B24</f>
        <v>0</v>
      </c>
      <c r="C231" s="444">
        <f>Pressure_1_R4!D24</f>
        <v>0</v>
      </c>
      <c r="D231" s="450" t="str">
        <f t="shared" si="146"/>
        <v/>
      </c>
      <c r="E231" s="434" t="str">
        <f t="shared" si="175"/>
        <v>기체</v>
      </c>
      <c r="F231" s="392" t="e">
        <f t="shared" si="147"/>
        <v>#N/A</v>
      </c>
      <c r="G231" s="392" t="e">
        <f t="shared" si="148"/>
        <v>#N/A</v>
      </c>
      <c r="H231" s="442" t="e">
        <f t="shared" si="149"/>
        <v>#N/A</v>
      </c>
      <c r="I231" s="434">
        <f t="shared" si="176"/>
        <v>0</v>
      </c>
      <c r="J231" s="66"/>
      <c r="K231" s="428">
        <f t="shared" si="177"/>
        <v>0</v>
      </c>
      <c r="L231" s="433" t="e">
        <f t="shared" ca="1" si="178"/>
        <v>#N/A</v>
      </c>
      <c r="M231" s="434" t="e">
        <f t="shared" ca="1" si="179"/>
        <v>#VALUE!</v>
      </c>
      <c r="N231" s="433">
        <f t="shared" ca="1" si="180"/>
        <v>0</v>
      </c>
      <c r="O231" s="434" t="e">
        <f t="shared" ca="1" si="181"/>
        <v>#N/A</v>
      </c>
      <c r="P231" s="433">
        <f t="shared" ca="1" si="182"/>
        <v>0</v>
      </c>
      <c r="Q231" s="434" t="e">
        <f t="shared" ca="1" si="183"/>
        <v>#N/A</v>
      </c>
      <c r="R231" s="435">
        <f t="shared" ca="1" si="163"/>
        <v>0</v>
      </c>
      <c r="S231" s="432" t="e">
        <f t="shared" ca="1" si="164"/>
        <v>#N/A</v>
      </c>
      <c r="T231" s="392" t="e">
        <f t="shared" ca="1" si="150"/>
        <v>#N/A</v>
      </c>
      <c r="U231" s="445" t="e">
        <f t="shared" ca="1" si="184"/>
        <v>#N/A</v>
      </c>
      <c r="V231" s="434">
        <f t="shared" si="185"/>
        <v>0</v>
      </c>
      <c r="X231" s="433" t="e">
        <f t="shared" ca="1" si="186"/>
        <v>#N/A</v>
      </c>
      <c r="Y231" s="434" t="e">
        <f t="shared" ca="1" si="187"/>
        <v>#N/A</v>
      </c>
      <c r="Z231" s="433" t="e">
        <f t="shared" ca="1" si="166"/>
        <v>#N/A</v>
      </c>
      <c r="AA231" s="436" t="e">
        <f t="shared" ca="1" si="167"/>
        <v>#N/A</v>
      </c>
      <c r="AB231" s="447">
        <f t="shared" si="151"/>
        <v>0</v>
      </c>
      <c r="AC231" s="448">
        <f t="shared" si="152"/>
        <v>0</v>
      </c>
      <c r="AD231" s="449">
        <f t="shared" si="153"/>
        <v>0</v>
      </c>
      <c r="AF231" s="392">
        <f t="shared" si="154"/>
        <v>0</v>
      </c>
      <c r="AG231" s="456">
        <f t="shared" si="189"/>
        <v>9.7989820000000005</v>
      </c>
      <c r="AH231" s="456" t="e">
        <f t="shared" si="189"/>
        <v>#DIV/0!</v>
      </c>
      <c r="AI231" s="456">
        <f t="shared" si="189"/>
        <v>8000</v>
      </c>
      <c r="AJ231" s="456">
        <f t="shared" si="189"/>
        <v>1</v>
      </c>
      <c r="AK231" s="456">
        <f t="shared" si="189"/>
        <v>0</v>
      </c>
      <c r="AL231" s="456" t="e">
        <f t="shared" ca="1" si="189"/>
        <v>#N/A</v>
      </c>
      <c r="AM231" s="459" t="e">
        <f t="shared" ca="1" si="169"/>
        <v>#DIV/0!</v>
      </c>
      <c r="AN231" s="456" t="e">
        <f t="shared" ca="1" si="190"/>
        <v>#N/A</v>
      </c>
      <c r="AO231" s="456" t="e">
        <f t="shared" ca="1" si="190"/>
        <v>#N/A</v>
      </c>
      <c r="AP231" s="454" t="e">
        <f t="shared" ca="1" si="155"/>
        <v>#DIV/0!</v>
      </c>
      <c r="AQ231" s="456">
        <f t="shared" si="191"/>
        <v>9.0000000000000002E-6</v>
      </c>
      <c r="AR231" s="456" t="e">
        <f t="shared" ca="1" si="191"/>
        <v>#DIV/0!</v>
      </c>
      <c r="AS231" s="460" t="e">
        <f t="shared" ca="1" si="188"/>
        <v>#N/A</v>
      </c>
      <c r="AT231" s="461" t="e">
        <f t="shared" ca="1" si="156"/>
        <v>#DIV/0!</v>
      </c>
      <c r="AU231" s="456" t="e">
        <f t="shared" si="172"/>
        <v>#DIV/0!</v>
      </c>
      <c r="AV231" s="455" t="e">
        <f t="shared" ca="1" si="173"/>
        <v>#DIV/0!</v>
      </c>
      <c r="AW231" s="456">
        <f t="shared" si="174"/>
        <v>0.03</v>
      </c>
      <c r="AX231" s="451">
        <f t="shared" si="157"/>
        <v>0</v>
      </c>
      <c r="AY231" s="457" t="e">
        <f t="shared" ca="1" si="158"/>
        <v>#DIV/0!</v>
      </c>
      <c r="BA231" s="68">
        <f>Pressure_1_R4!A90</f>
        <v>0</v>
      </c>
      <c r="BB231" s="87">
        <f>Pressure_1_R4!B90</f>
        <v>0</v>
      </c>
      <c r="BC231" s="87">
        <f>Pressure_1_R4!C90</f>
        <v>0</v>
      </c>
      <c r="BD231" s="87">
        <f>Pressure_1_R4!D90</f>
        <v>0</v>
      </c>
      <c r="BE231" s="87">
        <f>Pressure_1_R4!E90</f>
        <v>0</v>
      </c>
      <c r="BF231" s="87">
        <f>Pressure_1_R4!F90</f>
        <v>0</v>
      </c>
      <c r="BG231" s="87">
        <f>Pressure_1_R4!G90</f>
        <v>0</v>
      </c>
      <c r="BH231" s="87">
        <f>Pressure_1_R4!H90</f>
        <v>0</v>
      </c>
      <c r="BI231" s="87">
        <f>Pressure_1_R4!I90</f>
        <v>0</v>
      </c>
      <c r="BJ231" s="87">
        <f>Pressure_1_R4!J90</f>
        <v>0</v>
      </c>
      <c r="BK231" s="87">
        <f>Pressure_1_R4!K90</f>
        <v>0</v>
      </c>
      <c r="BL231" s="87">
        <f>Pressure_1_R4!L90</f>
        <v>0</v>
      </c>
      <c r="BM231" s="87">
        <f>Pressure_1_R4!M90</f>
        <v>0</v>
      </c>
      <c r="BN231" s="87">
        <f>Pressure_1_R4!N90</f>
        <v>0</v>
      </c>
      <c r="BO231" s="87">
        <f>Pressure_1_R4!O90</f>
        <v>0</v>
      </c>
      <c r="BP231" s="69">
        <f>Pressure_1_R4!P90</f>
        <v>0</v>
      </c>
    </row>
    <row r="232" spans="2:68" ht="15" customHeight="1">
      <c r="B232" s="443">
        <f>Pressure_1_R4!B25</f>
        <v>0</v>
      </c>
      <c r="C232" s="444">
        <f>Pressure_1_R4!D25</f>
        <v>0</v>
      </c>
      <c r="D232" s="450" t="str">
        <f t="shared" si="146"/>
        <v/>
      </c>
      <c r="E232" s="434" t="str">
        <f t="shared" si="175"/>
        <v>기체</v>
      </c>
      <c r="F232" s="392" t="e">
        <f t="shared" si="147"/>
        <v>#N/A</v>
      </c>
      <c r="G232" s="392" t="e">
        <f t="shared" si="148"/>
        <v>#N/A</v>
      </c>
      <c r="H232" s="442" t="e">
        <f t="shared" si="149"/>
        <v>#N/A</v>
      </c>
      <c r="I232" s="434">
        <f t="shared" si="176"/>
        <v>0</v>
      </c>
      <c r="J232" s="66"/>
      <c r="K232" s="428">
        <f t="shared" si="177"/>
        <v>0</v>
      </c>
      <c r="L232" s="433" t="e">
        <f t="shared" ca="1" si="178"/>
        <v>#N/A</v>
      </c>
      <c r="M232" s="434" t="e">
        <f t="shared" ca="1" si="179"/>
        <v>#VALUE!</v>
      </c>
      <c r="N232" s="433">
        <f t="shared" ca="1" si="180"/>
        <v>0</v>
      </c>
      <c r="O232" s="434" t="e">
        <f t="shared" ca="1" si="181"/>
        <v>#N/A</v>
      </c>
      <c r="P232" s="433">
        <f t="shared" ca="1" si="182"/>
        <v>0</v>
      </c>
      <c r="Q232" s="434" t="e">
        <f t="shared" ca="1" si="183"/>
        <v>#N/A</v>
      </c>
      <c r="R232" s="435">
        <f t="shared" ca="1" si="163"/>
        <v>0</v>
      </c>
      <c r="S232" s="432" t="e">
        <f t="shared" ca="1" si="164"/>
        <v>#N/A</v>
      </c>
      <c r="T232" s="392" t="e">
        <f t="shared" ca="1" si="150"/>
        <v>#N/A</v>
      </c>
      <c r="U232" s="445" t="e">
        <f t="shared" ca="1" si="184"/>
        <v>#N/A</v>
      </c>
      <c r="V232" s="434">
        <f t="shared" si="185"/>
        <v>0</v>
      </c>
      <c r="X232" s="433" t="e">
        <f t="shared" ca="1" si="186"/>
        <v>#N/A</v>
      </c>
      <c r="Y232" s="434" t="e">
        <f t="shared" ca="1" si="187"/>
        <v>#N/A</v>
      </c>
      <c r="Z232" s="433" t="e">
        <f t="shared" ca="1" si="166"/>
        <v>#N/A</v>
      </c>
      <c r="AA232" s="436" t="e">
        <f t="shared" ca="1" si="167"/>
        <v>#N/A</v>
      </c>
      <c r="AB232" s="447">
        <f t="shared" si="151"/>
        <v>0</v>
      </c>
      <c r="AC232" s="448">
        <f t="shared" si="152"/>
        <v>0</v>
      </c>
      <c r="AD232" s="449">
        <f t="shared" si="153"/>
        <v>0</v>
      </c>
      <c r="AF232" s="392">
        <f t="shared" si="154"/>
        <v>0</v>
      </c>
      <c r="AG232" s="456">
        <f t="shared" si="189"/>
        <v>9.7989820000000005</v>
      </c>
      <c r="AH232" s="456" t="e">
        <f t="shared" si="189"/>
        <v>#DIV/0!</v>
      </c>
      <c r="AI232" s="456">
        <f t="shared" si="189"/>
        <v>8000</v>
      </c>
      <c r="AJ232" s="456">
        <f t="shared" si="189"/>
        <v>1</v>
      </c>
      <c r="AK232" s="456">
        <f t="shared" si="189"/>
        <v>0</v>
      </c>
      <c r="AL232" s="456" t="e">
        <f t="shared" ca="1" si="189"/>
        <v>#N/A</v>
      </c>
      <c r="AM232" s="459" t="e">
        <f t="shared" ca="1" si="169"/>
        <v>#DIV/0!</v>
      </c>
      <c r="AN232" s="456" t="e">
        <f t="shared" ca="1" si="190"/>
        <v>#N/A</v>
      </c>
      <c r="AO232" s="456" t="e">
        <f t="shared" ca="1" si="190"/>
        <v>#N/A</v>
      </c>
      <c r="AP232" s="454" t="e">
        <f t="shared" ca="1" si="155"/>
        <v>#DIV/0!</v>
      </c>
      <c r="AQ232" s="456">
        <f t="shared" si="191"/>
        <v>9.0000000000000002E-6</v>
      </c>
      <c r="AR232" s="456" t="e">
        <f t="shared" ca="1" si="191"/>
        <v>#DIV/0!</v>
      </c>
      <c r="AS232" s="460" t="e">
        <f t="shared" ca="1" si="188"/>
        <v>#N/A</v>
      </c>
      <c r="AT232" s="461" t="e">
        <f t="shared" ca="1" si="156"/>
        <v>#DIV/0!</v>
      </c>
      <c r="AU232" s="456" t="e">
        <f t="shared" si="172"/>
        <v>#DIV/0!</v>
      </c>
      <c r="AV232" s="455" t="e">
        <f t="shared" ca="1" si="173"/>
        <v>#DIV/0!</v>
      </c>
      <c r="AW232" s="456">
        <f t="shared" si="174"/>
        <v>0.03</v>
      </c>
      <c r="AX232" s="451">
        <f t="shared" si="157"/>
        <v>0</v>
      </c>
      <c r="AY232" s="457" t="e">
        <f t="shared" ca="1" si="158"/>
        <v>#DIV/0!</v>
      </c>
      <c r="BA232" s="70">
        <f>Pressure_1_R4!A91</f>
        <v>0</v>
      </c>
      <c r="BB232" s="86">
        <f>Pressure_1_R4!B91</f>
        <v>0</v>
      </c>
      <c r="BC232" s="86">
        <f>Pressure_1_R4!C91</f>
        <v>0</v>
      </c>
      <c r="BD232" s="86">
        <f>Pressure_1_R4!D91</f>
        <v>0</v>
      </c>
      <c r="BE232" s="86">
        <f>Pressure_1_R4!E91</f>
        <v>0</v>
      </c>
      <c r="BF232" s="86">
        <f>Pressure_1_R4!F91</f>
        <v>0</v>
      </c>
      <c r="BG232" s="86">
        <f>Pressure_1_R4!G91</f>
        <v>0</v>
      </c>
      <c r="BH232" s="86">
        <f>Pressure_1_R4!H91</f>
        <v>0</v>
      </c>
      <c r="BI232" s="86">
        <f>Pressure_1_R4!I91</f>
        <v>0</v>
      </c>
      <c r="BJ232" s="86">
        <f>Pressure_1_R4!J91</f>
        <v>0</v>
      </c>
      <c r="BK232" s="86">
        <f>Pressure_1_R4!K91</f>
        <v>0</v>
      </c>
      <c r="BL232" s="86">
        <f>Pressure_1_R4!L91</f>
        <v>0</v>
      </c>
      <c r="BM232" s="86">
        <f>Pressure_1_R4!M91</f>
        <v>0</v>
      </c>
      <c r="BN232" s="86">
        <f>Pressure_1_R4!N91</f>
        <v>0</v>
      </c>
      <c r="BO232" s="86">
        <f>Pressure_1_R4!O91</f>
        <v>0</v>
      </c>
      <c r="BP232" s="71">
        <f>Pressure_1_R4!P91</f>
        <v>0</v>
      </c>
    </row>
    <row r="233" spans="2:68" ht="15" customHeight="1">
      <c r="B233" s="443">
        <f>Pressure_1_R4!B26</f>
        <v>0</v>
      </c>
      <c r="C233" s="444">
        <f>Pressure_1_R4!D26</f>
        <v>0</v>
      </c>
      <c r="D233" s="450" t="str">
        <f t="shared" si="146"/>
        <v/>
      </c>
      <c r="E233" s="434" t="str">
        <f t="shared" si="175"/>
        <v>기체</v>
      </c>
      <c r="F233" s="392" t="e">
        <f t="shared" si="147"/>
        <v>#N/A</v>
      </c>
      <c r="G233" s="392" t="e">
        <f t="shared" si="148"/>
        <v>#N/A</v>
      </c>
      <c r="H233" s="442" t="e">
        <f t="shared" si="149"/>
        <v>#N/A</v>
      </c>
      <c r="I233" s="434">
        <f t="shared" si="176"/>
        <v>0</v>
      </c>
      <c r="J233" s="66"/>
      <c r="K233" s="428">
        <f t="shared" si="177"/>
        <v>0</v>
      </c>
      <c r="L233" s="433" t="e">
        <f t="shared" ca="1" si="178"/>
        <v>#N/A</v>
      </c>
      <c r="M233" s="434" t="e">
        <f t="shared" ca="1" si="179"/>
        <v>#VALUE!</v>
      </c>
      <c r="N233" s="433">
        <f t="shared" ca="1" si="180"/>
        <v>0</v>
      </c>
      <c r="O233" s="434" t="e">
        <f t="shared" ca="1" si="181"/>
        <v>#N/A</v>
      </c>
      <c r="P233" s="433">
        <f t="shared" ca="1" si="182"/>
        <v>0</v>
      </c>
      <c r="Q233" s="434" t="e">
        <f t="shared" ca="1" si="183"/>
        <v>#N/A</v>
      </c>
      <c r="R233" s="435">
        <f t="shared" ca="1" si="163"/>
        <v>0</v>
      </c>
      <c r="S233" s="432" t="e">
        <f t="shared" ca="1" si="164"/>
        <v>#N/A</v>
      </c>
      <c r="T233" s="392" t="e">
        <f t="shared" ca="1" si="150"/>
        <v>#N/A</v>
      </c>
      <c r="U233" s="445" t="e">
        <f t="shared" ca="1" si="184"/>
        <v>#N/A</v>
      </c>
      <c r="V233" s="434">
        <f t="shared" si="185"/>
        <v>0</v>
      </c>
      <c r="X233" s="433" t="e">
        <f t="shared" ca="1" si="186"/>
        <v>#N/A</v>
      </c>
      <c r="Y233" s="434" t="e">
        <f t="shared" ca="1" si="187"/>
        <v>#N/A</v>
      </c>
      <c r="Z233" s="433" t="e">
        <f t="shared" ca="1" si="166"/>
        <v>#N/A</v>
      </c>
      <c r="AA233" s="436" t="e">
        <f t="shared" ca="1" si="167"/>
        <v>#N/A</v>
      </c>
      <c r="AB233" s="447">
        <f t="shared" si="151"/>
        <v>0</v>
      </c>
      <c r="AC233" s="448">
        <f t="shared" si="152"/>
        <v>0</v>
      </c>
      <c r="AD233" s="449">
        <f t="shared" si="153"/>
        <v>0</v>
      </c>
      <c r="AF233" s="392">
        <f t="shared" si="154"/>
        <v>0</v>
      </c>
      <c r="AG233" s="456">
        <f t="shared" si="189"/>
        <v>9.7989820000000005</v>
      </c>
      <c r="AH233" s="456" t="e">
        <f t="shared" si="189"/>
        <v>#DIV/0!</v>
      </c>
      <c r="AI233" s="456">
        <f t="shared" si="189"/>
        <v>8000</v>
      </c>
      <c r="AJ233" s="456">
        <f t="shared" si="189"/>
        <v>1</v>
      </c>
      <c r="AK233" s="456">
        <f t="shared" si="189"/>
        <v>0</v>
      </c>
      <c r="AL233" s="456" t="e">
        <f t="shared" ca="1" si="189"/>
        <v>#N/A</v>
      </c>
      <c r="AM233" s="459" t="e">
        <f t="shared" ca="1" si="169"/>
        <v>#DIV/0!</v>
      </c>
      <c r="AN233" s="456" t="e">
        <f t="shared" ca="1" si="190"/>
        <v>#N/A</v>
      </c>
      <c r="AO233" s="456" t="e">
        <f t="shared" ca="1" si="190"/>
        <v>#N/A</v>
      </c>
      <c r="AP233" s="454" t="e">
        <f t="shared" ca="1" si="155"/>
        <v>#DIV/0!</v>
      </c>
      <c r="AQ233" s="456">
        <f t="shared" si="191"/>
        <v>9.0000000000000002E-6</v>
      </c>
      <c r="AR233" s="456" t="e">
        <f t="shared" ca="1" si="191"/>
        <v>#DIV/0!</v>
      </c>
      <c r="AS233" s="460" t="e">
        <f t="shared" ca="1" si="188"/>
        <v>#N/A</v>
      </c>
      <c r="AT233" s="461" t="e">
        <f t="shared" ca="1" si="156"/>
        <v>#DIV/0!</v>
      </c>
      <c r="AU233" s="456" t="e">
        <f t="shared" si="172"/>
        <v>#DIV/0!</v>
      </c>
      <c r="AV233" s="455" t="e">
        <f t="shared" ca="1" si="173"/>
        <v>#DIV/0!</v>
      </c>
      <c r="AW233" s="456">
        <f t="shared" si="174"/>
        <v>0.03</v>
      </c>
      <c r="AX233" s="451">
        <f t="shared" si="157"/>
        <v>0</v>
      </c>
      <c r="AY233" s="457" t="e">
        <f t="shared" ca="1" si="158"/>
        <v>#DIV/0!</v>
      </c>
      <c r="BA233" s="68">
        <f>Pressure_1_R4!A92</f>
        <v>0</v>
      </c>
      <c r="BB233" s="87">
        <f>Pressure_1_R4!B92</f>
        <v>0</v>
      </c>
      <c r="BC233" s="87">
        <f>Pressure_1_R4!C92</f>
        <v>0</v>
      </c>
      <c r="BD233" s="87">
        <f>Pressure_1_R4!D92</f>
        <v>0</v>
      </c>
      <c r="BE233" s="87">
        <f>Pressure_1_R4!E92</f>
        <v>0</v>
      </c>
      <c r="BF233" s="87">
        <f>Pressure_1_R4!F92</f>
        <v>0</v>
      </c>
      <c r="BG233" s="87">
        <f>Pressure_1_R4!G92</f>
        <v>0</v>
      </c>
      <c r="BH233" s="87">
        <f>Pressure_1_R4!H92</f>
        <v>0</v>
      </c>
      <c r="BI233" s="87">
        <f>Pressure_1_R4!I92</f>
        <v>0</v>
      </c>
      <c r="BJ233" s="87">
        <f>Pressure_1_R4!J92</f>
        <v>0</v>
      </c>
      <c r="BK233" s="87">
        <f>Pressure_1_R4!K92</f>
        <v>0</v>
      </c>
      <c r="BL233" s="87">
        <f>Pressure_1_R4!L92</f>
        <v>0</v>
      </c>
      <c r="BM233" s="87">
        <f>Pressure_1_R4!M92</f>
        <v>0</v>
      </c>
      <c r="BN233" s="87">
        <f>Pressure_1_R4!N92</f>
        <v>0</v>
      </c>
      <c r="BO233" s="87">
        <f>Pressure_1_R4!O92</f>
        <v>0</v>
      </c>
      <c r="BP233" s="69">
        <f>Pressure_1_R4!P92</f>
        <v>0</v>
      </c>
    </row>
    <row r="234" spans="2:68" ht="15" customHeight="1">
      <c r="B234" s="443">
        <f>Pressure_1_R4!B27</f>
        <v>0</v>
      </c>
      <c r="C234" s="444">
        <f>Pressure_1_R4!D27</f>
        <v>0</v>
      </c>
      <c r="D234" s="450" t="str">
        <f t="shared" si="146"/>
        <v/>
      </c>
      <c r="E234" s="434" t="str">
        <f t="shared" si="175"/>
        <v>기체</v>
      </c>
      <c r="F234" s="392" t="e">
        <f t="shared" si="147"/>
        <v>#N/A</v>
      </c>
      <c r="G234" s="392" t="e">
        <f t="shared" si="148"/>
        <v>#N/A</v>
      </c>
      <c r="H234" s="442" t="e">
        <f t="shared" si="149"/>
        <v>#N/A</v>
      </c>
      <c r="I234" s="434">
        <f t="shared" si="176"/>
        <v>0</v>
      </c>
      <c r="J234" s="66"/>
      <c r="K234" s="428">
        <f t="shared" si="177"/>
        <v>0</v>
      </c>
      <c r="L234" s="433" t="e">
        <f t="shared" ca="1" si="178"/>
        <v>#N/A</v>
      </c>
      <c r="M234" s="434" t="e">
        <f t="shared" ca="1" si="179"/>
        <v>#VALUE!</v>
      </c>
      <c r="N234" s="433">
        <f t="shared" ca="1" si="180"/>
        <v>0</v>
      </c>
      <c r="O234" s="434" t="e">
        <f t="shared" ca="1" si="181"/>
        <v>#N/A</v>
      </c>
      <c r="P234" s="433">
        <f t="shared" ca="1" si="182"/>
        <v>0</v>
      </c>
      <c r="Q234" s="434" t="e">
        <f t="shared" ca="1" si="183"/>
        <v>#N/A</v>
      </c>
      <c r="R234" s="435">
        <f t="shared" ca="1" si="163"/>
        <v>0</v>
      </c>
      <c r="S234" s="432" t="e">
        <f t="shared" ca="1" si="164"/>
        <v>#N/A</v>
      </c>
      <c r="T234" s="392" t="e">
        <f t="shared" ca="1" si="150"/>
        <v>#N/A</v>
      </c>
      <c r="U234" s="445" t="e">
        <f t="shared" ca="1" si="184"/>
        <v>#N/A</v>
      </c>
      <c r="V234" s="434">
        <f t="shared" si="185"/>
        <v>0</v>
      </c>
      <c r="X234" s="433" t="e">
        <f t="shared" ca="1" si="186"/>
        <v>#N/A</v>
      </c>
      <c r="Y234" s="434" t="e">
        <f t="shared" ca="1" si="187"/>
        <v>#N/A</v>
      </c>
      <c r="Z234" s="433" t="e">
        <f t="shared" ca="1" si="166"/>
        <v>#N/A</v>
      </c>
      <c r="AA234" s="436" t="e">
        <f t="shared" ca="1" si="167"/>
        <v>#N/A</v>
      </c>
      <c r="AB234" s="447">
        <f t="shared" si="151"/>
        <v>0</v>
      </c>
      <c r="AC234" s="448">
        <f t="shared" si="152"/>
        <v>0</v>
      </c>
      <c r="AD234" s="449">
        <f t="shared" si="153"/>
        <v>0</v>
      </c>
      <c r="AF234" s="392">
        <f t="shared" si="154"/>
        <v>0</v>
      </c>
      <c r="AG234" s="456">
        <f t="shared" si="189"/>
        <v>9.7989820000000005</v>
      </c>
      <c r="AH234" s="456" t="e">
        <f t="shared" si="189"/>
        <v>#DIV/0!</v>
      </c>
      <c r="AI234" s="456">
        <f t="shared" si="189"/>
        <v>8000</v>
      </c>
      <c r="AJ234" s="456">
        <f t="shared" si="189"/>
        <v>1</v>
      </c>
      <c r="AK234" s="456">
        <f t="shared" si="189"/>
        <v>0</v>
      </c>
      <c r="AL234" s="456" t="e">
        <f t="shared" ca="1" si="189"/>
        <v>#N/A</v>
      </c>
      <c r="AM234" s="459" t="e">
        <f t="shared" ca="1" si="169"/>
        <v>#DIV/0!</v>
      </c>
      <c r="AN234" s="456" t="e">
        <f t="shared" ca="1" si="190"/>
        <v>#N/A</v>
      </c>
      <c r="AO234" s="456" t="e">
        <f t="shared" ca="1" si="190"/>
        <v>#N/A</v>
      </c>
      <c r="AP234" s="454" t="e">
        <f t="shared" ca="1" si="155"/>
        <v>#DIV/0!</v>
      </c>
      <c r="AQ234" s="456">
        <f t="shared" si="191"/>
        <v>9.0000000000000002E-6</v>
      </c>
      <c r="AR234" s="456" t="e">
        <f t="shared" ca="1" si="191"/>
        <v>#DIV/0!</v>
      </c>
      <c r="AS234" s="460" t="e">
        <f t="shared" ca="1" si="188"/>
        <v>#N/A</v>
      </c>
      <c r="AT234" s="461" t="e">
        <f t="shared" ca="1" si="156"/>
        <v>#DIV/0!</v>
      </c>
      <c r="AU234" s="456" t="e">
        <f t="shared" si="172"/>
        <v>#DIV/0!</v>
      </c>
      <c r="AV234" s="455" t="e">
        <f t="shared" ca="1" si="173"/>
        <v>#DIV/0!</v>
      </c>
      <c r="AW234" s="456">
        <f t="shared" si="174"/>
        <v>0.03</v>
      </c>
      <c r="AX234" s="451">
        <f t="shared" si="157"/>
        <v>0</v>
      </c>
      <c r="AY234" s="457" t="e">
        <f t="shared" ca="1" si="158"/>
        <v>#DIV/0!</v>
      </c>
      <c r="BA234" s="70">
        <f>Pressure_1_R4!A93</f>
        <v>0</v>
      </c>
      <c r="BB234" s="86">
        <f>Pressure_1_R4!B93</f>
        <v>0</v>
      </c>
      <c r="BC234" s="86">
        <f>Pressure_1_R4!C93</f>
        <v>0</v>
      </c>
      <c r="BD234" s="86">
        <f>Pressure_1_R4!D93</f>
        <v>0</v>
      </c>
      <c r="BE234" s="86">
        <f>Pressure_1_R4!E93</f>
        <v>0</v>
      </c>
      <c r="BF234" s="86">
        <f>Pressure_1_R4!F93</f>
        <v>0</v>
      </c>
      <c r="BG234" s="86">
        <f>Pressure_1_R4!G93</f>
        <v>0</v>
      </c>
      <c r="BH234" s="86">
        <f>Pressure_1_R4!H93</f>
        <v>0</v>
      </c>
      <c r="BI234" s="86">
        <f>Pressure_1_R4!I93</f>
        <v>0</v>
      </c>
      <c r="BJ234" s="86">
        <f>Pressure_1_R4!J93</f>
        <v>0</v>
      </c>
      <c r="BK234" s="86">
        <f>Pressure_1_R4!K93</f>
        <v>0</v>
      </c>
      <c r="BL234" s="86">
        <f>Pressure_1_R4!L93</f>
        <v>0</v>
      </c>
      <c r="BM234" s="86">
        <f>Pressure_1_R4!M93</f>
        <v>0</v>
      </c>
      <c r="BN234" s="86">
        <f>Pressure_1_R4!N93</f>
        <v>0</v>
      </c>
      <c r="BO234" s="86">
        <f>Pressure_1_R4!O93</f>
        <v>0</v>
      </c>
      <c r="BP234" s="71">
        <f>Pressure_1_R4!P93</f>
        <v>0</v>
      </c>
    </row>
    <row r="235" spans="2:68" ht="15" customHeight="1">
      <c r="B235" s="443">
        <f>Pressure_1_R4!B28</f>
        <v>0</v>
      </c>
      <c r="C235" s="444">
        <f>Pressure_1_R4!D28</f>
        <v>0</v>
      </c>
      <c r="D235" s="450" t="str">
        <f t="shared" si="146"/>
        <v/>
      </c>
      <c r="E235" s="434" t="str">
        <f t="shared" si="175"/>
        <v>기체</v>
      </c>
      <c r="F235" s="392" t="e">
        <f t="shared" si="147"/>
        <v>#N/A</v>
      </c>
      <c r="G235" s="392" t="e">
        <f t="shared" si="148"/>
        <v>#N/A</v>
      </c>
      <c r="H235" s="442" t="e">
        <f t="shared" si="149"/>
        <v>#N/A</v>
      </c>
      <c r="I235" s="434">
        <f t="shared" si="176"/>
        <v>0</v>
      </c>
      <c r="J235" s="66"/>
      <c r="K235" s="428">
        <f t="shared" si="177"/>
        <v>0</v>
      </c>
      <c r="L235" s="433" t="e">
        <f t="shared" ca="1" si="178"/>
        <v>#N/A</v>
      </c>
      <c r="M235" s="434" t="e">
        <f t="shared" ca="1" si="179"/>
        <v>#VALUE!</v>
      </c>
      <c r="N235" s="433">
        <f t="shared" ca="1" si="180"/>
        <v>0</v>
      </c>
      <c r="O235" s="434" t="e">
        <f t="shared" ca="1" si="181"/>
        <v>#N/A</v>
      </c>
      <c r="P235" s="433">
        <f t="shared" ca="1" si="182"/>
        <v>0</v>
      </c>
      <c r="Q235" s="434" t="e">
        <f t="shared" ca="1" si="183"/>
        <v>#N/A</v>
      </c>
      <c r="R235" s="435">
        <f t="shared" ca="1" si="163"/>
        <v>0</v>
      </c>
      <c r="S235" s="432" t="e">
        <f t="shared" ca="1" si="164"/>
        <v>#N/A</v>
      </c>
      <c r="T235" s="392" t="e">
        <f t="shared" ca="1" si="150"/>
        <v>#N/A</v>
      </c>
      <c r="U235" s="445" t="e">
        <f t="shared" ca="1" si="184"/>
        <v>#N/A</v>
      </c>
      <c r="V235" s="434">
        <f t="shared" si="185"/>
        <v>0</v>
      </c>
      <c r="X235" s="433" t="e">
        <f t="shared" ca="1" si="186"/>
        <v>#N/A</v>
      </c>
      <c r="Y235" s="434" t="e">
        <f t="shared" ca="1" si="187"/>
        <v>#N/A</v>
      </c>
      <c r="Z235" s="433" t="e">
        <f t="shared" ca="1" si="166"/>
        <v>#N/A</v>
      </c>
      <c r="AA235" s="436" t="e">
        <f t="shared" ca="1" si="167"/>
        <v>#N/A</v>
      </c>
      <c r="AB235" s="447">
        <f t="shared" si="151"/>
        <v>0</v>
      </c>
      <c r="AC235" s="448">
        <f t="shared" si="152"/>
        <v>0</v>
      </c>
      <c r="AD235" s="449">
        <f t="shared" si="153"/>
        <v>0</v>
      </c>
      <c r="AF235" s="392">
        <f t="shared" si="154"/>
        <v>0</v>
      </c>
      <c r="AG235" s="456">
        <f t="shared" si="189"/>
        <v>9.7989820000000005</v>
      </c>
      <c r="AH235" s="456" t="e">
        <f t="shared" si="189"/>
        <v>#DIV/0!</v>
      </c>
      <c r="AI235" s="456">
        <f t="shared" si="189"/>
        <v>8000</v>
      </c>
      <c r="AJ235" s="456">
        <f t="shared" si="189"/>
        <v>1</v>
      </c>
      <c r="AK235" s="456">
        <f t="shared" si="189"/>
        <v>0</v>
      </c>
      <c r="AL235" s="456" t="e">
        <f t="shared" ca="1" si="189"/>
        <v>#N/A</v>
      </c>
      <c r="AM235" s="459" t="e">
        <f t="shared" ca="1" si="169"/>
        <v>#DIV/0!</v>
      </c>
      <c r="AN235" s="456" t="e">
        <f t="shared" ca="1" si="190"/>
        <v>#N/A</v>
      </c>
      <c r="AO235" s="456" t="e">
        <f t="shared" ca="1" si="190"/>
        <v>#N/A</v>
      </c>
      <c r="AP235" s="454" t="e">
        <f t="shared" ca="1" si="155"/>
        <v>#DIV/0!</v>
      </c>
      <c r="AQ235" s="456">
        <f t="shared" si="191"/>
        <v>9.0000000000000002E-6</v>
      </c>
      <c r="AR235" s="456" t="e">
        <f t="shared" ca="1" si="191"/>
        <v>#DIV/0!</v>
      </c>
      <c r="AS235" s="460" t="e">
        <f t="shared" ca="1" si="188"/>
        <v>#N/A</v>
      </c>
      <c r="AT235" s="461" t="e">
        <f t="shared" ca="1" si="156"/>
        <v>#DIV/0!</v>
      </c>
      <c r="AU235" s="456" t="e">
        <f t="shared" si="172"/>
        <v>#DIV/0!</v>
      </c>
      <c r="AV235" s="455" t="e">
        <f t="shared" ca="1" si="173"/>
        <v>#DIV/0!</v>
      </c>
      <c r="AW235" s="456">
        <f t="shared" si="174"/>
        <v>0.03</v>
      </c>
      <c r="AX235" s="451">
        <f t="shared" si="157"/>
        <v>0</v>
      </c>
      <c r="AY235" s="457" t="e">
        <f t="shared" ca="1" si="158"/>
        <v>#DIV/0!</v>
      </c>
      <c r="BA235" s="68">
        <f>Pressure_1_R4!A94</f>
        <v>0</v>
      </c>
      <c r="BB235" s="87">
        <f>Pressure_1_R4!B94</f>
        <v>0</v>
      </c>
      <c r="BC235" s="87">
        <f>Pressure_1_R4!C94</f>
        <v>0</v>
      </c>
      <c r="BD235" s="87">
        <f>Pressure_1_R4!D94</f>
        <v>0</v>
      </c>
      <c r="BE235" s="87">
        <f>Pressure_1_R4!E94</f>
        <v>0</v>
      </c>
      <c r="BF235" s="87">
        <f>Pressure_1_R4!F94</f>
        <v>0</v>
      </c>
      <c r="BG235" s="87">
        <f>Pressure_1_R4!G94</f>
        <v>0</v>
      </c>
      <c r="BH235" s="87">
        <f>Pressure_1_R4!H94</f>
        <v>0</v>
      </c>
      <c r="BI235" s="87">
        <f>Pressure_1_R4!I94</f>
        <v>0</v>
      </c>
      <c r="BJ235" s="87">
        <f>Pressure_1_R4!J94</f>
        <v>0</v>
      </c>
      <c r="BK235" s="87">
        <f>Pressure_1_R4!K94</f>
        <v>0</v>
      </c>
      <c r="BL235" s="87">
        <f>Pressure_1_R4!L94</f>
        <v>0</v>
      </c>
      <c r="BM235" s="87">
        <f>Pressure_1_R4!M94</f>
        <v>0</v>
      </c>
      <c r="BN235" s="87">
        <f>Pressure_1_R4!N94</f>
        <v>0</v>
      </c>
      <c r="BO235" s="87">
        <f>Pressure_1_R4!O94</f>
        <v>0</v>
      </c>
      <c r="BP235" s="69">
        <f>Pressure_1_R4!P94</f>
        <v>0</v>
      </c>
    </row>
    <row r="236" spans="2:68" ht="15" customHeight="1">
      <c r="B236" s="443">
        <f>Pressure_1_R4!B29</f>
        <v>0</v>
      </c>
      <c r="C236" s="444">
        <f>Pressure_1_R4!D29</f>
        <v>0</v>
      </c>
      <c r="D236" s="450" t="str">
        <f t="shared" si="146"/>
        <v/>
      </c>
      <c r="E236" s="434" t="str">
        <f t="shared" si="175"/>
        <v>기체</v>
      </c>
      <c r="F236" s="392" t="e">
        <f t="shared" si="147"/>
        <v>#N/A</v>
      </c>
      <c r="G236" s="392" t="e">
        <f t="shared" si="148"/>
        <v>#N/A</v>
      </c>
      <c r="H236" s="442" t="e">
        <f t="shared" si="149"/>
        <v>#N/A</v>
      </c>
      <c r="I236" s="434">
        <f t="shared" si="176"/>
        <v>0</v>
      </c>
      <c r="J236" s="66"/>
      <c r="K236" s="428">
        <f t="shared" si="177"/>
        <v>0</v>
      </c>
      <c r="L236" s="433" t="e">
        <f t="shared" ca="1" si="178"/>
        <v>#N/A</v>
      </c>
      <c r="M236" s="434" t="e">
        <f t="shared" ca="1" si="179"/>
        <v>#VALUE!</v>
      </c>
      <c r="N236" s="433">
        <f t="shared" ca="1" si="180"/>
        <v>0</v>
      </c>
      <c r="O236" s="434" t="e">
        <f t="shared" ca="1" si="181"/>
        <v>#N/A</v>
      </c>
      <c r="P236" s="433">
        <f t="shared" ca="1" si="182"/>
        <v>0</v>
      </c>
      <c r="Q236" s="434" t="e">
        <f t="shared" ca="1" si="183"/>
        <v>#N/A</v>
      </c>
      <c r="R236" s="435">
        <f t="shared" ca="1" si="163"/>
        <v>0</v>
      </c>
      <c r="S236" s="432" t="e">
        <f t="shared" ca="1" si="164"/>
        <v>#N/A</v>
      </c>
      <c r="T236" s="392" t="e">
        <f t="shared" ca="1" si="150"/>
        <v>#N/A</v>
      </c>
      <c r="U236" s="445" t="e">
        <f t="shared" ca="1" si="184"/>
        <v>#N/A</v>
      </c>
      <c r="V236" s="434">
        <f t="shared" si="185"/>
        <v>0</v>
      </c>
      <c r="X236" s="433" t="e">
        <f t="shared" ca="1" si="186"/>
        <v>#N/A</v>
      </c>
      <c r="Y236" s="434" t="e">
        <f t="shared" ca="1" si="187"/>
        <v>#N/A</v>
      </c>
      <c r="Z236" s="433" t="e">
        <f t="shared" ca="1" si="166"/>
        <v>#N/A</v>
      </c>
      <c r="AA236" s="436" t="e">
        <f t="shared" ca="1" si="167"/>
        <v>#N/A</v>
      </c>
      <c r="AB236" s="447">
        <f t="shared" si="151"/>
        <v>0</v>
      </c>
      <c r="AC236" s="448">
        <f t="shared" si="152"/>
        <v>0</v>
      </c>
      <c r="AD236" s="449">
        <f t="shared" si="153"/>
        <v>0</v>
      </c>
      <c r="AF236" s="392">
        <f t="shared" si="154"/>
        <v>0</v>
      </c>
      <c r="AG236" s="456">
        <f t="shared" si="189"/>
        <v>9.7989820000000005</v>
      </c>
      <c r="AH236" s="456" t="e">
        <f t="shared" si="189"/>
        <v>#DIV/0!</v>
      </c>
      <c r="AI236" s="456">
        <f t="shared" si="189"/>
        <v>8000</v>
      </c>
      <c r="AJ236" s="456">
        <f t="shared" si="189"/>
        <v>1</v>
      </c>
      <c r="AK236" s="456">
        <f t="shared" si="189"/>
        <v>0</v>
      </c>
      <c r="AL236" s="456" t="e">
        <f t="shared" ca="1" si="189"/>
        <v>#N/A</v>
      </c>
      <c r="AM236" s="459" t="e">
        <f t="shared" ca="1" si="169"/>
        <v>#DIV/0!</v>
      </c>
      <c r="AN236" s="456" t="e">
        <f t="shared" ca="1" si="190"/>
        <v>#N/A</v>
      </c>
      <c r="AO236" s="456" t="e">
        <f t="shared" ca="1" si="190"/>
        <v>#N/A</v>
      </c>
      <c r="AP236" s="454" t="e">
        <f t="shared" ca="1" si="155"/>
        <v>#DIV/0!</v>
      </c>
      <c r="AQ236" s="456">
        <f t="shared" si="191"/>
        <v>9.0000000000000002E-6</v>
      </c>
      <c r="AR236" s="456" t="e">
        <f t="shared" ca="1" si="191"/>
        <v>#DIV/0!</v>
      </c>
      <c r="AS236" s="460" t="e">
        <f t="shared" ca="1" si="188"/>
        <v>#N/A</v>
      </c>
      <c r="AT236" s="461" t="e">
        <f t="shared" ca="1" si="156"/>
        <v>#DIV/0!</v>
      </c>
      <c r="AU236" s="456" t="e">
        <f t="shared" si="172"/>
        <v>#DIV/0!</v>
      </c>
      <c r="AV236" s="455" t="e">
        <f t="shared" ca="1" si="173"/>
        <v>#DIV/0!</v>
      </c>
      <c r="AW236" s="456">
        <f t="shared" si="174"/>
        <v>0.03</v>
      </c>
      <c r="AX236" s="451">
        <f t="shared" si="157"/>
        <v>0</v>
      </c>
      <c r="AY236" s="457" t="e">
        <f t="shared" ca="1" si="158"/>
        <v>#DIV/0!</v>
      </c>
      <c r="BA236" s="70">
        <f>Pressure_1_R4!A95</f>
        <v>0</v>
      </c>
      <c r="BB236" s="86">
        <f>Pressure_1_R4!B95</f>
        <v>0</v>
      </c>
      <c r="BC236" s="86">
        <f>Pressure_1_R4!C95</f>
        <v>0</v>
      </c>
      <c r="BD236" s="86">
        <f>Pressure_1_R4!D95</f>
        <v>0</v>
      </c>
      <c r="BE236" s="86">
        <f>Pressure_1_R4!E95</f>
        <v>0</v>
      </c>
      <c r="BF236" s="86">
        <f>Pressure_1_R4!F95</f>
        <v>0</v>
      </c>
      <c r="BG236" s="86">
        <f>Pressure_1_R4!G95</f>
        <v>0</v>
      </c>
      <c r="BH236" s="86">
        <f>Pressure_1_R4!H95</f>
        <v>0</v>
      </c>
      <c r="BI236" s="86">
        <f>Pressure_1_R4!I95</f>
        <v>0</v>
      </c>
      <c r="BJ236" s="86">
        <f>Pressure_1_R4!J95</f>
        <v>0</v>
      </c>
      <c r="BK236" s="86">
        <f>Pressure_1_R4!K95</f>
        <v>0</v>
      </c>
      <c r="BL236" s="86">
        <f>Pressure_1_R4!L95</f>
        <v>0</v>
      </c>
      <c r="BM236" s="86">
        <f>Pressure_1_R4!M95</f>
        <v>0</v>
      </c>
      <c r="BN236" s="86">
        <f>Pressure_1_R4!N95</f>
        <v>0</v>
      </c>
      <c r="BO236" s="86">
        <f>Pressure_1_R4!O95</f>
        <v>0</v>
      </c>
      <c r="BP236" s="71">
        <f>Pressure_1_R4!P95</f>
        <v>0</v>
      </c>
    </row>
    <row r="237" spans="2:68" ht="15" customHeight="1">
      <c r="B237" s="443">
        <f>Pressure_1_R4!B30</f>
        <v>0</v>
      </c>
      <c r="C237" s="444">
        <f>Pressure_1_R4!D30</f>
        <v>0</v>
      </c>
      <c r="D237" s="450" t="str">
        <f t="shared" si="146"/>
        <v/>
      </c>
      <c r="E237" s="434" t="str">
        <f t="shared" si="175"/>
        <v>기체</v>
      </c>
      <c r="F237" s="392" t="e">
        <f t="shared" si="147"/>
        <v>#N/A</v>
      </c>
      <c r="G237" s="392" t="e">
        <f t="shared" si="148"/>
        <v>#N/A</v>
      </c>
      <c r="H237" s="442" t="e">
        <f t="shared" si="149"/>
        <v>#N/A</v>
      </c>
      <c r="I237" s="434">
        <f t="shared" si="176"/>
        <v>0</v>
      </c>
      <c r="J237" s="66"/>
      <c r="K237" s="428">
        <f t="shared" si="177"/>
        <v>0</v>
      </c>
      <c r="L237" s="433" t="e">
        <f t="shared" ca="1" si="178"/>
        <v>#N/A</v>
      </c>
      <c r="M237" s="434" t="e">
        <f t="shared" ca="1" si="179"/>
        <v>#VALUE!</v>
      </c>
      <c r="N237" s="433">
        <f t="shared" ca="1" si="180"/>
        <v>0</v>
      </c>
      <c r="O237" s="434" t="e">
        <f t="shared" ca="1" si="181"/>
        <v>#N/A</v>
      </c>
      <c r="P237" s="433">
        <f t="shared" ca="1" si="182"/>
        <v>0</v>
      </c>
      <c r="Q237" s="434" t="e">
        <f t="shared" ca="1" si="183"/>
        <v>#N/A</v>
      </c>
      <c r="R237" s="435">
        <f t="shared" ca="1" si="163"/>
        <v>0</v>
      </c>
      <c r="S237" s="432" t="e">
        <f t="shared" ca="1" si="164"/>
        <v>#N/A</v>
      </c>
      <c r="T237" s="392" t="e">
        <f t="shared" ca="1" si="150"/>
        <v>#N/A</v>
      </c>
      <c r="U237" s="445" t="e">
        <f t="shared" ca="1" si="184"/>
        <v>#N/A</v>
      </c>
      <c r="V237" s="434">
        <f t="shared" si="185"/>
        <v>0</v>
      </c>
      <c r="X237" s="433" t="e">
        <f t="shared" ca="1" si="186"/>
        <v>#N/A</v>
      </c>
      <c r="Y237" s="434" t="e">
        <f t="shared" ca="1" si="187"/>
        <v>#N/A</v>
      </c>
      <c r="Z237" s="433" t="e">
        <f t="shared" ca="1" si="166"/>
        <v>#N/A</v>
      </c>
      <c r="AA237" s="436" t="e">
        <f t="shared" ca="1" si="167"/>
        <v>#N/A</v>
      </c>
      <c r="AB237" s="447">
        <f t="shared" si="151"/>
        <v>0</v>
      </c>
      <c r="AC237" s="448">
        <f t="shared" si="152"/>
        <v>0</v>
      </c>
      <c r="AD237" s="449">
        <f t="shared" si="153"/>
        <v>0</v>
      </c>
      <c r="AF237" s="392">
        <f t="shared" si="154"/>
        <v>0</v>
      </c>
      <c r="AG237" s="456">
        <f t="shared" si="189"/>
        <v>9.7989820000000005</v>
      </c>
      <c r="AH237" s="456" t="e">
        <f t="shared" si="189"/>
        <v>#DIV/0!</v>
      </c>
      <c r="AI237" s="456">
        <f t="shared" si="189"/>
        <v>8000</v>
      </c>
      <c r="AJ237" s="456">
        <f t="shared" si="189"/>
        <v>1</v>
      </c>
      <c r="AK237" s="456">
        <f t="shared" si="189"/>
        <v>0</v>
      </c>
      <c r="AL237" s="456" t="e">
        <f t="shared" ca="1" si="189"/>
        <v>#N/A</v>
      </c>
      <c r="AM237" s="459" t="e">
        <f t="shared" ca="1" si="169"/>
        <v>#DIV/0!</v>
      </c>
      <c r="AN237" s="456" t="e">
        <f t="shared" ca="1" si="190"/>
        <v>#N/A</v>
      </c>
      <c r="AO237" s="456" t="e">
        <f t="shared" ca="1" si="190"/>
        <v>#N/A</v>
      </c>
      <c r="AP237" s="454" t="e">
        <f t="shared" ca="1" si="155"/>
        <v>#DIV/0!</v>
      </c>
      <c r="AQ237" s="456">
        <f t="shared" si="191"/>
        <v>9.0000000000000002E-6</v>
      </c>
      <c r="AR237" s="456" t="e">
        <f t="shared" ca="1" si="191"/>
        <v>#DIV/0!</v>
      </c>
      <c r="AS237" s="460" t="e">
        <f t="shared" ca="1" si="188"/>
        <v>#N/A</v>
      </c>
      <c r="AT237" s="461" t="e">
        <f t="shared" ca="1" si="156"/>
        <v>#DIV/0!</v>
      </c>
      <c r="AU237" s="456" t="e">
        <f t="shared" si="172"/>
        <v>#DIV/0!</v>
      </c>
      <c r="AV237" s="455" t="e">
        <f t="shared" ca="1" si="173"/>
        <v>#DIV/0!</v>
      </c>
      <c r="AW237" s="456">
        <f t="shared" si="174"/>
        <v>0.03</v>
      </c>
      <c r="AX237" s="451">
        <f t="shared" si="157"/>
        <v>0</v>
      </c>
      <c r="AY237" s="457" t="e">
        <f t="shared" ca="1" si="158"/>
        <v>#DIV/0!</v>
      </c>
      <c r="BA237" s="68">
        <f>Pressure_1_R4!A96</f>
        <v>0</v>
      </c>
      <c r="BB237" s="87">
        <f>Pressure_1_R4!B96</f>
        <v>0</v>
      </c>
      <c r="BC237" s="87">
        <f>Pressure_1_R4!C96</f>
        <v>0</v>
      </c>
      <c r="BD237" s="87">
        <f>Pressure_1_R4!D96</f>
        <v>0</v>
      </c>
      <c r="BE237" s="87">
        <f>Pressure_1_R4!E96</f>
        <v>0</v>
      </c>
      <c r="BF237" s="87">
        <f>Pressure_1_R4!F96</f>
        <v>0</v>
      </c>
      <c r="BG237" s="87">
        <f>Pressure_1_R4!G96</f>
        <v>0</v>
      </c>
      <c r="BH237" s="87">
        <f>Pressure_1_R4!H96</f>
        <v>0</v>
      </c>
      <c r="BI237" s="87">
        <f>Pressure_1_R4!I96</f>
        <v>0</v>
      </c>
      <c r="BJ237" s="87">
        <f>Pressure_1_R4!J96</f>
        <v>0</v>
      </c>
      <c r="BK237" s="87">
        <f>Pressure_1_R4!K96</f>
        <v>0</v>
      </c>
      <c r="BL237" s="87">
        <f>Pressure_1_R4!L96</f>
        <v>0</v>
      </c>
      <c r="BM237" s="87">
        <f>Pressure_1_R4!M96</f>
        <v>0</v>
      </c>
      <c r="BN237" s="87">
        <f>Pressure_1_R4!N96</f>
        <v>0</v>
      </c>
      <c r="BO237" s="87">
        <f>Pressure_1_R4!O96</f>
        <v>0</v>
      </c>
      <c r="BP237" s="69">
        <f>Pressure_1_R4!P96</f>
        <v>0</v>
      </c>
    </row>
    <row r="238" spans="2:68" ht="15" customHeight="1">
      <c r="B238" s="443">
        <f>Pressure_1_R4!B31</f>
        <v>0</v>
      </c>
      <c r="C238" s="444">
        <f>Pressure_1_R4!D31</f>
        <v>0</v>
      </c>
      <c r="D238" s="450" t="str">
        <f t="shared" si="146"/>
        <v/>
      </c>
      <c r="E238" s="434" t="str">
        <f t="shared" si="175"/>
        <v>기체</v>
      </c>
      <c r="F238" s="392" t="e">
        <f t="shared" si="147"/>
        <v>#N/A</v>
      </c>
      <c r="G238" s="392" t="e">
        <f t="shared" si="148"/>
        <v>#N/A</v>
      </c>
      <c r="H238" s="442" t="e">
        <f t="shared" si="149"/>
        <v>#N/A</v>
      </c>
      <c r="I238" s="434">
        <f t="shared" si="176"/>
        <v>0</v>
      </c>
      <c r="J238" s="66"/>
      <c r="K238" s="428">
        <f t="shared" si="177"/>
        <v>0</v>
      </c>
      <c r="L238" s="433" t="e">
        <f t="shared" ca="1" si="178"/>
        <v>#N/A</v>
      </c>
      <c r="M238" s="434" t="e">
        <f t="shared" ca="1" si="179"/>
        <v>#VALUE!</v>
      </c>
      <c r="N238" s="433">
        <f t="shared" ca="1" si="180"/>
        <v>0</v>
      </c>
      <c r="O238" s="434" t="e">
        <f t="shared" ca="1" si="181"/>
        <v>#N/A</v>
      </c>
      <c r="P238" s="433">
        <f t="shared" ca="1" si="182"/>
        <v>0</v>
      </c>
      <c r="Q238" s="434" t="e">
        <f t="shared" ca="1" si="183"/>
        <v>#N/A</v>
      </c>
      <c r="R238" s="435">
        <f t="shared" ca="1" si="163"/>
        <v>0</v>
      </c>
      <c r="S238" s="432" t="e">
        <f t="shared" ca="1" si="164"/>
        <v>#N/A</v>
      </c>
      <c r="T238" s="392" t="e">
        <f t="shared" ca="1" si="150"/>
        <v>#N/A</v>
      </c>
      <c r="U238" s="445" t="e">
        <f t="shared" ca="1" si="184"/>
        <v>#N/A</v>
      </c>
      <c r="V238" s="434">
        <f t="shared" si="185"/>
        <v>0</v>
      </c>
      <c r="X238" s="433" t="e">
        <f t="shared" ca="1" si="186"/>
        <v>#N/A</v>
      </c>
      <c r="Y238" s="434" t="e">
        <f t="shared" ca="1" si="187"/>
        <v>#N/A</v>
      </c>
      <c r="Z238" s="433" t="e">
        <f t="shared" ca="1" si="166"/>
        <v>#N/A</v>
      </c>
      <c r="AA238" s="436" t="e">
        <f t="shared" ca="1" si="167"/>
        <v>#N/A</v>
      </c>
      <c r="AB238" s="447">
        <f t="shared" si="151"/>
        <v>0</v>
      </c>
      <c r="AC238" s="448">
        <f t="shared" si="152"/>
        <v>0</v>
      </c>
      <c r="AD238" s="449">
        <f t="shared" si="153"/>
        <v>0</v>
      </c>
      <c r="AF238" s="392">
        <f t="shared" si="154"/>
        <v>0</v>
      </c>
      <c r="AG238" s="456">
        <f t="shared" si="189"/>
        <v>9.7989820000000005</v>
      </c>
      <c r="AH238" s="456" t="e">
        <f t="shared" si="189"/>
        <v>#DIV/0!</v>
      </c>
      <c r="AI238" s="456">
        <f t="shared" si="189"/>
        <v>8000</v>
      </c>
      <c r="AJ238" s="456">
        <f t="shared" si="189"/>
        <v>1</v>
      </c>
      <c r="AK238" s="456">
        <f t="shared" si="189"/>
        <v>0</v>
      </c>
      <c r="AL238" s="456" t="e">
        <f t="shared" ca="1" si="189"/>
        <v>#N/A</v>
      </c>
      <c r="AM238" s="459" t="e">
        <f t="shared" ca="1" si="169"/>
        <v>#DIV/0!</v>
      </c>
      <c r="AN238" s="456" t="e">
        <f t="shared" ca="1" si="190"/>
        <v>#N/A</v>
      </c>
      <c r="AO238" s="456" t="e">
        <f t="shared" ca="1" si="190"/>
        <v>#N/A</v>
      </c>
      <c r="AP238" s="454" t="e">
        <f t="shared" ca="1" si="155"/>
        <v>#DIV/0!</v>
      </c>
      <c r="AQ238" s="456">
        <f t="shared" si="191"/>
        <v>9.0000000000000002E-6</v>
      </c>
      <c r="AR238" s="456" t="e">
        <f t="shared" ca="1" si="191"/>
        <v>#DIV/0!</v>
      </c>
      <c r="AS238" s="460" t="e">
        <f t="shared" ca="1" si="188"/>
        <v>#N/A</v>
      </c>
      <c r="AT238" s="461" t="e">
        <f t="shared" ca="1" si="156"/>
        <v>#DIV/0!</v>
      </c>
      <c r="AU238" s="456" t="e">
        <f t="shared" si="172"/>
        <v>#DIV/0!</v>
      </c>
      <c r="AV238" s="455" t="e">
        <f t="shared" ca="1" si="173"/>
        <v>#DIV/0!</v>
      </c>
      <c r="AW238" s="456">
        <f t="shared" si="174"/>
        <v>0.03</v>
      </c>
      <c r="AX238" s="451">
        <f t="shared" si="157"/>
        <v>0</v>
      </c>
      <c r="AY238" s="457" t="e">
        <f t="shared" ca="1" si="158"/>
        <v>#DIV/0!</v>
      </c>
      <c r="BA238" s="70">
        <f>Pressure_1_R4!A97</f>
        <v>0</v>
      </c>
      <c r="BB238" s="86">
        <f>Pressure_1_R4!B97</f>
        <v>0</v>
      </c>
      <c r="BC238" s="86">
        <f>Pressure_1_R4!C97</f>
        <v>0</v>
      </c>
      <c r="BD238" s="86">
        <f>Pressure_1_R4!D97</f>
        <v>0</v>
      </c>
      <c r="BE238" s="86">
        <f>Pressure_1_R4!E97</f>
        <v>0</v>
      </c>
      <c r="BF238" s="86">
        <f>Pressure_1_R4!F97</f>
        <v>0</v>
      </c>
      <c r="BG238" s="86">
        <f>Pressure_1_R4!G97</f>
        <v>0</v>
      </c>
      <c r="BH238" s="86">
        <f>Pressure_1_R4!H97</f>
        <v>0</v>
      </c>
      <c r="BI238" s="86">
        <f>Pressure_1_R4!I97</f>
        <v>0</v>
      </c>
      <c r="BJ238" s="86">
        <f>Pressure_1_R4!J97</f>
        <v>0</v>
      </c>
      <c r="BK238" s="86">
        <f>Pressure_1_R4!K97</f>
        <v>0</v>
      </c>
      <c r="BL238" s="86">
        <f>Pressure_1_R4!L97</f>
        <v>0</v>
      </c>
      <c r="BM238" s="86">
        <f>Pressure_1_R4!M97</f>
        <v>0</v>
      </c>
      <c r="BN238" s="86">
        <f>Pressure_1_R4!N97</f>
        <v>0</v>
      </c>
      <c r="BO238" s="86">
        <f>Pressure_1_R4!O97</f>
        <v>0</v>
      </c>
      <c r="BP238" s="71">
        <f>Pressure_1_R4!P97</f>
        <v>0</v>
      </c>
    </row>
    <row r="239" spans="2:68" ht="15" customHeight="1">
      <c r="B239" s="443">
        <f>Pressure_1_R4!B32</f>
        <v>0</v>
      </c>
      <c r="C239" s="444">
        <f>Pressure_1_R4!D32</f>
        <v>0</v>
      </c>
      <c r="D239" s="450" t="str">
        <f t="shared" si="146"/>
        <v/>
      </c>
      <c r="E239" s="434" t="str">
        <f t="shared" si="175"/>
        <v>기체</v>
      </c>
      <c r="F239" s="392" t="e">
        <f t="shared" si="147"/>
        <v>#N/A</v>
      </c>
      <c r="G239" s="392" t="e">
        <f t="shared" si="148"/>
        <v>#N/A</v>
      </c>
      <c r="H239" s="442" t="e">
        <f t="shared" si="149"/>
        <v>#N/A</v>
      </c>
      <c r="I239" s="434">
        <f t="shared" si="176"/>
        <v>0</v>
      </c>
      <c r="J239" s="66"/>
      <c r="K239" s="428">
        <f t="shared" si="177"/>
        <v>0</v>
      </c>
      <c r="L239" s="433" t="e">
        <f t="shared" ca="1" si="178"/>
        <v>#N/A</v>
      </c>
      <c r="M239" s="434" t="e">
        <f t="shared" ca="1" si="179"/>
        <v>#VALUE!</v>
      </c>
      <c r="N239" s="433">
        <f t="shared" ca="1" si="180"/>
        <v>0</v>
      </c>
      <c r="O239" s="434" t="e">
        <f t="shared" ca="1" si="181"/>
        <v>#N/A</v>
      </c>
      <c r="P239" s="433">
        <f t="shared" ca="1" si="182"/>
        <v>0</v>
      </c>
      <c r="Q239" s="434" t="e">
        <f t="shared" ca="1" si="183"/>
        <v>#N/A</v>
      </c>
      <c r="R239" s="435">
        <f t="shared" ca="1" si="163"/>
        <v>0</v>
      </c>
      <c r="S239" s="432" t="e">
        <f t="shared" ca="1" si="164"/>
        <v>#N/A</v>
      </c>
      <c r="T239" s="392" t="e">
        <f t="shared" ca="1" si="150"/>
        <v>#N/A</v>
      </c>
      <c r="U239" s="445" t="e">
        <f t="shared" ca="1" si="184"/>
        <v>#N/A</v>
      </c>
      <c r="V239" s="434">
        <f t="shared" si="185"/>
        <v>0</v>
      </c>
      <c r="X239" s="433" t="e">
        <f t="shared" ca="1" si="186"/>
        <v>#N/A</v>
      </c>
      <c r="Y239" s="434" t="e">
        <f t="shared" ca="1" si="187"/>
        <v>#N/A</v>
      </c>
      <c r="Z239" s="433" t="e">
        <f t="shared" ca="1" si="166"/>
        <v>#N/A</v>
      </c>
      <c r="AA239" s="436" t="e">
        <f t="shared" ca="1" si="167"/>
        <v>#N/A</v>
      </c>
      <c r="AB239" s="447">
        <f t="shared" si="151"/>
        <v>0</v>
      </c>
      <c r="AC239" s="448">
        <f t="shared" si="152"/>
        <v>0</v>
      </c>
      <c r="AD239" s="449">
        <f t="shared" si="153"/>
        <v>0</v>
      </c>
      <c r="AF239" s="392">
        <f t="shared" si="154"/>
        <v>0</v>
      </c>
      <c r="AG239" s="456">
        <f t="shared" si="189"/>
        <v>9.7989820000000005</v>
      </c>
      <c r="AH239" s="456" t="e">
        <f t="shared" si="189"/>
        <v>#DIV/0!</v>
      </c>
      <c r="AI239" s="456">
        <f t="shared" si="189"/>
        <v>8000</v>
      </c>
      <c r="AJ239" s="456">
        <f t="shared" si="189"/>
        <v>1</v>
      </c>
      <c r="AK239" s="456">
        <f t="shared" si="189"/>
        <v>0</v>
      </c>
      <c r="AL239" s="456" t="e">
        <f t="shared" ca="1" si="189"/>
        <v>#N/A</v>
      </c>
      <c r="AM239" s="459" t="e">
        <f t="shared" ca="1" si="169"/>
        <v>#DIV/0!</v>
      </c>
      <c r="AN239" s="456" t="e">
        <f t="shared" ca="1" si="190"/>
        <v>#N/A</v>
      </c>
      <c r="AO239" s="456" t="e">
        <f t="shared" ca="1" si="190"/>
        <v>#N/A</v>
      </c>
      <c r="AP239" s="454" t="e">
        <f t="shared" ca="1" si="155"/>
        <v>#DIV/0!</v>
      </c>
      <c r="AQ239" s="456">
        <f t="shared" si="191"/>
        <v>9.0000000000000002E-6</v>
      </c>
      <c r="AR239" s="456" t="e">
        <f t="shared" ca="1" si="191"/>
        <v>#DIV/0!</v>
      </c>
      <c r="AS239" s="460" t="e">
        <f t="shared" ca="1" si="188"/>
        <v>#N/A</v>
      </c>
      <c r="AT239" s="461" t="e">
        <f t="shared" ca="1" si="156"/>
        <v>#DIV/0!</v>
      </c>
      <c r="AU239" s="456" t="e">
        <f t="shared" si="172"/>
        <v>#DIV/0!</v>
      </c>
      <c r="AV239" s="455" t="e">
        <f t="shared" ca="1" si="173"/>
        <v>#DIV/0!</v>
      </c>
      <c r="AW239" s="456">
        <f t="shared" si="174"/>
        <v>0.03</v>
      </c>
      <c r="AX239" s="451">
        <f t="shared" si="157"/>
        <v>0</v>
      </c>
      <c r="AY239" s="457" t="e">
        <f t="shared" ca="1" si="158"/>
        <v>#DIV/0!</v>
      </c>
      <c r="BA239" s="68">
        <f>Pressure_1_R4!A98</f>
        <v>0</v>
      </c>
      <c r="BB239" s="87">
        <f>Pressure_1_R4!B98</f>
        <v>0</v>
      </c>
      <c r="BC239" s="87">
        <f>Pressure_1_R4!C98</f>
        <v>0</v>
      </c>
      <c r="BD239" s="87">
        <f>Pressure_1_R4!D98</f>
        <v>0</v>
      </c>
      <c r="BE239" s="87">
        <f>Pressure_1_R4!E98</f>
        <v>0</v>
      </c>
      <c r="BF239" s="87">
        <f>Pressure_1_R4!F98</f>
        <v>0</v>
      </c>
      <c r="BG239" s="87">
        <f>Pressure_1_R4!G98</f>
        <v>0</v>
      </c>
      <c r="BH239" s="87">
        <f>Pressure_1_R4!H98</f>
        <v>0</v>
      </c>
      <c r="BI239" s="87">
        <f>Pressure_1_R4!I98</f>
        <v>0</v>
      </c>
      <c r="BJ239" s="87">
        <f>Pressure_1_R4!J98</f>
        <v>0</v>
      </c>
      <c r="BK239" s="87">
        <f>Pressure_1_R4!K98</f>
        <v>0</v>
      </c>
      <c r="BL239" s="87">
        <f>Pressure_1_R4!L98</f>
        <v>0</v>
      </c>
      <c r="BM239" s="87">
        <f>Pressure_1_R4!M98</f>
        <v>0</v>
      </c>
      <c r="BN239" s="87">
        <f>Pressure_1_R4!N98</f>
        <v>0</v>
      </c>
      <c r="BO239" s="87">
        <f>Pressure_1_R4!O98</f>
        <v>0</v>
      </c>
      <c r="BP239" s="69">
        <f>Pressure_1_R4!P98</f>
        <v>0</v>
      </c>
    </row>
    <row r="240" spans="2:68" ht="15" customHeight="1" thickBot="1">
      <c r="B240" s="443">
        <f>Pressure_1_R4!B33</f>
        <v>0</v>
      </c>
      <c r="C240" s="444">
        <f>Pressure_1_R4!D33</f>
        <v>0</v>
      </c>
      <c r="D240" s="450" t="str">
        <f t="shared" si="146"/>
        <v/>
      </c>
      <c r="E240" s="434" t="str">
        <f t="shared" si="175"/>
        <v>기체</v>
      </c>
      <c r="F240" s="392" t="e">
        <f t="shared" si="147"/>
        <v>#N/A</v>
      </c>
      <c r="G240" s="392" t="e">
        <f t="shared" si="148"/>
        <v>#N/A</v>
      </c>
      <c r="H240" s="442" t="e">
        <f t="shared" si="149"/>
        <v>#N/A</v>
      </c>
      <c r="I240" s="434">
        <f t="shared" si="176"/>
        <v>0</v>
      </c>
      <c r="J240" s="66"/>
      <c r="K240" s="428">
        <f t="shared" si="177"/>
        <v>0</v>
      </c>
      <c r="L240" s="433" t="e">
        <f t="shared" ca="1" si="178"/>
        <v>#N/A</v>
      </c>
      <c r="M240" s="434" t="e">
        <f t="shared" ca="1" si="179"/>
        <v>#VALUE!</v>
      </c>
      <c r="N240" s="433">
        <f t="shared" ca="1" si="180"/>
        <v>0</v>
      </c>
      <c r="O240" s="434" t="e">
        <f t="shared" ca="1" si="181"/>
        <v>#N/A</v>
      </c>
      <c r="P240" s="433">
        <f t="shared" ca="1" si="182"/>
        <v>0</v>
      </c>
      <c r="Q240" s="434" t="e">
        <f t="shared" ca="1" si="183"/>
        <v>#N/A</v>
      </c>
      <c r="R240" s="435">
        <f t="shared" ca="1" si="163"/>
        <v>0</v>
      </c>
      <c r="S240" s="432" t="e">
        <f t="shared" ca="1" si="164"/>
        <v>#N/A</v>
      </c>
      <c r="T240" s="392" t="e">
        <f t="shared" ca="1" si="150"/>
        <v>#N/A</v>
      </c>
      <c r="U240" s="445" t="e">
        <f t="shared" ca="1" si="184"/>
        <v>#N/A</v>
      </c>
      <c r="V240" s="434">
        <f t="shared" si="185"/>
        <v>0</v>
      </c>
      <c r="X240" s="433" t="e">
        <f t="shared" ca="1" si="186"/>
        <v>#N/A</v>
      </c>
      <c r="Y240" s="434" t="e">
        <f t="shared" ca="1" si="187"/>
        <v>#N/A</v>
      </c>
      <c r="Z240" s="433" t="e">
        <f t="shared" ca="1" si="166"/>
        <v>#N/A</v>
      </c>
      <c r="AA240" s="436" t="e">
        <f t="shared" ca="1" si="167"/>
        <v>#N/A</v>
      </c>
      <c r="AB240" s="447">
        <f t="shared" si="151"/>
        <v>0</v>
      </c>
      <c r="AC240" s="448">
        <f t="shared" si="152"/>
        <v>0</v>
      </c>
      <c r="AD240" s="449">
        <f t="shared" si="153"/>
        <v>0</v>
      </c>
      <c r="AF240" s="392">
        <f t="shared" si="154"/>
        <v>0</v>
      </c>
      <c r="AG240" s="456">
        <f t="shared" si="189"/>
        <v>9.7989820000000005</v>
      </c>
      <c r="AH240" s="456" t="e">
        <f t="shared" si="189"/>
        <v>#DIV/0!</v>
      </c>
      <c r="AI240" s="456">
        <f t="shared" si="189"/>
        <v>8000</v>
      </c>
      <c r="AJ240" s="456">
        <f t="shared" si="189"/>
        <v>1</v>
      </c>
      <c r="AK240" s="456">
        <f t="shared" si="189"/>
        <v>0</v>
      </c>
      <c r="AL240" s="456" t="e">
        <f t="shared" ca="1" si="189"/>
        <v>#N/A</v>
      </c>
      <c r="AM240" s="459" t="e">
        <f t="shared" ca="1" si="169"/>
        <v>#DIV/0!</v>
      </c>
      <c r="AN240" s="456" t="e">
        <f t="shared" ca="1" si="190"/>
        <v>#N/A</v>
      </c>
      <c r="AO240" s="456" t="e">
        <f t="shared" ca="1" si="190"/>
        <v>#N/A</v>
      </c>
      <c r="AP240" s="454" t="e">
        <f t="shared" ca="1" si="155"/>
        <v>#DIV/0!</v>
      </c>
      <c r="AQ240" s="456">
        <f t="shared" si="191"/>
        <v>9.0000000000000002E-6</v>
      </c>
      <c r="AR240" s="456" t="e">
        <f t="shared" ca="1" si="191"/>
        <v>#DIV/0!</v>
      </c>
      <c r="AS240" s="460" t="e">
        <f t="shared" ca="1" si="188"/>
        <v>#N/A</v>
      </c>
      <c r="AT240" s="461" t="e">
        <f t="shared" ca="1" si="156"/>
        <v>#DIV/0!</v>
      </c>
      <c r="AU240" s="456" t="e">
        <f t="shared" si="172"/>
        <v>#DIV/0!</v>
      </c>
      <c r="AV240" s="455" t="e">
        <f t="shared" ca="1" si="173"/>
        <v>#DIV/0!</v>
      </c>
      <c r="AW240" s="456">
        <f t="shared" si="174"/>
        <v>0.03</v>
      </c>
      <c r="AX240" s="451">
        <f t="shared" si="157"/>
        <v>0</v>
      </c>
      <c r="AY240" s="457" t="e">
        <f t="shared" ca="1" si="158"/>
        <v>#DIV/0!</v>
      </c>
      <c r="BA240" s="72">
        <f>Pressure_1_R4!A99</f>
        <v>0</v>
      </c>
      <c r="BB240" s="73">
        <f>Pressure_1_R4!B99</f>
        <v>0</v>
      </c>
      <c r="BC240" s="73">
        <f>Pressure_1_R4!C99</f>
        <v>0</v>
      </c>
      <c r="BD240" s="73">
        <f>Pressure_1_R4!D99</f>
        <v>0</v>
      </c>
      <c r="BE240" s="73">
        <f>Pressure_1_R4!E99</f>
        <v>0</v>
      </c>
      <c r="BF240" s="73">
        <f>Pressure_1_R4!F99</f>
        <v>0</v>
      </c>
      <c r="BG240" s="73">
        <f>Pressure_1_R4!G99</f>
        <v>0</v>
      </c>
      <c r="BH240" s="73">
        <f>Pressure_1_R4!H99</f>
        <v>0</v>
      </c>
      <c r="BI240" s="73">
        <f>Pressure_1_R4!I99</f>
        <v>0</v>
      </c>
      <c r="BJ240" s="73">
        <f>Pressure_1_R4!J99</f>
        <v>0</v>
      </c>
      <c r="BK240" s="73">
        <f>Pressure_1_R4!K99</f>
        <v>0</v>
      </c>
      <c r="BL240" s="73">
        <f>Pressure_1_R4!L99</f>
        <v>0</v>
      </c>
      <c r="BM240" s="73">
        <f>Pressure_1_R4!M99</f>
        <v>0</v>
      </c>
      <c r="BN240" s="73">
        <f>Pressure_1_R4!N99</f>
        <v>0</v>
      </c>
      <c r="BO240" s="73">
        <f>Pressure_1_R4!O99</f>
        <v>0</v>
      </c>
      <c r="BP240" s="74">
        <f>Pressure_1_R4!P99</f>
        <v>0</v>
      </c>
    </row>
    <row r="241" spans="2:23" s="67" customFormat="1" ht="15" customHeight="1"/>
    <row r="242" spans="2:23" s="44" customFormat="1" ht="15" customHeight="1">
      <c r="B242" s="311" t="s">
        <v>417</v>
      </c>
    </row>
    <row r="243" spans="2:23" s="44" customFormat="1" ht="15" customHeight="1">
      <c r="B243" s="307" t="s">
        <v>418</v>
      </c>
      <c r="C243" s="102" t="s">
        <v>419</v>
      </c>
      <c r="D243" s="102" t="s">
        <v>420</v>
      </c>
      <c r="E243" s="102" t="s">
        <v>421</v>
      </c>
      <c r="F243" s="102" t="s">
        <v>422</v>
      </c>
      <c r="G243" s="102" t="s">
        <v>420</v>
      </c>
      <c r="H243" s="102" t="s">
        <v>421</v>
      </c>
      <c r="I243" s="741" t="s">
        <v>423</v>
      </c>
      <c r="J243" s="742"/>
      <c r="K243" s="102" t="s">
        <v>424</v>
      </c>
      <c r="L243" s="102" t="s">
        <v>421</v>
      </c>
      <c r="M243" s="741" t="s">
        <v>425</v>
      </c>
      <c r="N243" s="742"/>
      <c r="O243" s="102" t="s">
        <v>421</v>
      </c>
      <c r="P243" s="102" t="s">
        <v>426</v>
      </c>
      <c r="Q243" s="102" t="s">
        <v>427</v>
      </c>
      <c r="R243" s="102" t="s">
        <v>428</v>
      </c>
      <c r="S243" s="103" t="s">
        <v>429</v>
      </c>
      <c r="U243" s="134" t="s">
        <v>496</v>
      </c>
      <c r="V243" s="116" t="e">
        <f ca="1">SUM(S244:S258)</f>
        <v>#N/A</v>
      </c>
    </row>
    <row r="244" spans="2:23" s="44" customFormat="1" ht="15" customHeight="1">
      <c r="B244" s="104" t="s">
        <v>430</v>
      </c>
      <c r="C244" s="105" t="s">
        <v>431</v>
      </c>
      <c r="D244" s="106" t="e">
        <f ca="1">G204</f>
        <v>#N/A</v>
      </c>
      <c r="E244" s="107" t="s">
        <v>432</v>
      </c>
      <c r="F244" s="105" t="s">
        <v>433</v>
      </c>
      <c r="G244" s="108" t="e">
        <f ca="1">D244*J204%</f>
        <v>#N/A</v>
      </c>
      <c r="H244" s="107"/>
      <c r="I244" s="109" t="s">
        <v>434</v>
      </c>
      <c r="J244" s="110">
        <v>2</v>
      </c>
      <c r="K244" s="111" t="e">
        <f t="shared" ref="K244:K258" ca="1" si="192">G244/J244</f>
        <v>#N/A</v>
      </c>
      <c r="L244" s="107" t="s">
        <v>432</v>
      </c>
      <c r="M244" s="105" t="s">
        <v>435</v>
      </c>
      <c r="N244" s="111" t="e">
        <f ca="1">1/D244</f>
        <v>#N/A</v>
      </c>
      <c r="O244" s="107" t="s">
        <v>436</v>
      </c>
      <c r="P244" s="111" t="e">
        <f t="shared" ref="P244:P258" ca="1" si="193">K244*N244</f>
        <v>#N/A</v>
      </c>
      <c r="Q244" s="107">
        <v>13</v>
      </c>
      <c r="R244" s="112">
        <f t="shared" ref="R244:R258" si="194">1/2*(100/Q244)^2</f>
        <v>29.585798816568047</v>
      </c>
      <c r="S244" s="113" t="e">
        <f t="shared" ref="S244:S258" ca="1" si="195">P244^4/R244</f>
        <v>#N/A</v>
      </c>
      <c r="U244" s="132" t="s">
        <v>495</v>
      </c>
      <c r="V244" s="133" t="e">
        <f ca="1">SQRT(SUMSQ(P244:P258))</f>
        <v>#N/A</v>
      </c>
      <c r="W244" s="85"/>
    </row>
    <row r="245" spans="2:23" s="44" customFormat="1" ht="15" customHeight="1">
      <c r="B245" s="104" t="s">
        <v>437</v>
      </c>
      <c r="C245" s="114" t="s">
        <v>438</v>
      </c>
      <c r="D245" s="115" t="e">
        <f ca="1">O$3-I204</f>
        <v>#DIV/0!</v>
      </c>
      <c r="E245" s="116" t="s">
        <v>439</v>
      </c>
      <c r="F245" s="107" t="s">
        <v>440</v>
      </c>
      <c r="G245" s="117">
        <v>0.5</v>
      </c>
      <c r="H245" s="116" t="s">
        <v>439</v>
      </c>
      <c r="I245" s="113" t="s">
        <v>441</v>
      </c>
      <c r="J245" s="110">
        <f>SQRT(3)</f>
        <v>1.7320508075688772</v>
      </c>
      <c r="K245" s="111">
        <f t="shared" si="192"/>
        <v>0.28867513459481292</v>
      </c>
      <c r="L245" s="116" t="s">
        <v>439</v>
      </c>
      <c r="M245" s="114" t="s">
        <v>442</v>
      </c>
      <c r="N245" s="111">
        <f>D246</f>
        <v>9.0000000000000002E-6</v>
      </c>
      <c r="O245" s="116" t="s">
        <v>443</v>
      </c>
      <c r="P245" s="111">
        <f t="shared" si="193"/>
        <v>2.5980762113533164E-6</v>
      </c>
      <c r="Q245" s="116">
        <v>10</v>
      </c>
      <c r="R245" s="112">
        <f t="shared" si="194"/>
        <v>50</v>
      </c>
      <c r="S245" s="113">
        <f t="shared" si="195"/>
        <v>9.1125000000000059E-25</v>
      </c>
      <c r="U245" s="132" t="s">
        <v>497</v>
      </c>
      <c r="V245" s="135" t="e">
        <f ca="1">V244^4/V243</f>
        <v>#N/A</v>
      </c>
      <c r="W245" s="85"/>
    </row>
    <row r="246" spans="2:23" s="44" customFormat="1" ht="15" customHeight="1">
      <c r="B246" s="104" t="s">
        <v>444</v>
      </c>
      <c r="C246" s="114" t="s">
        <v>442</v>
      </c>
      <c r="D246" s="118">
        <v>9.0000000000000002E-6</v>
      </c>
      <c r="E246" s="116" t="s">
        <v>443</v>
      </c>
      <c r="F246" s="119">
        <v>0.1</v>
      </c>
      <c r="G246" s="111">
        <f>D246*F246</f>
        <v>9.0000000000000007E-7</v>
      </c>
      <c r="H246" s="116" t="s">
        <v>443</v>
      </c>
      <c r="I246" s="113" t="s">
        <v>441</v>
      </c>
      <c r="J246" s="110">
        <f>SQRT(3)</f>
        <v>1.7320508075688772</v>
      </c>
      <c r="K246" s="111">
        <f t="shared" si="192"/>
        <v>5.1961524227066323E-7</v>
      </c>
      <c r="L246" s="116" t="s">
        <v>443</v>
      </c>
      <c r="M246" s="114" t="s">
        <v>438</v>
      </c>
      <c r="N246" s="120" t="e">
        <f ca="1">D245</f>
        <v>#DIV/0!</v>
      </c>
      <c r="O246" s="116" t="s">
        <v>439</v>
      </c>
      <c r="P246" s="111" t="e">
        <f t="shared" ca="1" si="193"/>
        <v>#DIV/0!</v>
      </c>
      <c r="Q246" s="116">
        <v>20</v>
      </c>
      <c r="R246" s="121">
        <f t="shared" si="194"/>
        <v>12.5</v>
      </c>
      <c r="S246" s="113" t="e">
        <f t="shared" ca="1" si="195"/>
        <v>#DIV/0!</v>
      </c>
      <c r="U246" s="132" t="s">
        <v>434</v>
      </c>
      <c r="V246" s="136" t="e">
        <f ca="1">1.95996+2.37356/V245+2.818745/V245^2+2.546662/V245^3+1.761829/V245^4+0.245458/V245^5+1.000764/V245^6</f>
        <v>#N/A</v>
      </c>
      <c r="W246" s="84"/>
    </row>
    <row r="247" spans="2:23" s="44" customFormat="1" ht="15" customHeight="1">
      <c r="B247" s="104" t="s">
        <v>445</v>
      </c>
      <c r="C247" s="105" t="s">
        <v>446</v>
      </c>
      <c r="D247" s="122">
        <v>9.7989820000000005</v>
      </c>
      <c r="E247" s="123" t="s">
        <v>447</v>
      </c>
      <c r="F247" s="124" t="s">
        <v>433</v>
      </c>
      <c r="G247" s="111">
        <f>0.0002/100</f>
        <v>1.9999999999999999E-6</v>
      </c>
      <c r="H247" s="123" t="s">
        <v>447</v>
      </c>
      <c r="I247" s="109" t="s">
        <v>434</v>
      </c>
      <c r="J247" s="110">
        <v>2</v>
      </c>
      <c r="K247" s="111">
        <f t="shared" si="192"/>
        <v>9.9999999999999995E-7</v>
      </c>
      <c r="L247" s="123" t="s">
        <v>447</v>
      </c>
      <c r="M247" s="114" t="s">
        <v>448</v>
      </c>
      <c r="N247" s="120">
        <f>1/D247</f>
        <v>0.1020514171778252</v>
      </c>
      <c r="O247" s="123" t="s">
        <v>449</v>
      </c>
      <c r="P247" s="111">
        <f t="shared" si="193"/>
        <v>1.0205141717782521E-7</v>
      </c>
      <c r="Q247" s="116">
        <v>10</v>
      </c>
      <c r="R247" s="112">
        <f t="shared" si="194"/>
        <v>50</v>
      </c>
      <c r="S247" s="113">
        <f t="shared" si="195"/>
        <v>2.1692327673842511E-30</v>
      </c>
      <c r="U247" s="132" t="s">
        <v>498</v>
      </c>
      <c r="V247" s="137" t="e">
        <f ca="1">V244*V246*100</f>
        <v>#N/A</v>
      </c>
      <c r="W247" s="138" t="s">
        <v>499</v>
      </c>
    </row>
    <row r="248" spans="2:23" s="44" customFormat="1" ht="15" customHeight="1">
      <c r="B248" s="104" t="s">
        <v>450</v>
      </c>
      <c r="C248" s="105" t="s">
        <v>451</v>
      </c>
      <c r="D248" s="125">
        <v>5</v>
      </c>
      <c r="E248" s="123" t="s">
        <v>452</v>
      </c>
      <c r="F248" s="119" t="s">
        <v>453</v>
      </c>
      <c r="G248" s="111">
        <f>RADIANS(D248/60)</f>
        <v>1.454441043328608E-3</v>
      </c>
      <c r="H248" s="123"/>
      <c r="I248" s="113" t="s">
        <v>441</v>
      </c>
      <c r="J248" s="110">
        <f>SQRT(3)</f>
        <v>1.7320508075688772</v>
      </c>
      <c r="K248" s="111">
        <f t="shared" si="192"/>
        <v>8.3972192788621196E-4</v>
      </c>
      <c r="L248" s="123"/>
      <c r="M248" s="105" t="s">
        <v>454</v>
      </c>
      <c r="N248" s="111">
        <f>TAN(G248)</f>
        <v>1.45444206890373E-3</v>
      </c>
      <c r="O248" s="123"/>
      <c r="P248" s="111">
        <f t="shared" si="193"/>
        <v>1.2213268980986508E-6</v>
      </c>
      <c r="Q248" s="116">
        <v>30</v>
      </c>
      <c r="R248" s="112">
        <f t="shared" si="194"/>
        <v>5.5555555555555562</v>
      </c>
      <c r="S248" s="113">
        <f t="shared" si="195"/>
        <v>4.0049785364825227E-25</v>
      </c>
      <c r="U248" s="463" t="s">
        <v>1074</v>
      </c>
      <c r="V248" s="116" t="e">
        <f ca="1">OFFSET(R$3,COUNTIF(Q$4:Q$10,"&lt;="&amp;V247),0)+1</f>
        <v>#VALUE!</v>
      </c>
    </row>
    <row r="249" spans="2:23" s="44" customFormat="1" ht="15" customHeight="1">
      <c r="B249" s="104" t="s">
        <v>455</v>
      </c>
      <c r="C249" s="105" t="s">
        <v>456</v>
      </c>
      <c r="D249" s="125">
        <f>IF(MAX(D211:D240)&lt;=L$8,50,10)</f>
        <v>50</v>
      </c>
      <c r="E249" s="123" t="s">
        <v>457</v>
      </c>
      <c r="F249" s="119"/>
      <c r="G249" s="111">
        <f>D249*10^-6</f>
        <v>4.9999999999999996E-5</v>
      </c>
      <c r="H249" s="123"/>
      <c r="I249" s="113" t="s">
        <v>441</v>
      </c>
      <c r="J249" s="110">
        <f>SQRT(3)</f>
        <v>1.7320508075688772</v>
      </c>
      <c r="K249" s="111">
        <f t="shared" si="192"/>
        <v>2.8867513459481286E-5</v>
      </c>
      <c r="L249" s="123"/>
      <c r="M249" s="105"/>
      <c r="N249" s="120">
        <v>1</v>
      </c>
      <c r="O249" s="123"/>
      <c r="P249" s="111">
        <f t="shared" si="193"/>
        <v>2.8867513459481286E-5</v>
      </c>
      <c r="Q249" s="116">
        <v>10</v>
      </c>
      <c r="R249" s="112">
        <f t="shared" si="194"/>
        <v>50</v>
      </c>
      <c r="S249" s="113">
        <f t="shared" si="195"/>
        <v>1.3888888888888882E-20</v>
      </c>
    </row>
    <row r="250" spans="2:23" s="44" customFormat="1" ht="15" customHeight="1">
      <c r="B250" s="104" t="s">
        <v>458</v>
      </c>
      <c r="C250" s="105" t="s">
        <v>459</v>
      </c>
      <c r="D250" s="106" t="e">
        <f ca="1">D253*D247/D244</f>
        <v>#N/A</v>
      </c>
      <c r="E250" s="123" t="s">
        <v>460</v>
      </c>
      <c r="F250" s="119" t="s">
        <v>461</v>
      </c>
      <c r="G250" s="108" t="e">
        <f ca="1">D250*(50*10^-6)</f>
        <v>#N/A</v>
      </c>
      <c r="H250" s="123" t="s">
        <v>460</v>
      </c>
      <c r="I250" s="113" t="s">
        <v>441</v>
      </c>
      <c r="J250" s="110">
        <f>SQRT(3)</f>
        <v>1.7320508075688772</v>
      </c>
      <c r="K250" s="111" t="e">
        <f t="shared" ca="1" si="192"/>
        <v>#N/A</v>
      </c>
      <c r="L250" s="123" t="s">
        <v>460</v>
      </c>
      <c r="M250" s="105" t="s">
        <v>462</v>
      </c>
      <c r="N250" s="108" t="e">
        <f ca="1">D251</f>
        <v>#N/A</v>
      </c>
      <c r="O250" s="123" t="s">
        <v>463</v>
      </c>
      <c r="P250" s="111" t="e">
        <f t="shared" ca="1" si="193"/>
        <v>#N/A</v>
      </c>
      <c r="Q250" s="116">
        <v>10</v>
      </c>
      <c r="R250" s="112">
        <f t="shared" si="194"/>
        <v>50</v>
      </c>
      <c r="S250" s="113" t="e">
        <f t="shared" ca="1" si="195"/>
        <v>#N/A</v>
      </c>
    </row>
    <row r="251" spans="2:23" s="44" customFormat="1" ht="15" customHeight="1">
      <c r="B251" s="104" t="s">
        <v>464</v>
      </c>
      <c r="C251" s="105" t="s">
        <v>462</v>
      </c>
      <c r="D251" s="106" t="e">
        <f ca="1">H204*10^-6</f>
        <v>#N/A</v>
      </c>
      <c r="E251" s="116" t="s">
        <v>463</v>
      </c>
      <c r="F251" s="119">
        <v>0.2</v>
      </c>
      <c r="G251" s="108" t="e">
        <f ca="1">D251*F251</f>
        <v>#N/A</v>
      </c>
      <c r="H251" s="116" t="s">
        <v>463</v>
      </c>
      <c r="I251" s="113" t="s">
        <v>441</v>
      </c>
      <c r="J251" s="110">
        <f>SQRT(3)</f>
        <v>1.7320508075688772</v>
      </c>
      <c r="K251" s="111" t="e">
        <f t="shared" ca="1" si="192"/>
        <v>#N/A</v>
      </c>
      <c r="L251" s="116" t="s">
        <v>463</v>
      </c>
      <c r="M251" s="105" t="s">
        <v>459</v>
      </c>
      <c r="N251" s="108" t="e">
        <f ca="1">D250</f>
        <v>#N/A</v>
      </c>
      <c r="O251" s="123" t="s">
        <v>460</v>
      </c>
      <c r="P251" s="111" t="e">
        <f t="shared" ca="1" si="193"/>
        <v>#N/A</v>
      </c>
      <c r="Q251" s="116">
        <v>10</v>
      </c>
      <c r="R251" s="112">
        <f t="shared" si="194"/>
        <v>50</v>
      </c>
      <c r="S251" s="113" t="e">
        <f t="shared" ca="1" si="195"/>
        <v>#N/A</v>
      </c>
    </row>
    <row r="252" spans="2:23" s="44" customFormat="1" ht="15" customHeight="1">
      <c r="B252" s="104" t="s">
        <v>465</v>
      </c>
      <c r="C252" s="105" t="s">
        <v>466</v>
      </c>
      <c r="D252" s="122" t="e">
        <f>O$5</f>
        <v>#DIV/0!</v>
      </c>
      <c r="E252" s="123" t="s">
        <v>467</v>
      </c>
      <c r="F252" s="123" t="s">
        <v>468</v>
      </c>
      <c r="G252" s="117">
        <v>0.05</v>
      </c>
      <c r="H252" s="123" t="s">
        <v>467</v>
      </c>
      <c r="I252" s="113" t="s">
        <v>441</v>
      </c>
      <c r="J252" s="110">
        <f>SQRT(3)</f>
        <v>1.7320508075688772</v>
      </c>
      <c r="K252" s="111">
        <f t="shared" si="192"/>
        <v>2.8867513459481291E-2</v>
      </c>
      <c r="L252" s="123" t="s">
        <v>467</v>
      </c>
      <c r="M252" s="105" t="s">
        <v>469</v>
      </c>
      <c r="N252" s="108">
        <f>1/D254</f>
        <v>1.25E-4</v>
      </c>
      <c r="O252" s="123" t="s">
        <v>470</v>
      </c>
      <c r="P252" s="111">
        <f t="shared" si="193"/>
        <v>3.6084391824351616E-6</v>
      </c>
      <c r="Q252" s="116">
        <v>10</v>
      </c>
      <c r="R252" s="112">
        <f t="shared" si="194"/>
        <v>50</v>
      </c>
      <c r="S252" s="113">
        <f t="shared" si="195"/>
        <v>3.3908420138888909E-24</v>
      </c>
    </row>
    <row r="253" spans="2:23" s="44" customFormat="1" ht="15" customHeight="1">
      <c r="B253" s="104" t="s">
        <v>471</v>
      </c>
      <c r="C253" s="105" t="s">
        <v>472</v>
      </c>
      <c r="D253" s="126">
        <f>MAX(AF211:AF240)</f>
        <v>0</v>
      </c>
      <c r="E253" s="123" t="s">
        <v>473</v>
      </c>
      <c r="F253" s="105" t="s">
        <v>433</v>
      </c>
      <c r="G253" s="127">
        <f>SUM(Pressure_1_R4!T38:T83)/10^6</f>
        <v>0</v>
      </c>
      <c r="H253" s="107" t="s">
        <v>473</v>
      </c>
      <c r="I253" s="109" t="s">
        <v>434</v>
      </c>
      <c r="J253" s="110">
        <v>2</v>
      </c>
      <c r="K253" s="111">
        <f t="shared" si="192"/>
        <v>0</v>
      </c>
      <c r="L253" s="123" t="s">
        <v>473</v>
      </c>
      <c r="M253" s="105" t="s">
        <v>474</v>
      </c>
      <c r="N253" s="108" t="e">
        <f>1/D253</f>
        <v>#DIV/0!</v>
      </c>
      <c r="O253" s="123" t="s">
        <v>475</v>
      </c>
      <c r="P253" s="111" t="e">
        <f t="shared" si="193"/>
        <v>#DIV/0!</v>
      </c>
      <c r="Q253" s="116">
        <v>13</v>
      </c>
      <c r="R253" s="112">
        <f t="shared" si="194"/>
        <v>29.585798816568047</v>
      </c>
      <c r="S253" s="113" t="e">
        <f t="shared" si="195"/>
        <v>#DIV/0!</v>
      </c>
    </row>
    <row r="254" spans="2:23" s="44" customFormat="1" ht="15" customHeight="1">
      <c r="B254" s="104" t="s">
        <v>476</v>
      </c>
      <c r="C254" s="105" t="s">
        <v>477</v>
      </c>
      <c r="D254" s="126">
        <f>AI211</f>
        <v>8000</v>
      </c>
      <c r="E254" s="123" t="s">
        <v>467</v>
      </c>
      <c r="F254" s="128">
        <v>0.05</v>
      </c>
      <c r="G254" s="108">
        <f>D254*F254</f>
        <v>400</v>
      </c>
      <c r="H254" s="123" t="s">
        <v>467</v>
      </c>
      <c r="I254" s="113" t="s">
        <v>441</v>
      </c>
      <c r="J254" s="110">
        <f>SQRT(3)</f>
        <v>1.7320508075688772</v>
      </c>
      <c r="K254" s="111">
        <f t="shared" si="192"/>
        <v>230.94010767585033</v>
      </c>
      <c r="L254" s="123" t="s">
        <v>467</v>
      </c>
      <c r="M254" s="105" t="s">
        <v>478</v>
      </c>
      <c r="N254" s="108" t="e">
        <f>D252/(D254^2)</f>
        <v>#DIV/0!</v>
      </c>
      <c r="O254" s="123" t="s">
        <v>470</v>
      </c>
      <c r="P254" s="111" t="e">
        <f t="shared" si="193"/>
        <v>#DIV/0!</v>
      </c>
      <c r="Q254" s="116">
        <v>10</v>
      </c>
      <c r="R254" s="112">
        <f t="shared" si="194"/>
        <v>50</v>
      </c>
      <c r="S254" s="113" t="e">
        <f t="shared" si="195"/>
        <v>#DIV/0!</v>
      </c>
    </row>
    <row r="255" spans="2:23" s="44" customFormat="1" ht="15" customHeight="1">
      <c r="B255" s="104" t="s">
        <v>479</v>
      </c>
      <c r="C255" s="114" t="s">
        <v>480</v>
      </c>
      <c r="D255" s="126" t="e">
        <f>MAX(AU211:AU240)</f>
        <v>#DIV/0!</v>
      </c>
      <c r="E255" s="123" t="s">
        <v>467</v>
      </c>
      <c r="F255" s="128">
        <v>0.01</v>
      </c>
      <c r="G255" s="120" t="e">
        <f>D255*F255</f>
        <v>#DIV/0!</v>
      </c>
      <c r="H255" s="123" t="s">
        <v>467</v>
      </c>
      <c r="I255" s="113" t="s">
        <v>441</v>
      </c>
      <c r="J255" s="110">
        <f>SQRT(3)</f>
        <v>1.7320508075688772</v>
      </c>
      <c r="K255" s="111" t="e">
        <f t="shared" si="192"/>
        <v>#DIV/0!</v>
      </c>
      <c r="L255" s="123" t="s">
        <v>467</v>
      </c>
      <c r="M255" s="105" t="s">
        <v>481</v>
      </c>
      <c r="N255" s="129" t="e">
        <f ca="1">D247*D256/D250</f>
        <v>#N/A</v>
      </c>
      <c r="O255" s="123" t="s">
        <v>470</v>
      </c>
      <c r="P255" s="111" t="e">
        <f t="shared" ca="1" si="193"/>
        <v>#DIV/0!</v>
      </c>
      <c r="Q255" s="116">
        <v>20</v>
      </c>
      <c r="R255" s="121">
        <f t="shared" si="194"/>
        <v>12.5</v>
      </c>
      <c r="S255" s="113" t="e">
        <f t="shared" ca="1" si="195"/>
        <v>#DIV/0!</v>
      </c>
    </row>
    <row r="256" spans="2:23" s="44" customFormat="1" ht="15" customHeight="1">
      <c r="B256" s="104" t="s">
        <v>482</v>
      </c>
      <c r="C256" s="114" t="s">
        <v>483</v>
      </c>
      <c r="D256" s="130">
        <f>AW211</f>
        <v>0.03</v>
      </c>
      <c r="E256" s="123" t="s">
        <v>484</v>
      </c>
      <c r="F256" s="128"/>
      <c r="G256" s="120">
        <f>D256</f>
        <v>0.03</v>
      </c>
      <c r="H256" s="123" t="s">
        <v>484</v>
      </c>
      <c r="I256" s="113" t="s">
        <v>441</v>
      </c>
      <c r="J256" s="110">
        <f>SQRT(3)</f>
        <v>1.7320508075688772</v>
      </c>
      <c r="K256" s="111">
        <f t="shared" si="192"/>
        <v>1.7320508075688773E-2</v>
      </c>
      <c r="L256" s="123" t="s">
        <v>484</v>
      </c>
      <c r="M256" s="105" t="s">
        <v>485</v>
      </c>
      <c r="N256" s="108" t="e">
        <f ca="1">D247*D255/D250</f>
        <v>#DIV/0!</v>
      </c>
      <c r="O256" s="123" t="s">
        <v>486</v>
      </c>
      <c r="P256" s="111" t="e">
        <f t="shared" ca="1" si="193"/>
        <v>#DIV/0!</v>
      </c>
      <c r="Q256" s="116">
        <v>30</v>
      </c>
      <c r="R256" s="112">
        <f t="shared" si="194"/>
        <v>5.5555555555555562</v>
      </c>
      <c r="S256" s="113" t="e">
        <f t="shared" ca="1" si="195"/>
        <v>#DIV/0!</v>
      </c>
    </row>
    <row r="257" spans="1:19" s="44" customFormat="1" ht="15" customHeight="1">
      <c r="B257" s="104" t="s">
        <v>487</v>
      </c>
      <c r="C257" s="105" t="s">
        <v>488</v>
      </c>
      <c r="D257" s="131" t="e">
        <f ca="1">AL211</f>
        <v>#N/A</v>
      </c>
      <c r="E257" s="123" t="s">
        <v>484</v>
      </c>
      <c r="F257" s="128">
        <v>0.1</v>
      </c>
      <c r="G257" s="120" t="e">
        <f ca="1">D257*F257</f>
        <v>#N/A</v>
      </c>
      <c r="H257" s="123" t="s">
        <v>484</v>
      </c>
      <c r="I257" s="113" t="s">
        <v>441</v>
      </c>
      <c r="J257" s="110">
        <f>SQRT(3)</f>
        <v>1.7320508075688772</v>
      </c>
      <c r="K257" s="111" t="e">
        <f t="shared" ca="1" si="192"/>
        <v>#N/A</v>
      </c>
      <c r="L257" s="123" t="s">
        <v>484</v>
      </c>
      <c r="M257" s="105" t="s">
        <v>489</v>
      </c>
      <c r="N257" s="108" t="e">
        <f>D258/D247/D253</f>
        <v>#DIV/0!</v>
      </c>
      <c r="O257" s="123" t="s">
        <v>486</v>
      </c>
      <c r="P257" s="111" t="e">
        <f t="shared" ca="1" si="193"/>
        <v>#N/A</v>
      </c>
      <c r="Q257" s="116">
        <v>10</v>
      </c>
      <c r="R257" s="112">
        <f t="shared" si="194"/>
        <v>50</v>
      </c>
      <c r="S257" s="113" t="e">
        <f t="shared" ca="1" si="195"/>
        <v>#N/A</v>
      </c>
    </row>
    <row r="258" spans="1:19" s="44" customFormat="1" ht="15" customHeight="1">
      <c r="B258" s="104" t="s">
        <v>490</v>
      </c>
      <c r="C258" s="105" t="s">
        <v>491</v>
      </c>
      <c r="D258" s="126">
        <f>AK211</f>
        <v>0</v>
      </c>
      <c r="E258" s="123" t="s">
        <v>492</v>
      </c>
      <c r="F258" s="128">
        <v>0.1</v>
      </c>
      <c r="G258" s="120">
        <f>D258*F258</f>
        <v>0</v>
      </c>
      <c r="H258" s="123" t="s">
        <v>492</v>
      </c>
      <c r="I258" s="113" t="s">
        <v>441</v>
      </c>
      <c r="J258" s="110">
        <f>SQRT(3)</f>
        <v>1.7320508075688772</v>
      </c>
      <c r="K258" s="111">
        <f t="shared" si="192"/>
        <v>0</v>
      </c>
      <c r="L258" s="123" t="s">
        <v>492</v>
      </c>
      <c r="M258" s="105" t="s">
        <v>493</v>
      </c>
      <c r="N258" s="108" t="e">
        <f ca="1">D257/D247/D253</f>
        <v>#N/A</v>
      </c>
      <c r="O258" s="123" t="s">
        <v>494</v>
      </c>
      <c r="P258" s="111" t="e">
        <f t="shared" ca="1" si="193"/>
        <v>#N/A</v>
      </c>
      <c r="Q258" s="116">
        <v>10</v>
      </c>
      <c r="R258" s="112">
        <f t="shared" si="194"/>
        <v>50</v>
      </c>
      <c r="S258" s="113" t="e">
        <f t="shared" ca="1" si="195"/>
        <v>#N/A</v>
      </c>
    </row>
    <row r="259" spans="1:19" s="44" customFormat="1" ht="15" customHeight="1">
      <c r="A259" s="58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</row>
    <row r="260" spans="1:19" s="44" customFormat="1" ht="15" customHeight="1"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R260" s="84"/>
      <c r="S260" s="84"/>
    </row>
    <row r="261" spans="1:19" s="44" customFormat="1" ht="15" customHeight="1"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R261" s="84"/>
      <c r="S261" s="84"/>
    </row>
    <row r="262" spans="1:19" s="44" customFormat="1" ht="15" customHeight="1"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</row>
  </sheetData>
  <mergeCells count="60">
    <mergeCell ref="B205:C205"/>
    <mergeCell ref="B206:C206"/>
    <mergeCell ref="B207:C207"/>
    <mergeCell ref="B143:C143"/>
    <mergeCell ref="B144:C144"/>
    <mergeCell ref="B203:C203"/>
    <mergeCell ref="B204:C204"/>
    <mergeCell ref="B141:C141"/>
    <mergeCell ref="B142:C142"/>
    <mergeCell ref="B77:C77"/>
    <mergeCell ref="J77:K77"/>
    <mergeCell ref="B78:C78"/>
    <mergeCell ref="B79:C79"/>
    <mergeCell ref="B80:C80"/>
    <mergeCell ref="B81:C81"/>
    <mergeCell ref="B140:C140"/>
    <mergeCell ref="B17:C17"/>
    <mergeCell ref="B16:C16"/>
    <mergeCell ref="B15:C15"/>
    <mergeCell ref="B14:C14"/>
    <mergeCell ref="B18:C18"/>
    <mergeCell ref="J14:K14"/>
    <mergeCell ref="I54:J54"/>
    <mergeCell ref="M54:N54"/>
    <mergeCell ref="I243:J243"/>
    <mergeCell ref="M243:N243"/>
    <mergeCell ref="I117:J117"/>
    <mergeCell ref="M117:N117"/>
    <mergeCell ref="I180:J180"/>
    <mergeCell ref="M180:N180"/>
    <mergeCell ref="J203:K203"/>
    <mergeCell ref="J16:K16"/>
    <mergeCell ref="J79:K79"/>
    <mergeCell ref="J142:K142"/>
    <mergeCell ref="J205:K205"/>
    <mergeCell ref="J140:K140"/>
    <mergeCell ref="R147:S147"/>
    <mergeCell ref="R210:S210"/>
    <mergeCell ref="N21:O21"/>
    <mergeCell ref="P21:Q21"/>
    <mergeCell ref="L21:M21"/>
    <mergeCell ref="L84:M84"/>
    <mergeCell ref="N84:O84"/>
    <mergeCell ref="P84:Q84"/>
    <mergeCell ref="L147:M147"/>
    <mergeCell ref="N147:O147"/>
    <mergeCell ref="P147:Q147"/>
    <mergeCell ref="L210:M210"/>
    <mergeCell ref="N210:O210"/>
    <mergeCell ref="P210:Q210"/>
    <mergeCell ref="R21:S21"/>
    <mergeCell ref="R84:S84"/>
    <mergeCell ref="X210:Y210"/>
    <mergeCell ref="Z210:AA210"/>
    <mergeCell ref="X21:Y21"/>
    <mergeCell ref="Z21:AA21"/>
    <mergeCell ref="X84:Y84"/>
    <mergeCell ref="Z84:AA84"/>
    <mergeCell ref="X147:Y147"/>
    <mergeCell ref="Z147:AA14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47</vt:i4>
      </vt:variant>
    </vt:vector>
  </HeadingPairs>
  <TitlesOfParts>
    <vt:vector size="63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표준압력</vt:lpstr>
      <vt:lpstr>Calcu</vt:lpstr>
      <vt:lpstr>Calcu_ADJ</vt:lpstr>
      <vt:lpstr>STD_Data</vt:lpstr>
      <vt:lpstr>Pressure_1_R1</vt:lpstr>
      <vt:lpstr>Pressure_1_R2</vt:lpstr>
      <vt:lpstr>Pressure_1_R3</vt:lpstr>
      <vt:lpstr>Pressure_1_R4</vt:lpstr>
      <vt:lpstr>'교정결과-E'!B_Tag</vt:lpstr>
      <vt:lpstr>'교정결과-HY'!B_Tag</vt:lpstr>
      <vt:lpstr>B_Tag</vt:lpstr>
      <vt:lpstr>판정결과!B_Tag_2</vt:lpstr>
      <vt:lpstr>B_Tag_3</vt:lpstr>
      <vt:lpstr>Pressure_1_R1_CMC</vt:lpstr>
      <vt:lpstr>Pressure_1_R1_Condition</vt:lpstr>
      <vt:lpstr>Pressure_1_R1_Resolution</vt:lpstr>
      <vt:lpstr>Pressure_1_R1_Result</vt:lpstr>
      <vt:lpstr>Pressure_1_R1_Result_ADJ</vt:lpstr>
      <vt:lpstr>Pressure_1_R1_Spec</vt:lpstr>
      <vt:lpstr>Pressure_1_R1_STD1</vt:lpstr>
      <vt:lpstr>Pressure_1_R1_STD2</vt:lpstr>
      <vt:lpstr>Pressure_1_R1_STD3</vt:lpstr>
      <vt:lpstr>Pressure_1_R2!Pressure_1_R2_CMC</vt:lpstr>
      <vt:lpstr>Pressure_1_R2!Pressure_1_R2_Condition</vt:lpstr>
      <vt:lpstr>Pressure_1_R2!Pressure_1_R2_Resolution</vt:lpstr>
      <vt:lpstr>Pressure_1_R2!Pressure_1_R2_Result</vt:lpstr>
      <vt:lpstr>Pressure_1_R2_Result_ADJ</vt:lpstr>
      <vt:lpstr>Pressure_1_R2!Pressure_1_R2_Spec</vt:lpstr>
      <vt:lpstr>Pressure_1_R2!Pressure_1_R2_STD1</vt:lpstr>
      <vt:lpstr>Pressure_1_R2_STD2</vt:lpstr>
      <vt:lpstr>Pressure_1_R2_STD3</vt:lpstr>
      <vt:lpstr>Pressure_1_R3!Pressure_1_R3_CMC</vt:lpstr>
      <vt:lpstr>Pressure_1_R3!Pressure_1_R3_Condition</vt:lpstr>
      <vt:lpstr>Pressure_1_R3!Pressure_1_R3_Resolution</vt:lpstr>
      <vt:lpstr>Pressure_1_R3!Pressure_1_R3_Result</vt:lpstr>
      <vt:lpstr>Pressure_1_R3_Result_ADJ</vt:lpstr>
      <vt:lpstr>Pressure_1_R3!Pressure_1_R3_Spec</vt:lpstr>
      <vt:lpstr>Pressure_1_R3!Pressure_1_R3_STD1</vt:lpstr>
      <vt:lpstr>Pressure_1_R3_STD2</vt:lpstr>
      <vt:lpstr>Pressure_1_R3_STD3</vt:lpstr>
      <vt:lpstr>Pressure_1_R4!Pressure_1_R4_CMC</vt:lpstr>
      <vt:lpstr>Pressure_1_R4!Pressure_1_R4_Condition</vt:lpstr>
      <vt:lpstr>Pressure_1_R4!Pressure_1_R4_Resolution</vt:lpstr>
      <vt:lpstr>Pressure_1_R4!Pressure_1_R4_Result</vt:lpstr>
      <vt:lpstr>Pressure_1_R4_Result_ADJ</vt:lpstr>
      <vt:lpstr>Pressure_1_R4!Pressure_1_R4_Spec</vt:lpstr>
      <vt:lpstr>Pressure_1_R4!Pressure_1_R4_STD1</vt:lpstr>
      <vt:lpstr>Pressure_1_R4_STD2</vt:lpstr>
      <vt:lpstr>Pressure_1_R4_STD3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2021-08-13T01:04:30Z</cp:lastPrinted>
  <dcterms:created xsi:type="dcterms:W3CDTF">2004-11-10T00:11:43Z</dcterms:created>
  <dcterms:modified xsi:type="dcterms:W3CDTF">2021-08-31T00:08:19Z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C:\Users\LG\Documents\MCT\Templates\20411-1.xlsx</vt:lpwstr>
  </property>
</Properties>
</file>