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fc/Documents/OpenSimula/ASHRAE_140/COOLING_TEST/"/>
    </mc:Choice>
  </mc:AlternateContent>
  <xr:revisionPtr revIDLastSave="0" documentId="13_ncr:1_{B871E875-82EC-0C41-A2ED-469B1736CA08}" xr6:coauthVersionLast="47" xr6:coauthVersionMax="47" xr10:uidLastSave="{00000000-0000-0000-0000-000000000000}"/>
  <bookViews>
    <workbookView xWindow="44960" yWindow="2460" windowWidth="38080" windowHeight="20800" tabRatio="614" firstSheet="2" activeTab="2" xr2:uid="{00000000-000D-0000-FFFF-FFFF00000000}"/>
  </bookViews>
  <sheets>
    <sheet name="Read Me" sheetId="77" r:id="rId1"/>
    <sheet name="Adding Results" sheetId="78" r:id="rId2"/>
    <sheet name="YourData" sheetId="56" r:id="rId3"/>
    <sheet name="Title Page" sheetId="75" r:id="rId4"/>
    <sheet name="Program List" sheetId="76" r:id="rId5"/>
    <sheet name="Table List" sheetId="79" r:id="rId6"/>
    <sheet name="Figure List" sheetId="80" r:id="rId7"/>
    <sheet name="Q-Prt1" sheetId="68" r:id="rId8"/>
    <sheet name="Q-Prt2" sheetId="73" r:id="rId9"/>
    <sheet name="Q-Prt3" sheetId="69" r:id="rId10"/>
    <sheet name="Q-Prt4" sheetId="70" r:id="rId11"/>
    <sheet name="Q-Prt5" sheetId="71" r:id="rId12"/>
    <sheet name="Q-Prt6" sheetId="72" r:id="rId13"/>
    <sheet name="Q-Prt7" sheetId="74" r:id="rId14"/>
    <sheet name="Fig B16.5.1-1 COP" sheetId="32" r:id="rId15"/>
    <sheet name="Fig B16.5.1-2 COPvar" sheetId="33" r:id="rId16"/>
    <sheet name="Fig B16.5.1-3 delCOP" sheetId="35" r:id="rId17"/>
    <sheet name="Fig B16.5.1-4 Qtot" sheetId="37" r:id="rId18"/>
    <sheet name="Fig B16.5.1-5 dQtot" sheetId="41" r:id="rId19"/>
    <sheet name="Fig B16.5.1-6 Qcomp" sheetId="38" r:id="rId20"/>
    <sheet name="Fig B16.5.1-7 dQcomp" sheetId="42" r:id="rId21"/>
    <sheet name="Fig B16.5.1-8 Qidfan" sheetId="39" r:id="rId22"/>
    <sheet name="Fig B16.5.1-9 dQidfan" sheetId="43" r:id="rId23"/>
    <sheet name="Fig B16.5.1-10 Qodfan" sheetId="40" r:id="rId24"/>
    <sheet name="Fig B16.5.1-11 dQodfan" sheetId="44" r:id="rId25"/>
    <sheet name="Fig B16.5.1-12 QCtot" sheetId="45" r:id="rId26"/>
    <sheet name="Fig B16.5.1-13 dQCtot" sheetId="48" r:id="rId27"/>
    <sheet name="Fig B16.5.1-14 QCsens" sheetId="46" r:id="rId28"/>
    <sheet name="Fig B16.5.1-15 dQCsens" sheetId="49" r:id="rId29"/>
    <sheet name="Fig B16.5.1-16 QClat" sheetId="47" r:id="rId30"/>
    <sheet name="Fig B16.5.1-17 dQClat" sheetId="50" r:id="rId31"/>
    <sheet name="Fig B16.5.1-18 IDB" sheetId="20" r:id="rId32"/>
    <sheet name="Fig B16.5.1-19 IDBvar" sheetId="21" r:id="rId33"/>
    <sheet name="Fig B16.5.1-20 Humrat" sheetId="23" r:id="rId34"/>
    <sheet name="Fig B16.5.1-21 Humratvar" sheetId="25" r:id="rId35"/>
    <sheet name="Fig B16.5.1-22 QZtot" sheetId="27" r:id="rId36"/>
    <sheet name="Fig B16.5.1-23 QZsens" sheetId="28" r:id="rId37"/>
    <sheet name="Fig B16.5.1-24 QZlat" sheetId="30" r:id="rId38"/>
    <sheet name="Fig B16.5.1-25 Qfan" sheetId="51" r:id="rId39"/>
    <sheet name="Fig B16.5.1-26 QCL-QZL" sheetId="52" r:id="rId40"/>
    <sheet name="A" sheetId="1" r:id="rId41"/>
    <sheet name="Q" sheetId="17" r:id="rId42"/>
    <sheet name="Data-Electr" sheetId="36" r:id="rId43"/>
    <sheet name="Data-COP" sheetId="31" r:id="rId44"/>
    <sheet name="Data-Loads" sheetId="26" r:id="rId45"/>
    <sheet name="Data-Delta" sheetId="34" r:id="rId46"/>
    <sheet name="Data-TempHum" sheetId="19" r:id="rId47"/>
    <sheet name="DOE21E-NREL" sheetId="2" r:id="rId48"/>
    <sheet name="DOE21E-CIEMAT" sheetId="57" r:id="rId49"/>
    <sheet name="CLM2000" sheetId="58" r:id="rId50"/>
    <sheet name="TRN-id" sheetId="61" r:id="rId51"/>
    <sheet name="TRN-re" sheetId="62" r:id="rId52"/>
    <sheet name="CA-SIS" sheetId="59" r:id="rId53"/>
    <sheet name="E+V1" sheetId="16" r:id="rId54"/>
    <sheet name="Analytical-TUD" sheetId="63" r:id="rId55"/>
    <sheet name="Analytical-HTAL1" sheetId="64" r:id="rId56"/>
    <sheet name="Analytical-HTAL2" sheetId="65" r:id="rId57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B38" i="75" s="1"/>
  <c r="A23" i="75"/>
  <c r="A20" i="75"/>
  <c r="A19" i="75"/>
  <c r="A14" i="75"/>
  <c r="A21" i="75"/>
  <c r="C18" i="56"/>
  <c r="C25" i="2"/>
  <c r="D25" i="2"/>
  <c r="E25" i="2"/>
  <c r="F25" i="2"/>
  <c r="H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H26" i="2"/>
  <c r="E73" i="2" s="1"/>
  <c r="J26" i="2"/>
  <c r="F73" i="2" s="1"/>
  <c r="K26" i="2"/>
  <c r="G73" i="2" s="1"/>
  <c r="M26" i="2"/>
  <c r="N26" i="2"/>
  <c r="P26" i="2"/>
  <c r="Q26" i="2"/>
  <c r="S26" i="2"/>
  <c r="T26" i="2"/>
  <c r="C27" i="2"/>
  <c r="D27" i="2"/>
  <c r="B74" i="2" s="1"/>
  <c r="E27" i="2"/>
  <c r="F27" i="2"/>
  <c r="C74" i="2" s="1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I29" i="2" s="1"/>
  <c r="B167" i="1" s="1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C77" i="2" s="1"/>
  <c r="H30" i="2"/>
  <c r="E77" i="2" s="1"/>
  <c r="J30" i="2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C78" i="2" s="1"/>
  <c r="H31" i="2"/>
  <c r="J31" i="2"/>
  <c r="F78" i="2" s="1"/>
  <c r="K31" i="2"/>
  <c r="G78" i="2" s="1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G34" i="2" s="1"/>
  <c r="B132" i="1" s="1"/>
  <c r="BH107" i="17" s="1"/>
  <c r="H34" i="2"/>
  <c r="E81" i="2" s="1"/>
  <c r="J34" i="2"/>
  <c r="F81" i="2" s="1"/>
  <c r="I34" i="2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G35" i="2"/>
  <c r="H35" i="2"/>
  <c r="J35" i="2"/>
  <c r="I35" i="2" s="1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D37" i="2"/>
  <c r="E37" i="2"/>
  <c r="F37" i="2"/>
  <c r="G37" i="2" s="1"/>
  <c r="B135" i="1" s="1"/>
  <c r="BH110" i="17" s="1"/>
  <c r="H37" i="2"/>
  <c r="E84" i="2" s="1"/>
  <c r="J37" i="2"/>
  <c r="F84" i="2" s="1"/>
  <c r="K37" i="2"/>
  <c r="M37" i="2"/>
  <c r="N37" i="2"/>
  <c r="P37" i="2"/>
  <c r="Q37" i="2"/>
  <c r="S37" i="2"/>
  <c r="T37" i="2"/>
  <c r="C38" i="2"/>
  <c r="B38" i="2" s="1"/>
  <c r="B36" i="1" s="1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G72" i="2"/>
  <c r="B73" i="2"/>
  <c r="C73" i="2"/>
  <c r="F74" i="2"/>
  <c r="B75" i="2"/>
  <c r="B76" i="2"/>
  <c r="F77" i="2"/>
  <c r="E78" i="2"/>
  <c r="B79" i="2"/>
  <c r="C81" i="2"/>
  <c r="E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 s="1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 s="1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 s="1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 s="1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F33" i="1"/>
  <c r="I20" i="17" s="1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 s="1"/>
  <c r="F35" i="1"/>
  <c r="I22" i="17" s="1"/>
  <c r="H22" i="36" s="1"/>
  <c r="G35" i="1"/>
  <c r="H35" i="1"/>
  <c r="I35" i="1"/>
  <c r="J35" i="1"/>
  <c r="C22" i="17"/>
  <c r="K35" i="1"/>
  <c r="G22" i="17" s="1"/>
  <c r="F22" i="36" s="1"/>
  <c r="L35" i="1"/>
  <c r="Q22" i="17" s="1"/>
  <c r="L22" i="36" s="1"/>
  <c r="F24" i="68"/>
  <c r="C36" i="1"/>
  <c r="E23" i="17" s="1"/>
  <c r="D23" i="36" s="1"/>
  <c r="D36" i="1"/>
  <c r="D23" i="17" s="1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 s="1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 s="1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G30" i="36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/>
  <c r="G31" i="36" s="1"/>
  <c r="F47" i="1"/>
  <c r="I31" i="17" s="1"/>
  <c r="H31" i="36" s="1"/>
  <c r="G47" i="1"/>
  <c r="M31" i="17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 s="1"/>
  <c r="E32" i="36" s="1"/>
  <c r="C48" i="1"/>
  <c r="E32" i="17" s="1"/>
  <c r="D32" i="36" s="1"/>
  <c r="D48" i="1"/>
  <c r="D33" i="68"/>
  <c r="D32" i="17"/>
  <c r="C32" i="36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 s="1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 s="1"/>
  <c r="I35" i="36" s="1"/>
  <c r="H51" i="1"/>
  <c r="I51" i="1"/>
  <c r="O36" i="68"/>
  <c r="J51" i="1"/>
  <c r="C35" i="17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 s="1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 s="1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/>
  <c r="H53" i="1"/>
  <c r="I53" i="1"/>
  <c r="J53" i="1"/>
  <c r="C37" i="17" s="1"/>
  <c r="K53" i="1"/>
  <c r="L53" i="1"/>
  <c r="Q37" i="17" s="1"/>
  <c r="L37" i="36" s="1"/>
  <c r="B54" i="1"/>
  <c r="F39" i="68" s="1"/>
  <c r="C54" i="1"/>
  <c r="E38" i="17" s="1"/>
  <c r="D38" i="36" s="1"/>
  <c r="D54" i="1"/>
  <c r="D38" i="17" s="1"/>
  <c r="C38" i="36" s="1"/>
  <c r="E54" i="1"/>
  <c r="H38" i="17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 s="1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/>
  <c r="G56" i="1"/>
  <c r="H56" i="1"/>
  <c r="I56" i="1"/>
  <c r="J56" i="1"/>
  <c r="C40" i="17" s="1"/>
  <c r="K56" i="1"/>
  <c r="L56" i="1"/>
  <c r="Q40" i="17" s="1"/>
  <c r="L40" i="36" s="1"/>
  <c r="L61" i="1"/>
  <c r="L62" i="1"/>
  <c r="B63" i="1"/>
  <c r="F44" i="17" s="1"/>
  <c r="E44" i="36" s="1"/>
  <c r="C63" i="1"/>
  <c r="E44" i="17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 s="1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/>
  <c r="G45" i="36" s="1"/>
  <c r="F64" i="1"/>
  <c r="I45" i="17" s="1"/>
  <c r="H45" i="36" s="1"/>
  <c r="G64" i="1"/>
  <c r="H64" i="1"/>
  <c r="N46" i="68" s="1"/>
  <c r="I64" i="1"/>
  <c r="J64" i="1"/>
  <c r="C45" i="17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/>
  <c r="C66" i="1"/>
  <c r="E47" i="17"/>
  <c r="D47" i="36" s="1"/>
  <c r="D66" i="1"/>
  <c r="D47" i="17" s="1"/>
  <c r="C47" i="36" s="1"/>
  <c r="E66" i="1"/>
  <c r="H47" i="17" s="1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/>
  <c r="H48" i="36" s="1"/>
  <c r="G67" i="1"/>
  <c r="H67" i="1"/>
  <c r="I67" i="1"/>
  <c r="J67" i="1"/>
  <c r="C48" i="17" s="1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 s="1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Q49" i="17" s="1"/>
  <c r="L49" i="36" s="1"/>
  <c r="B69" i="1"/>
  <c r="F50" i="17" s="1"/>
  <c r="E50" i="36" s="1"/>
  <c r="C69" i="1"/>
  <c r="E50" i="17" s="1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 s="1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/>
  <c r="F71" i="1"/>
  <c r="I52" i="17" s="1"/>
  <c r="H52" i="36" s="1"/>
  <c r="G71" i="1"/>
  <c r="H71" i="1"/>
  <c r="I71" i="1"/>
  <c r="J71" i="1"/>
  <c r="C52" i="17" s="1"/>
  <c r="K71" i="1"/>
  <c r="G52" i="17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 s="1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H552" i="1" s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 s="1"/>
  <c r="C56" i="36" s="1"/>
  <c r="E75" i="1"/>
  <c r="F75" i="1"/>
  <c r="I56" i="17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/>
  <c r="D87" i="1"/>
  <c r="D65" i="17" s="1"/>
  <c r="C65" i="36" s="1"/>
  <c r="E87" i="1"/>
  <c r="H65" i="17" s="1"/>
  <c r="G65" i="36" s="1"/>
  <c r="F87" i="1"/>
  <c r="I65" i="17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 s="1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 s="1"/>
  <c r="C90" i="1"/>
  <c r="E68" i="17"/>
  <c r="D68" i="36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/>
  <c r="K93" i="1"/>
  <c r="L93" i="1"/>
  <c r="Q71" i="17" s="1"/>
  <c r="L71" i="36" s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K571" i="1" s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S81" i="17" s="1"/>
  <c r="L75" i="26" s="1"/>
  <c r="B104" i="1"/>
  <c r="BH82" i="17"/>
  <c r="E76" i="26" s="1"/>
  <c r="C104" i="1"/>
  <c r="BG82" i="17" s="1"/>
  <c r="D76" i="26" s="1"/>
  <c r="D104" i="1"/>
  <c r="BF82" i="17" s="1"/>
  <c r="C76" i="26" s="1"/>
  <c r="E104" i="1"/>
  <c r="BJ82" i="17" s="1"/>
  <c r="G76" i="26" s="1"/>
  <c r="F104" i="1"/>
  <c r="BK82" i="17" s="1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/>
  <c r="G77" i="26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G82" i="26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 s="1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 s="1"/>
  <c r="H112" i="1"/>
  <c r="I112" i="1"/>
  <c r="J112" i="1"/>
  <c r="BE90" i="17"/>
  <c r="K112" i="1"/>
  <c r="BI90" i="17" s="1"/>
  <c r="F84" i="26" s="1"/>
  <c r="L112" i="1"/>
  <c r="BS90" i="17" s="1"/>
  <c r="L84" i="26" s="1"/>
  <c r="B113" i="1"/>
  <c r="BH91" i="17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 s="1"/>
  <c r="L114" i="1"/>
  <c r="BS92" i="17" s="1"/>
  <c r="L86" i="26" s="1"/>
  <c r="B115" i="1"/>
  <c r="BH93" i="17" s="1"/>
  <c r="E87" i="26" s="1"/>
  <c r="C115" i="1"/>
  <c r="BG93" i="17" s="1"/>
  <c r="D87" i="26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 s="1"/>
  <c r="D123" i="1"/>
  <c r="BF98" i="17" s="1"/>
  <c r="E123" i="1"/>
  <c r="BJ98" i="17"/>
  <c r="F123" i="1"/>
  <c r="BK98" i="17" s="1"/>
  <c r="G123" i="1"/>
  <c r="H123" i="1"/>
  <c r="I123" i="1"/>
  <c r="O28" i="69" s="1"/>
  <c r="J123" i="1"/>
  <c r="BE98" i="17"/>
  <c r="K123" i="1"/>
  <c r="BI98" i="17" s="1"/>
  <c r="L123" i="1"/>
  <c r="C124" i="1"/>
  <c r="BG99" i="17" s="1"/>
  <c r="D124" i="1"/>
  <c r="BF99" i="17" s="1"/>
  <c r="E124" i="1"/>
  <c r="BJ99" i="17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 s="1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J132" i="1"/>
  <c r="BE107" i="17" s="1"/>
  <c r="K132" i="1"/>
  <c r="BI107" i="17" s="1"/>
  <c r="L132" i="1"/>
  <c r="BS107" i="17" s="1"/>
  <c r="B133" i="1"/>
  <c r="BH108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 s="1"/>
  <c r="G134" i="1"/>
  <c r="H134" i="1"/>
  <c r="I134" i="1"/>
  <c r="J134" i="1"/>
  <c r="BE109" i="17" s="1"/>
  <c r="K134" i="1"/>
  <c r="BI109" i="17" s="1"/>
  <c r="F103" i="26" s="1"/>
  <c r="L134" i="1"/>
  <c r="BS109" i="17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05" i="26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L113" i="26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 s="1"/>
  <c r="I151" i="1"/>
  <c r="J151" i="1"/>
  <c r="BE123" i="17" s="1"/>
  <c r="K151" i="1"/>
  <c r="BI123" i="17" s="1"/>
  <c r="L151" i="1"/>
  <c r="BS123" i="17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H155" i="1"/>
  <c r="I155" i="1"/>
  <c r="J155" i="1"/>
  <c r="BE127" i="17"/>
  <c r="K155" i="1"/>
  <c r="BI127" i="17" s="1"/>
  <c r="L155" i="1"/>
  <c r="BS127" i="17" s="1"/>
  <c r="L121" i="26" s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J81" i="17" s="1"/>
  <c r="L5" i="26" s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Q15" i="70" s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171" i="1"/>
  <c r="BX89" i="17" s="1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B173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J93" i="17" s="1"/>
  <c r="L17" i="26" s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CJ98" i="17" s="1"/>
  <c r="B184" i="1"/>
  <c r="C184" i="1"/>
  <c r="D184" i="1"/>
  <c r="BW99" i="17" s="1"/>
  <c r="C23" i="26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 s="1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 s="1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 s="1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Q46" i="70" s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CJ119" i="17" s="1"/>
  <c r="CJ137" i="17" s="1"/>
  <c r="L61" i="26" s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B45" i="26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 s="1"/>
  <c r="G50" i="26" s="1"/>
  <c r="F214" i="1"/>
  <c r="CB126" i="17" s="1"/>
  <c r="H50" i="26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/>
  <c r="H52" i="26" s="1"/>
  <c r="G216" i="1"/>
  <c r="H216" i="1"/>
  <c r="I216" i="1"/>
  <c r="J216" i="1"/>
  <c r="K216" i="1"/>
  <c r="L216" i="1"/>
  <c r="CJ128" i="17" s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 s="1"/>
  <c r="D7" i="31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 s="1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 s="1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L470" i="1" s="1"/>
  <c r="Q15" i="72" s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K411" i="1" s="1"/>
  <c r="G211" i="17" s="1"/>
  <c r="F27" i="31" s="1"/>
  <c r="G194" i="17"/>
  <c r="F10" i="31" s="1"/>
  <c r="L228" i="1"/>
  <c r="Q194" i="17" s="1"/>
  <c r="L10" i="31" s="1"/>
  <c r="B229" i="1"/>
  <c r="F195" i="17" s="1"/>
  <c r="E11" i="31" s="1"/>
  <c r="C229" i="1"/>
  <c r="E195" i="17" s="1"/>
  <c r="D11" i="31" s="1"/>
  <c r="D229" i="1"/>
  <c r="D195" i="17"/>
  <c r="C11" i="31"/>
  <c r="E229" i="1"/>
  <c r="H195" i="17" s="1"/>
  <c r="G11" i="31" s="1"/>
  <c r="F229" i="1"/>
  <c r="I195" i="17" s="1"/>
  <c r="H11" i="31" s="1"/>
  <c r="G229" i="1"/>
  <c r="M17" i="73" s="1"/>
  <c r="H229" i="1"/>
  <c r="H473" i="1" s="1"/>
  <c r="I229" i="1"/>
  <c r="J229" i="1"/>
  <c r="C195" i="17"/>
  <c r="K229" i="1"/>
  <c r="L229" i="1"/>
  <c r="Q17" i="73" s="1"/>
  <c r="C230" i="1"/>
  <c r="E196" i="17" s="1"/>
  <c r="D12" i="31" s="1"/>
  <c r="D230" i="1"/>
  <c r="D196" i="17" s="1"/>
  <c r="C12" i="31" s="1"/>
  <c r="E230" i="1"/>
  <c r="E413" i="1" s="1"/>
  <c r="H213" i="17" s="1"/>
  <c r="G29" i="31" s="1"/>
  <c r="F230" i="1"/>
  <c r="I196" i="17" s="1"/>
  <c r="H12" i="31" s="1"/>
  <c r="G230" i="1"/>
  <c r="H230" i="1"/>
  <c r="N18" i="73" s="1"/>
  <c r="I230" i="1"/>
  <c r="I413" i="1" s="1"/>
  <c r="O18" i="73"/>
  <c r="J230" i="1"/>
  <c r="C196" i="17" s="1"/>
  <c r="K230" i="1"/>
  <c r="G196" i="17"/>
  <c r="F12" i="31" s="1"/>
  <c r="L230" i="1"/>
  <c r="Q196" i="17" s="1"/>
  <c r="L12" i="31" s="1"/>
  <c r="B231" i="1"/>
  <c r="F197" i="17"/>
  <c r="E13" i="31" s="1"/>
  <c r="C231" i="1"/>
  <c r="E197" i="17"/>
  <c r="D13" i="31" s="1"/>
  <c r="D231" i="1"/>
  <c r="D197" i="17" s="1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I475" i="1" s="1"/>
  <c r="J231" i="1"/>
  <c r="K231" i="1"/>
  <c r="G197" i="17" s="1"/>
  <c r="F13" i="31" s="1"/>
  <c r="L231" i="1"/>
  <c r="Q197" i="17" s="1"/>
  <c r="L13" i="31" s="1"/>
  <c r="B232" i="1"/>
  <c r="C232" i="1"/>
  <c r="D232" i="1"/>
  <c r="D198" i="17" s="1"/>
  <c r="C14" i="31" s="1"/>
  <c r="E232" i="1"/>
  <c r="H198" i="17" s="1"/>
  <c r="G14" i="31" s="1"/>
  <c r="F232" i="1"/>
  <c r="I198" i="17" s="1"/>
  <c r="H14" i="31" s="1"/>
  <c r="G232" i="1"/>
  <c r="H232" i="1"/>
  <c r="I232" i="1"/>
  <c r="J232" i="1"/>
  <c r="C198" i="17" s="1"/>
  <c r="K232" i="1"/>
  <c r="K415" i="1" s="1"/>
  <c r="G215" i="17" s="1"/>
  <c r="F31" i="31" s="1"/>
  <c r="L232" i="1"/>
  <c r="C233" i="1"/>
  <c r="E199" i="17" s="1"/>
  <c r="D15" i="31" s="1"/>
  <c r="D233" i="1"/>
  <c r="D478" i="1" s="1"/>
  <c r="E233" i="1"/>
  <c r="H199" i="17" s="1"/>
  <c r="G15" i="31" s="1"/>
  <c r="F233" i="1"/>
  <c r="I199" i="17" s="1"/>
  <c r="H15" i="31" s="1"/>
  <c r="G233" i="1"/>
  <c r="G478" i="1" s="1"/>
  <c r="H233" i="1"/>
  <c r="H416" i="1" s="1"/>
  <c r="I233" i="1"/>
  <c r="I482" i="1" s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K234" i="1"/>
  <c r="G200" i="17"/>
  <c r="F16" i="31" s="1"/>
  <c r="L234" i="1"/>
  <c r="B235" i="1"/>
  <c r="C235" i="1"/>
  <c r="D235" i="1"/>
  <c r="E235" i="1"/>
  <c r="F235" i="1"/>
  <c r="I201" i="17" s="1"/>
  <c r="H17" i="31" s="1"/>
  <c r="G235" i="1"/>
  <c r="H235" i="1"/>
  <c r="H483" i="1" s="1"/>
  <c r="I235" i="1"/>
  <c r="J235" i="1"/>
  <c r="C201" i="17" s="1"/>
  <c r="K235" i="1"/>
  <c r="L235" i="1"/>
  <c r="Q201" i="17" s="1"/>
  <c r="L17" i="31" s="1"/>
  <c r="B236" i="1"/>
  <c r="F202" i="17" s="1"/>
  <c r="E18" i="31" s="1"/>
  <c r="C236" i="1"/>
  <c r="E202" i="17"/>
  <c r="D18" i="31" s="1"/>
  <c r="D236" i="1"/>
  <c r="D202" i="17" s="1"/>
  <c r="C18" i="31" s="1"/>
  <c r="E236" i="1"/>
  <c r="H202" i="17" s="1"/>
  <c r="G18" i="31" s="1"/>
  <c r="F236" i="1"/>
  <c r="G236" i="1"/>
  <c r="G419" i="1" s="1"/>
  <c r="H236" i="1"/>
  <c r="I236" i="1"/>
  <c r="O24" i="73" s="1"/>
  <c r="J236" i="1"/>
  <c r="K236" i="1"/>
  <c r="L236" i="1"/>
  <c r="Q202" i="17" s="1"/>
  <c r="L18" i="31" s="1"/>
  <c r="L241" i="1"/>
  <c r="L242" i="1"/>
  <c r="B243" i="1"/>
  <c r="B426" i="1" s="1"/>
  <c r="BH254" i="17" s="1"/>
  <c r="C243" i="1"/>
  <c r="D243" i="1"/>
  <c r="E243" i="1"/>
  <c r="F243" i="1"/>
  <c r="G243" i="1"/>
  <c r="H243" i="1"/>
  <c r="I243" i="1"/>
  <c r="J243" i="1"/>
  <c r="K243" i="1"/>
  <c r="L243" i="1"/>
  <c r="B244" i="1"/>
  <c r="C244" i="1"/>
  <c r="C427" i="1" s="1"/>
  <c r="D244" i="1"/>
  <c r="E244" i="1"/>
  <c r="F244" i="1"/>
  <c r="G244" i="1"/>
  <c r="M12" i="74" s="1"/>
  <c r="H244" i="1"/>
  <c r="I244" i="1"/>
  <c r="J244" i="1"/>
  <c r="K244" i="1"/>
  <c r="L244" i="1"/>
  <c r="BS238" i="17" s="1"/>
  <c r="L11" i="19" s="1"/>
  <c r="B245" i="1"/>
  <c r="C245" i="1"/>
  <c r="D245" i="1"/>
  <c r="D428" i="1" s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B430" i="1" s="1"/>
  <c r="C247" i="1"/>
  <c r="D247" i="1"/>
  <c r="E247" i="1"/>
  <c r="F247" i="1"/>
  <c r="F430" i="1" s="1"/>
  <c r="G247" i="1"/>
  <c r="H247" i="1"/>
  <c r="I247" i="1"/>
  <c r="J247" i="1"/>
  <c r="BE241" i="17" s="1"/>
  <c r="K247" i="1"/>
  <c r="L247" i="1"/>
  <c r="BS241" i="17" s="1"/>
  <c r="L14" i="19" s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K431" i="1" s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E433" i="1" s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S245" i="17" s="1"/>
  <c r="L18" i="19" s="1"/>
  <c r="B252" i="1"/>
  <c r="C252" i="1"/>
  <c r="C435" i="1" s="1"/>
  <c r="D252" i="1"/>
  <c r="E252" i="1"/>
  <c r="F252" i="1"/>
  <c r="G252" i="1"/>
  <c r="G435" i="1" s="1"/>
  <c r="H252" i="1"/>
  <c r="I252" i="1"/>
  <c r="J252" i="1"/>
  <c r="C20" i="74" s="1"/>
  <c r="K252" i="1"/>
  <c r="L252" i="1"/>
  <c r="B253" i="1"/>
  <c r="C253" i="1"/>
  <c r="D253" i="1"/>
  <c r="E253" i="1"/>
  <c r="E436" i="1" s="1"/>
  <c r="BJ264" i="17" s="1"/>
  <c r="G37" i="19" s="1"/>
  <c r="F253" i="1"/>
  <c r="G253" i="1"/>
  <c r="H253" i="1"/>
  <c r="I253" i="1"/>
  <c r="J253" i="1"/>
  <c r="K253" i="1"/>
  <c r="L253" i="1"/>
  <c r="B254" i="1"/>
  <c r="C254" i="1"/>
  <c r="D254" i="1"/>
  <c r="E254" i="1"/>
  <c r="E437" i="1" s="1"/>
  <c r="F254" i="1"/>
  <c r="G254" i="1"/>
  <c r="H254" i="1"/>
  <c r="I254" i="1"/>
  <c r="J254" i="1"/>
  <c r="K254" i="1"/>
  <c r="L254" i="1"/>
  <c r="B255" i="1"/>
  <c r="B438" i="1" s="1"/>
  <c r="C255" i="1"/>
  <c r="D255" i="1"/>
  <c r="E255" i="1"/>
  <c r="F255" i="1"/>
  <c r="G255" i="1"/>
  <c r="H255" i="1"/>
  <c r="I255" i="1"/>
  <c r="J255" i="1"/>
  <c r="K255" i="1"/>
  <c r="L255" i="1"/>
  <c r="B256" i="1"/>
  <c r="C256" i="1"/>
  <c r="BG250" i="17"/>
  <c r="D23" i="19" s="1"/>
  <c r="D256" i="1"/>
  <c r="E256" i="1"/>
  <c r="F256" i="1"/>
  <c r="G256" i="1"/>
  <c r="G439" i="1" s="1"/>
  <c r="H256" i="1"/>
  <c r="I256" i="1"/>
  <c r="J256" i="1"/>
  <c r="K256" i="1"/>
  <c r="L256" i="1"/>
  <c r="Q24" i="74" s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S273" i="17" s="1"/>
  <c r="L46" i="19" s="1"/>
  <c r="B264" i="1"/>
  <c r="C264" i="1"/>
  <c r="C447" i="1" s="1"/>
  <c r="D264" i="1"/>
  <c r="E264" i="1"/>
  <c r="F264" i="1"/>
  <c r="G264" i="1"/>
  <c r="H264" i="1"/>
  <c r="I264" i="1"/>
  <c r="BQ274" i="17" s="1"/>
  <c r="J264" i="1"/>
  <c r="K264" i="1"/>
  <c r="K447" i="1" s="1"/>
  <c r="L264" i="1"/>
  <c r="B265" i="1"/>
  <c r="C265" i="1"/>
  <c r="D265" i="1"/>
  <c r="D448" i="1" s="1"/>
  <c r="E265" i="1"/>
  <c r="F265" i="1"/>
  <c r="G265" i="1"/>
  <c r="M49" i="74" s="1"/>
  <c r="H265" i="1"/>
  <c r="H448" i="1" s="1"/>
  <c r="I265" i="1"/>
  <c r="J265" i="1"/>
  <c r="K265" i="1"/>
  <c r="L265" i="1"/>
  <c r="B266" i="1"/>
  <c r="C266" i="1"/>
  <c r="D266" i="1"/>
  <c r="E266" i="1"/>
  <c r="F266" i="1"/>
  <c r="G266" i="1"/>
  <c r="H266" i="1"/>
  <c r="I266" i="1"/>
  <c r="I449" i="1" s="1"/>
  <c r="J266" i="1"/>
  <c r="K266" i="1"/>
  <c r="L266" i="1"/>
  <c r="B267" i="1"/>
  <c r="C267" i="1"/>
  <c r="D267" i="1"/>
  <c r="E267" i="1"/>
  <c r="F267" i="1"/>
  <c r="G267" i="1"/>
  <c r="H267" i="1"/>
  <c r="I267" i="1"/>
  <c r="J267" i="1"/>
  <c r="J450" i="1" s="1"/>
  <c r="K267" i="1"/>
  <c r="L267" i="1"/>
  <c r="B268" i="1"/>
  <c r="C268" i="1"/>
  <c r="D268" i="1"/>
  <c r="E268" i="1"/>
  <c r="F268" i="1"/>
  <c r="G268" i="1"/>
  <c r="G451" i="1" s="1"/>
  <c r="H268" i="1"/>
  <c r="I268" i="1"/>
  <c r="J268" i="1"/>
  <c r="BE278" i="17" s="1"/>
  <c r="K268" i="1"/>
  <c r="L268" i="1"/>
  <c r="B269" i="1"/>
  <c r="C269" i="1"/>
  <c r="E53" i="74" s="1"/>
  <c r="D269" i="1"/>
  <c r="E269" i="1"/>
  <c r="F269" i="1"/>
  <c r="I53" i="74" s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Q54" i="74" s="1"/>
  <c r="B271" i="1"/>
  <c r="C271" i="1"/>
  <c r="D271" i="1"/>
  <c r="E271" i="1"/>
  <c r="F271" i="1"/>
  <c r="G271" i="1"/>
  <c r="H271" i="1"/>
  <c r="BP281" i="17" s="1"/>
  <c r="J54" i="19" s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S282" i="17" s="1"/>
  <c r="L55" i="19" s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BQ286" i="17" s="1"/>
  <c r="J276" i="1"/>
  <c r="BE286" i="17" s="1"/>
  <c r="K276" i="1"/>
  <c r="L276" i="1"/>
  <c r="Q60" i="74" s="1"/>
  <c r="L281" i="1"/>
  <c r="L282" i="1"/>
  <c r="B283" i="1"/>
  <c r="C283" i="1"/>
  <c r="D283" i="1"/>
  <c r="E283" i="1"/>
  <c r="F283" i="1"/>
  <c r="G283" i="1"/>
  <c r="G406" i="1" s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F408" i="1" s="1"/>
  <c r="I208" i="17" s="1"/>
  <c r="H24" i="31" s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C410" i="1" s="1"/>
  <c r="E210" i="17" s="1"/>
  <c r="D26" i="31" s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F411" i="1" s="1"/>
  <c r="I211" i="17" s="1"/>
  <c r="H27" i="31" s="1"/>
  <c r="G288" i="1"/>
  <c r="H288" i="1"/>
  <c r="I288" i="1"/>
  <c r="J288" i="1"/>
  <c r="K288" i="1"/>
  <c r="L288" i="1"/>
  <c r="B289" i="1"/>
  <c r="B412" i="1" s="1"/>
  <c r="F212" i="17" s="1"/>
  <c r="E28" i="31" s="1"/>
  <c r="C289" i="1"/>
  <c r="D289" i="1"/>
  <c r="E289" i="1"/>
  <c r="F289" i="1"/>
  <c r="G289" i="1"/>
  <c r="H289" i="1"/>
  <c r="I289" i="1"/>
  <c r="J289" i="1"/>
  <c r="J412" i="1" s="1"/>
  <c r="C212" i="17" s="1"/>
  <c r="K289" i="1"/>
  <c r="L289" i="1"/>
  <c r="B290" i="1"/>
  <c r="C290" i="1"/>
  <c r="D290" i="1"/>
  <c r="E290" i="1"/>
  <c r="F290" i="1"/>
  <c r="G290" i="1"/>
  <c r="G413" i="1" s="1"/>
  <c r="H290" i="1"/>
  <c r="I290" i="1"/>
  <c r="J290" i="1"/>
  <c r="J413" i="1" s="1"/>
  <c r="C213" i="17" s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D415" i="1" s="1"/>
  <c r="D215" i="17" s="1"/>
  <c r="C31" i="31" s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F416" i="1" s="1"/>
  <c r="I216" i="17" s="1"/>
  <c r="H32" i="31" s="1"/>
  <c r="G293" i="1"/>
  <c r="H293" i="1"/>
  <c r="I293" i="1"/>
  <c r="I416" i="1" s="1"/>
  <c r="J293" i="1"/>
  <c r="K293" i="1"/>
  <c r="K416" i="1" s="1"/>
  <c r="G216" i="17" s="1"/>
  <c r="F32" i="31" s="1"/>
  <c r="L293" i="1"/>
  <c r="B294" i="1"/>
  <c r="C294" i="1"/>
  <c r="D294" i="1"/>
  <c r="E294" i="1"/>
  <c r="F294" i="1"/>
  <c r="F417" i="1" s="1"/>
  <c r="I217" i="17" s="1"/>
  <c r="H33" i="31" s="1"/>
  <c r="G294" i="1"/>
  <c r="H294" i="1"/>
  <c r="I294" i="1"/>
  <c r="J294" i="1"/>
  <c r="K294" i="1"/>
  <c r="K417" i="1" s="1"/>
  <c r="G217" i="17" s="1"/>
  <c r="F33" i="31" s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H427" i="1" s="1"/>
  <c r="I304" i="1"/>
  <c r="J304" i="1"/>
  <c r="K304" i="1"/>
  <c r="L304" i="1"/>
  <c r="B305" i="1"/>
  <c r="C305" i="1"/>
  <c r="C428" i="1" s="1"/>
  <c r="D305" i="1"/>
  <c r="E305" i="1"/>
  <c r="F305" i="1"/>
  <c r="G305" i="1"/>
  <c r="H305" i="1"/>
  <c r="I305" i="1"/>
  <c r="J305" i="1"/>
  <c r="K305" i="1"/>
  <c r="L305" i="1"/>
  <c r="B306" i="1"/>
  <c r="C306" i="1"/>
  <c r="C429" i="1" s="1"/>
  <c r="E31" i="74" s="1"/>
  <c r="D306" i="1"/>
  <c r="E306" i="1"/>
  <c r="F306" i="1"/>
  <c r="G306" i="1"/>
  <c r="H306" i="1"/>
  <c r="I306" i="1"/>
  <c r="J306" i="1"/>
  <c r="K306" i="1"/>
  <c r="L306" i="1"/>
  <c r="B307" i="1"/>
  <c r="C307" i="1"/>
  <c r="D307" i="1"/>
  <c r="D430" i="1" s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B432" i="1" s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G433" i="1" s="1"/>
  <c r="H310" i="1"/>
  <c r="I310" i="1"/>
  <c r="J310" i="1"/>
  <c r="K310" i="1"/>
  <c r="L310" i="1"/>
  <c r="B311" i="1"/>
  <c r="C311" i="1"/>
  <c r="C434" i="1" s="1"/>
  <c r="D311" i="1"/>
  <c r="D434" i="1" s="1"/>
  <c r="BF262" i="17" s="1"/>
  <c r="C35" i="19" s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B436" i="1" s="1"/>
  <c r="C313" i="1"/>
  <c r="D313" i="1"/>
  <c r="E313" i="1"/>
  <c r="F313" i="1"/>
  <c r="G313" i="1"/>
  <c r="H313" i="1"/>
  <c r="I313" i="1"/>
  <c r="J313" i="1"/>
  <c r="K313" i="1"/>
  <c r="L313" i="1"/>
  <c r="B314" i="1"/>
  <c r="C314" i="1"/>
  <c r="C437" i="1" s="1"/>
  <c r="D314" i="1"/>
  <c r="D437" i="1" s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E439" i="1" s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D447" i="1" s="1"/>
  <c r="D65" i="74" s="1"/>
  <c r="E324" i="1"/>
  <c r="E447" i="1" s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C450" i="1" s="1"/>
  <c r="D327" i="1"/>
  <c r="E327" i="1"/>
  <c r="F327" i="1"/>
  <c r="G327" i="1"/>
  <c r="H327" i="1"/>
  <c r="I327" i="1"/>
  <c r="I450" i="1" s="1"/>
  <c r="J327" i="1"/>
  <c r="K327" i="1"/>
  <c r="K450" i="1" s="1"/>
  <c r="L327" i="1"/>
  <c r="B328" i="1"/>
  <c r="C328" i="1"/>
  <c r="D328" i="1"/>
  <c r="E328" i="1"/>
  <c r="F328" i="1"/>
  <c r="G328" i="1"/>
  <c r="H328" i="1"/>
  <c r="I328" i="1"/>
  <c r="J328" i="1"/>
  <c r="J451" i="1" s="1"/>
  <c r="K328" i="1"/>
  <c r="L328" i="1"/>
  <c r="B329" i="1"/>
  <c r="C329" i="1"/>
  <c r="D329" i="1"/>
  <c r="E329" i="1"/>
  <c r="F329" i="1"/>
  <c r="F452" i="1" s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G454" i="1" s="1"/>
  <c r="M72" i="74" s="1"/>
  <c r="H331" i="1"/>
  <c r="H454" i="1" s="1"/>
  <c r="I331" i="1"/>
  <c r="J331" i="1"/>
  <c r="K331" i="1"/>
  <c r="L331" i="1"/>
  <c r="B332" i="1"/>
  <c r="C332" i="1"/>
  <c r="D332" i="1"/>
  <c r="D455" i="1" s="1"/>
  <c r="E332" i="1"/>
  <c r="F332" i="1"/>
  <c r="G332" i="1"/>
  <c r="H332" i="1"/>
  <c r="I332" i="1"/>
  <c r="I455" i="1" s="1"/>
  <c r="J332" i="1"/>
  <c r="K332" i="1"/>
  <c r="L332" i="1"/>
  <c r="B333" i="1"/>
  <c r="C333" i="1"/>
  <c r="D333" i="1"/>
  <c r="E333" i="1"/>
  <c r="F333" i="1"/>
  <c r="G333" i="1"/>
  <c r="H333" i="1"/>
  <c r="I333" i="1"/>
  <c r="I456" i="1" s="1"/>
  <c r="O74" i="74" s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K457" i="1" s="1"/>
  <c r="L334" i="1"/>
  <c r="B335" i="1"/>
  <c r="C335" i="1"/>
  <c r="C458" i="1" s="1"/>
  <c r="D335" i="1"/>
  <c r="E335" i="1"/>
  <c r="E458" i="1" s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H459" i="1" s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D344" i="1"/>
  <c r="E344" i="1"/>
  <c r="E407" i="1" s="1"/>
  <c r="H207" i="17" s="1"/>
  <c r="G23" i="31" s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G409" i="1" s="1"/>
  <c r="H346" i="1"/>
  <c r="I346" i="1"/>
  <c r="J346" i="1"/>
  <c r="K346" i="1"/>
  <c r="L346" i="1"/>
  <c r="B347" i="1"/>
  <c r="C347" i="1"/>
  <c r="D347" i="1"/>
  <c r="D410" i="1" s="1"/>
  <c r="D210" i="17" s="1"/>
  <c r="C26" i="31" s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F412" i="1" s="1"/>
  <c r="I212" i="17" s="1"/>
  <c r="H28" i="31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B351" i="1"/>
  <c r="C351" i="1"/>
  <c r="C414" i="1" s="1"/>
  <c r="E214" i="17" s="1"/>
  <c r="D30" i="31" s="1"/>
  <c r="D351" i="1"/>
  <c r="E351" i="1"/>
  <c r="F351" i="1"/>
  <c r="G351" i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D363" i="1"/>
  <c r="E363" i="1"/>
  <c r="E426" i="1" s="1"/>
  <c r="F363" i="1"/>
  <c r="G363" i="1"/>
  <c r="G426" i="1" s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F428" i="1" s="1"/>
  <c r="G365" i="1"/>
  <c r="G428" i="1" s="1"/>
  <c r="H365" i="1"/>
  <c r="I365" i="1"/>
  <c r="J365" i="1"/>
  <c r="K365" i="1"/>
  <c r="L365" i="1"/>
  <c r="B366" i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C430" i="1" s="1"/>
  <c r="D367" i="1"/>
  <c r="E367" i="1"/>
  <c r="F367" i="1"/>
  <c r="G367" i="1"/>
  <c r="H367" i="1"/>
  <c r="I367" i="1"/>
  <c r="I430" i="1" s="1"/>
  <c r="J367" i="1"/>
  <c r="K367" i="1"/>
  <c r="K430" i="1" s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BH263" i="17" s="1"/>
  <c r="E36" i="19" s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C448" i="1" s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J449" i="1" s="1"/>
  <c r="C67" i="74" s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B457" i="1" s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J406" i="1"/>
  <c r="C206" i="17" s="1"/>
  <c r="G407" i="1"/>
  <c r="D408" i="1"/>
  <c r="D208" i="17" s="1"/>
  <c r="C24" i="31" s="1"/>
  <c r="C409" i="1"/>
  <c r="E209" i="17" s="1"/>
  <c r="D25" i="31" s="1"/>
  <c r="I409" i="1"/>
  <c r="J409" i="1"/>
  <c r="C209" i="17" s="1"/>
  <c r="J410" i="1"/>
  <c r="C210" i="17" s="1"/>
  <c r="K410" i="1"/>
  <c r="G210" i="17" s="1"/>
  <c r="F26" i="31" s="1"/>
  <c r="C411" i="1"/>
  <c r="E211" i="17" s="1"/>
  <c r="D27" i="31" s="1"/>
  <c r="G411" i="1"/>
  <c r="D412" i="1"/>
  <c r="D212" i="17" s="1"/>
  <c r="C28" i="31" s="1"/>
  <c r="G412" i="1"/>
  <c r="K412" i="1"/>
  <c r="G212" i="17" s="1"/>
  <c r="F28" i="31" s="1"/>
  <c r="K413" i="1"/>
  <c r="G213" i="17" s="1"/>
  <c r="F29" i="31" s="1"/>
  <c r="B414" i="1"/>
  <c r="F214" i="17" s="1"/>
  <c r="E30" i="31" s="1"/>
  <c r="F414" i="1"/>
  <c r="I214" i="17" s="1"/>
  <c r="H30" i="31" s="1"/>
  <c r="K414" i="1"/>
  <c r="G214" i="17" s="1"/>
  <c r="F30" i="31" s="1"/>
  <c r="B415" i="1"/>
  <c r="F215" i="17" s="1"/>
  <c r="E31" i="31" s="1"/>
  <c r="H415" i="1"/>
  <c r="I415" i="1"/>
  <c r="D417" i="1"/>
  <c r="D217" i="17" s="1"/>
  <c r="C33" i="31" s="1"/>
  <c r="E417" i="1"/>
  <c r="H217" i="17" s="1"/>
  <c r="D418" i="1"/>
  <c r="D218" i="17" s="1"/>
  <c r="C34" i="31" s="1"/>
  <c r="E418" i="1"/>
  <c r="H218" i="17" s="1"/>
  <c r="G34" i="31" s="1"/>
  <c r="J418" i="1"/>
  <c r="C218" i="17" s="1"/>
  <c r="B419" i="1"/>
  <c r="F219" i="17" s="1"/>
  <c r="E35" i="31" s="1"/>
  <c r="C419" i="1"/>
  <c r="E219" i="17" s="1"/>
  <c r="D35" i="31" s="1"/>
  <c r="H419" i="1"/>
  <c r="I419" i="1"/>
  <c r="L424" i="1"/>
  <c r="L425" i="1"/>
  <c r="F426" i="1"/>
  <c r="J426" i="1"/>
  <c r="B427" i="1"/>
  <c r="BH255" i="17" s="1"/>
  <c r="E28" i="19" s="1"/>
  <c r="G427" i="1"/>
  <c r="K427" i="1"/>
  <c r="B428" i="1"/>
  <c r="H428" i="1"/>
  <c r="K428" i="1"/>
  <c r="I429" i="1"/>
  <c r="J429" i="1"/>
  <c r="E430" i="1"/>
  <c r="J430" i="1"/>
  <c r="C431" i="1"/>
  <c r="F431" i="1"/>
  <c r="G431" i="1"/>
  <c r="D432" i="1"/>
  <c r="H432" i="1"/>
  <c r="J432" i="1"/>
  <c r="C34" i="74" s="1"/>
  <c r="I433" i="1"/>
  <c r="B434" i="1"/>
  <c r="I434" i="1"/>
  <c r="J434" i="1"/>
  <c r="E435" i="1"/>
  <c r="K435" i="1"/>
  <c r="D436" i="1"/>
  <c r="G436" i="1"/>
  <c r="H436" i="1"/>
  <c r="I437" i="1"/>
  <c r="K437" i="1"/>
  <c r="F438" i="1"/>
  <c r="G438" i="1"/>
  <c r="M40" i="74" s="1"/>
  <c r="C439" i="1"/>
  <c r="H439" i="1"/>
  <c r="K439" i="1"/>
  <c r="L444" i="1"/>
  <c r="L445" i="1"/>
  <c r="B446" i="1"/>
  <c r="G446" i="1"/>
  <c r="J446" i="1"/>
  <c r="F447" i="1"/>
  <c r="G447" i="1"/>
  <c r="F448" i="1"/>
  <c r="I448" i="1"/>
  <c r="E449" i="1"/>
  <c r="H449" i="1"/>
  <c r="B450" i="1"/>
  <c r="BH294" i="17" s="1"/>
  <c r="E67" i="19" s="1"/>
  <c r="E450" i="1"/>
  <c r="F450" i="1"/>
  <c r="C451" i="1"/>
  <c r="I451" i="1"/>
  <c r="O69" i="74" s="1"/>
  <c r="K451" i="1"/>
  <c r="E452" i="1"/>
  <c r="H70" i="74" s="1"/>
  <c r="H452" i="1"/>
  <c r="J452" i="1"/>
  <c r="K452" i="1"/>
  <c r="B453" i="1"/>
  <c r="G453" i="1"/>
  <c r="M71" i="74" s="1"/>
  <c r="H453" i="1"/>
  <c r="I453" i="1"/>
  <c r="B454" i="1"/>
  <c r="E454" i="1"/>
  <c r="J454" i="1"/>
  <c r="C455" i="1"/>
  <c r="J455" i="1"/>
  <c r="K455" i="1"/>
  <c r="D456" i="1"/>
  <c r="E456" i="1"/>
  <c r="H456" i="1"/>
  <c r="J456" i="1"/>
  <c r="E457" i="1"/>
  <c r="F457" i="1"/>
  <c r="I457" i="1"/>
  <c r="B458" i="1"/>
  <c r="BH302" i="17" s="1"/>
  <c r="E75" i="19" s="1"/>
  <c r="F458" i="1"/>
  <c r="H458" i="1"/>
  <c r="N76" i="74" s="1"/>
  <c r="J458" i="1"/>
  <c r="C459" i="1"/>
  <c r="F459" i="1"/>
  <c r="G459" i="1"/>
  <c r="K459" i="1"/>
  <c r="L464" i="1"/>
  <c r="L465" i="1"/>
  <c r="D466" i="1"/>
  <c r="G466" i="1"/>
  <c r="J466" i="1"/>
  <c r="K466" i="1"/>
  <c r="C467" i="1"/>
  <c r="D467" i="1"/>
  <c r="E467" i="1"/>
  <c r="G467" i="1"/>
  <c r="H467" i="1"/>
  <c r="I467" i="1"/>
  <c r="DP496" i="17" s="1"/>
  <c r="K96" i="34" s="1"/>
  <c r="C468" i="1"/>
  <c r="E468" i="1"/>
  <c r="F468" i="1"/>
  <c r="DJ497" i="17" s="1"/>
  <c r="H97" i="34" s="1"/>
  <c r="G468" i="1"/>
  <c r="I468" i="1"/>
  <c r="J468" i="1"/>
  <c r="C469" i="1"/>
  <c r="G469" i="1"/>
  <c r="I469" i="1"/>
  <c r="K469" i="1"/>
  <c r="D470" i="1"/>
  <c r="F470" i="1"/>
  <c r="H470" i="1"/>
  <c r="I470" i="1"/>
  <c r="J470" i="1"/>
  <c r="C471" i="1"/>
  <c r="E471" i="1"/>
  <c r="F471" i="1"/>
  <c r="G471" i="1"/>
  <c r="J471" i="1"/>
  <c r="K471" i="1"/>
  <c r="C472" i="1"/>
  <c r="G472" i="1"/>
  <c r="H472" i="1"/>
  <c r="D473" i="1"/>
  <c r="G473" i="1"/>
  <c r="M18" i="72" s="1"/>
  <c r="D474" i="1"/>
  <c r="B475" i="1"/>
  <c r="E475" i="1"/>
  <c r="K475" i="1"/>
  <c r="DH504" i="17" s="1"/>
  <c r="F104" i="34" s="1"/>
  <c r="D476" i="1"/>
  <c r="G476" i="1"/>
  <c r="H476" i="1"/>
  <c r="B477" i="1"/>
  <c r="F477" i="1"/>
  <c r="J477" i="1"/>
  <c r="K477" i="1"/>
  <c r="K478" i="1"/>
  <c r="DH507" i="17" s="1"/>
  <c r="D479" i="1"/>
  <c r="F479" i="1"/>
  <c r="H479" i="1"/>
  <c r="I479" i="1"/>
  <c r="B480" i="1"/>
  <c r="F25" i="72" s="1"/>
  <c r="E480" i="1"/>
  <c r="F480" i="1"/>
  <c r="I480" i="1"/>
  <c r="B481" i="1"/>
  <c r="F481" i="1"/>
  <c r="I481" i="1"/>
  <c r="K481" i="1"/>
  <c r="H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L497" i="1"/>
  <c r="C498" i="1"/>
  <c r="CO497" i="17" s="1"/>
  <c r="D7" i="34" s="1"/>
  <c r="E498" i="1"/>
  <c r="G498" i="1"/>
  <c r="M13" i="71"/>
  <c r="I498" i="1"/>
  <c r="K498" i="1"/>
  <c r="E499" i="1"/>
  <c r="F499" i="1"/>
  <c r="H499" i="1"/>
  <c r="I499" i="1"/>
  <c r="O14" i="71" s="1"/>
  <c r="J499" i="1"/>
  <c r="CM498" i="17" s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C503" i="1"/>
  <c r="D503" i="1"/>
  <c r="CN502" i="17" s="1"/>
  <c r="C12" i="34" s="1"/>
  <c r="G503" i="1"/>
  <c r="M18" i="71" s="1"/>
  <c r="H503" i="1"/>
  <c r="K503" i="1"/>
  <c r="CQ502" i="17" s="1"/>
  <c r="F12" i="34" s="1"/>
  <c r="D504" i="1"/>
  <c r="E504" i="1"/>
  <c r="H504" i="1"/>
  <c r="I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C508" i="1"/>
  <c r="CO507" i="17" s="1"/>
  <c r="D17" i="34" s="1"/>
  <c r="D508" i="1"/>
  <c r="E508" i="1"/>
  <c r="G508" i="1"/>
  <c r="H508" i="1"/>
  <c r="I508" i="1"/>
  <c r="O23" i="71" s="1"/>
  <c r="K508" i="1"/>
  <c r="D509" i="1"/>
  <c r="F509" i="1"/>
  <c r="I24" i="71" s="1"/>
  <c r="H509" i="1"/>
  <c r="J509" i="1"/>
  <c r="CM508" i="17" s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C512" i="1"/>
  <c r="CO511" i="17" s="1"/>
  <c r="D21" i="34" s="1"/>
  <c r="E512" i="1"/>
  <c r="G512" i="1"/>
  <c r="I512" i="1"/>
  <c r="K512" i="1"/>
  <c r="E513" i="1"/>
  <c r="H28" i="71" s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C33" i="71" s="1"/>
  <c r="K516" i="1"/>
  <c r="C517" i="1"/>
  <c r="E34" i="71" s="1"/>
  <c r="D517" i="1"/>
  <c r="G517" i="1"/>
  <c r="H517" i="1"/>
  <c r="N34" i="71" s="1"/>
  <c r="K517" i="1"/>
  <c r="L517" i="1"/>
  <c r="DA518" i="17" s="1"/>
  <c r="L28" i="34" s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M38" i="71" s="1"/>
  <c r="H521" i="1"/>
  <c r="CX522" i="17" s="1"/>
  <c r="J32" i="34" s="1"/>
  <c r="J521" i="1"/>
  <c r="CM522" i="17" s="1"/>
  <c r="K521" i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B523" i="1"/>
  <c r="C523" i="1"/>
  <c r="CO524" i="17" s="1"/>
  <c r="D34" i="34" s="1"/>
  <c r="D523" i="1"/>
  <c r="F523" i="1"/>
  <c r="I40" i="71" s="1"/>
  <c r="G523" i="1"/>
  <c r="H523" i="1"/>
  <c r="J523" i="1"/>
  <c r="K523" i="1"/>
  <c r="C524" i="1"/>
  <c r="CO525" i="17" s="1"/>
  <c r="D35" i="34" s="1"/>
  <c r="D524" i="1"/>
  <c r="CN525" i="17" s="1"/>
  <c r="C35" i="34" s="1"/>
  <c r="E524" i="1"/>
  <c r="G524" i="1"/>
  <c r="H524" i="1"/>
  <c r="I524" i="1"/>
  <c r="K524" i="1"/>
  <c r="B525" i="1"/>
  <c r="C525" i="1"/>
  <c r="D525" i="1"/>
  <c r="D42" i="71" s="1"/>
  <c r="F525" i="1"/>
  <c r="G525" i="1"/>
  <c r="CW526" i="17" s="1"/>
  <c r="I36" i="34" s="1"/>
  <c r="H525" i="1"/>
  <c r="J525" i="1"/>
  <c r="CM526" i="17"/>
  <c r="K525" i="1"/>
  <c r="L525" i="1"/>
  <c r="DA526" i="17" s="1"/>
  <c r="L36" i="34" s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Q43" i="71" s="1"/>
  <c r="B527" i="1"/>
  <c r="C527" i="1"/>
  <c r="CO528" i="17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B529" i="1"/>
  <c r="D529" i="1"/>
  <c r="F529" i="1"/>
  <c r="H529" i="1"/>
  <c r="J529" i="1"/>
  <c r="CM530" i="17"/>
  <c r="B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H55" i="71" s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L537" i="1"/>
  <c r="DA540" i="17" s="1"/>
  <c r="L50" i="34" s="1"/>
  <c r="C538" i="1"/>
  <c r="E538" i="1"/>
  <c r="G538" i="1"/>
  <c r="I538" i="1"/>
  <c r="K538" i="1"/>
  <c r="B539" i="1"/>
  <c r="D539" i="1"/>
  <c r="CN542" i="17"/>
  <c r="C52" i="34" s="1"/>
  <c r="E539" i="1"/>
  <c r="CR542" i="17" s="1"/>
  <c r="G52" i="34" s="1"/>
  <c r="F539" i="1"/>
  <c r="H539" i="1"/>
  <c r="I539" i="1"/>
  <c r="J539" i="1"/>
  <c r="C58" i="71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C60" i="71" s="1"/>
  <c r="K541" i="1"/>
  <c r="B542" i="1"/>
  <c r="CP545" i="17" s="1"/>
  <c r="E55" i="34"/>
  <c r="C542" i="1"/>
  <c r="D542" i="1"/>
  <c r="F542" i="1"/>
  <c r="G542" i="1"/>
  <c r="H542" i="1"/>
  <c r="J542" i="1"/>
  <c r="C61" i="71" s="1"/>
  <c r="K542" i="1"/>
  <c r="L542" i="1"/>
  <c r="Q61" i="71" s="1"/>
  <c r="C543" i="1"/>
  <c r="D543" i="1"/>
  <c r="CN546" i="17" s="1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B545" i="1"/>
  <c r="C545" i="1"/>
  <c r="F545" i="1"/>
  <c r="G545" i="1"/>
  <c r="J545" i="1"/>
  <c r="K545" i="1"/>
  <c r="B546" i="1"/>
  <c r="CP549" i="17"/>
  <c r="E59" i="34" s="1"/>
  <c r="C546" i="1"/>
  <c r="D546" i="1"/>
  <c r="F546" i="1"/>
  <c r="G546" i="1"/>
  <c r="H546" i="1"/>
  <c r="N65" i="71" s="1"/>
  <c r="J546" i="1"/>
  <c r="K546" i="1"/>
  <c r="B547" i="1"/>
  <c r="C547" i="1"/>
  <c r="D547" i="1"/>
  <c r="CN550" i="17" s="1"/>
  <c r="C60" i="34" s="1"/>
  <c r="F547" i="1"/>
  <c r="G547" i="1"/>
  <c r="H547" i="1"/>
  <c r="J547" i="1"/>
  <c r="K547" i="1"/>
  <c r="C548" i="1"/>
  <c r="D548" i="1"/>
  <c r="CN551" i="17" s="1"/>
  <c r="C61" i="34" s="1"/>
  <c r="E548" i="1"/>
  <c r="G548" i="1"/>
  <c r="H548" i="1"/>
  <c r="I548" i="1"/>
  <c r="K548" i="1"/>
  <c r="B549" i="1"/>
  <c r="D549" i="1"/>
  <c r="CN552" i="17" s="1"/>
  <c r="C62" i="34" s="1"/>
  <c r="F549" i="1"/>
  <c r="H549" i="1"/>
  <c r="J549" i="1"/>
  <c r="B550" i="1"/>
  <c r="CP553" i="17" s="1"/>
  <c r="C550" i="1"/>
  <c r="E550" i="1"/>
  <c r="F550" i="1"/>
  <c r="G550" i="1"/>
  <c r="CW553" i="17" s="1"/>
  <c r="I63" i="34" s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 s="1"/>
  <c r="E67" i="34" s="1"/>
  <c r="C554" i="1"/>
  <c r="F554" i="1"/>
  <c r="G554" i="1"/>
  <c r="J554" i="1"/>
  <c r="CM557" i="17" s="1"/>
  <c r="K554" i="1"/>
  <c r="L555" i="1"/>
  <c r="B556" i="1"/>
  <c r="C556" i="1"/>
  <c r="CO561" i="17" s="1"/>
  <c r="D71" i="34" s="1"/>
  <c r="F556" i="1"/>
  <c r="G556" i="1"/>
  <c r="J556" i="1"/>
  <c r="CM561" i="17" s="1"/>
  <c r="K556" i="1"/>
  <c r="C557" i="1"/>
  <c r="D557" i="1"/>
  <c r="CN562" i="17" s="1"/>
  <c r="C72" i="34" s="1"/>
  <c r="G557" i="1"/>
  <c r="CW562" i="17" s="1"/>
  <c r="I72" i="34" s="1"/>
  <c r="H557" i="1"/>
  <c r="K557" i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I81" i="71" s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B562" i="1"/>
  <c r="C562" i="1"/>
  <c r="D562" i="1"/>
  <c r="CN567" i="17" s="1"/>
  <c r="C77" i="34" s="1"/>
  <c r="E562" i="1"/>
  <c r="CR567" i="17" s="1"/>
  <c r="G77" i="34" s="1"/>
  <c r="F562" i="1"/>
  <c r="G562" i="1"/>
  <c r="H562" i="1"/>
  <c r="I562" i="1"/>
  <c r="J562" i="1"/>
  <c r="CM567" i="17" s="1"/>
  <c r="K562" i="1"/>
  <c r="B563" i="1"/>
  <c r="F84" i="71" s="1"/>
  <c r="C563" i="1"/>
  <c r="D563" i="1"/>
  <c r="F563" i="1"/>
  <c r="G563" i="1"/>
  <c r="H563" i="1"/>
  <c r="J563" i="1"/>
  <c r="K563" i="1"/>
  <c r="C564" i="1"/>
  <c r="CO569" i="17"/>
  <c r="D79" i="34" s="1"/>
  <c r="D564" i="1"/>
  <c r="E564" i="1"/>
  <c r="G564" i="1"/>
  <c r="H564" i="1"/>
  <c r="I564" i="1"/>
  <c r="K564" i="1"/>
  <c r="B565" i="1"/>
  <c r="C565" i="1"/>
  <c r="CO570" i="17" s="1"/>
  <c r="D80" i="34" s="1"/>
  <c r="D565" i="1"/>
  <c r="CN570" i="17" s="1"/>
  <c r="C80" i="34"/>
  <c r="F565" i="1"/>
  <c r="CS570" i="17" s="1"/>
  <c r="H80" i="34" s="1"/>
  <c r="G565" i="1"/>
  <c r="H565" i="1"/>
  <c r="J565" i="1"/>
  <c r="K565" i="1"/>
  <c r="L565" i="1"/>
  <c r="B566" i="1"/>
  <c r="C566" i="1"/>
  <c r="D566" i="1"/>
  <c r="CN571" i="17" s="1"/>
  <c r="C81" i="34" s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B569" i="1"/>
  <c r="D569" i="1"/>
  <c r="CN574" i="17" s="1"/>
  <c r="C84" i="34" s="1"/>
  <c r="F569" i="1"/>
  <c r="CS574" i="17" s="1"/>
  <c r="H84" i="34" s="1"/>
  <c r="H569" i="1"/>
  <c r="J569" i="1"/>
  <c r="B570" i="1"/>
  <c r="E570" i="1"/>
  <c r="CR575" i="17" s="1"/>
  <c r="G85" i="34" s="1"/>
  <c r="F570" i="1"/>
  <c r="I570" i="1"/>
  <c r="J570" i="1"/>
  <c r="CM575" i="17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L573" i="1"/>
  <c r="DA578" i="17" s="1"/>
  <c r="L88" i="34" s="1"/>
  <c r="B574" i="1"/>
  <c r="C574" i="1"/>
  <c r="E574" i="1"/>
  <c r="CR579" i="17" s="1"/>
  <c r="G89" i="34" s="1"/>
  <c r="F574" i="1"/>
  <c r="G574" i="1"/>
  <c r="I574" i="1"/>
  <c r="CY579" i="17" s="1"/>
  <c r="K89" i="34" s="1"/>
  <c r="J574" i="1"/>
  <c r="CM579" i="17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F523" i="17" s="1"/>
  <c r="D123" i="34" s="1"/>
  <c r="D582" i="1"/>
  <c r="DE523" i="17" s="1"/>
  <c r="C123" i="34" s="1"/>
  <c r="F582" i="1"/>
  <c r="DJ523" i="17" s="1"/>
  <c r="H123" i="34" s="1"/>
  <c r="G582" i="1"/>
  <c r="H582" i="1"/>
  <c r="J582" i="1"/>
  <c r="K582" i="1"/>
  <c r="C583" i="1"/>
  <c r="D583" i="1"/>
  <c r="DE524" i="17" s="1"/>
  <c r="C124" i="34" s="1"/>
  <c r="G583" i="1"/>
  <c r="M40" i="72" s="1"/>
  <c r="H583" i="1"/>
  <c r="K583" i="1"/>
  <c r="D584" i="1"/>
  <c r="E584" i="1"/>
  <c r="DI525" i="17"/>
  <c r="G125" i="34" s="1"/>
  <c r="H584" i="1"/>
  <c r="DO525" i="17" s="1"/>
  <c r="I584" i="1"/>
  <c r="B585" i="1"/>
  <c r="C585" i="1"/>
  <c r="F585" i="1"/>
  <c r="G585" i="1"/>
  <c r="K585" i="1"/>
  <c r="B586" i="1"/>
  <c r="C586" i="1"/>
  <c r="D586" i="1"/>
  <c r="F586" i="1"/>
  <c r="G586" i="1"/>
  <c r="H586" i="1"/>
  <c r="J586" i="1"/>
  <c r="K586" i="1"/>
  <c r="DH527" i="17" s="1"/>
  <c r="F127" i="34" s="1"/>
  <c r="B587" i="1"/>
  <c r="C587" i="1"/>
  <c r="D587" i="1"/>
  <c r="F587" i="1"/>
  <c r="G587" i="1"/>
  <c r="DN528" i="17" s="1"/>
  <c r="I128" i="34" s="1"/>
  <c r="H587" i="1"/>
  <c r="K587" i="1"/>
  <c r="C588" i="1"/>
  <c r="D588" i="1"/>
  <c r="DE529" i="17" s="1"/>
  <c r="C129" i="34" s="1"/>
  <c r="E588" i="1"/>
  <c r="H588" i="1"/>
  <c r="I588" i="1"/>
  <c r="K588" i="1"/>
  <c r="B589" i="1"/>
  <c r="DG530" i="17" s="1"/>
  <c r="E130" i="34" s="1"/>
  <c r="D589" i="1"/>
  <c r="F589" i="1"/>
  <c r="H589" i="1"/>
  <c r="J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C592" i="1"/>
  <c r="E592" i="1"/>
  <c r="DI533" i="17" s="1"/>
  <c r="G133" i="34" s="1"/>
  <c r="I592" i="1"/>
  <c r="K592" i="1"/>
  <c r="B593" i="1"/>
  <c r="E593" i="1"/>
  <c r="F593" i="1"/>
  <c r="I593" i="1"/>
  <c r="DP534" i="17" s="1"/>
  <c r="K134" i="34" s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I55" i="72" s="1"/>
  <c r="G596" i="1"/>
  <c r="J596" i="1"/>
  <c r="K596" i="1"/>
  <c r="DH539" i="17" s="1"/>
  <c r="F139" i="34" s="1"/>
  <c r="C597" i="1"/>
  <c r="E56" i="72" s="1"/>
  <c r="D597" i="1"/>
  <c r="G597" i="1"/>
  <c r="H597" i="1"/>
  <c r="N56" i="72" s="1"/>
  <c r="K597" i="1"/>
  <c r="DH540" i="17" s="1"/>
  <c r="F140" i="34" s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DD543" i="17" s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C602" i="1"/>
  <c r="D602" i="1"/>
  <c r="E602" i="1"/>
  <c r="F602" i="1"/>
  <c r="G602" i="1"/>
  <c r="H602" i="1"/>
  <c r="I602" i="1"/>
  <c r="J602" i="1"/>
  <c r="DD545" i="17" s="1"/>
  <c r="K602" i="1"/>
  <c r="C603" i="1"/>
  <c r="D603" i="1"/>
  <c r="F603" i="1"/>
  <c r="G603" i="1"/>
  <c r="H603" i="1"/>
  <c r="J603" i="1"/>
  <c r="DD546" i="17" s="1"/>
  <c r="K603" i="1"/>
  <c r="C604" i="1"/>
  <c r="DF547" i="17" s="1"/>
  <c r="D147" i="34" s="1"/>
  <c r="D604" i="1"/>
  <c r="E604" i="1"/>
  <c r="G604" i="1"/>
  <c r="H604" i="1"/>
  <c r="I604" i="1"/>
  <c r="K604" i="1"/>
  <c r="L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C606" i="1"/>
  <c r="E65" i="72" s="1"/>
  <c r="D606" i="1"/>
  <c r="E606" i="1"/>
  <c r="F606" i="1"/>
  <c r="DJ549" i="17" s="1"/>
  <c r="H149" i="34" s="1"/>
  <c r="G606" i="1"/>
  <c r="H606" i="1"/>
  <c r="I606" i="1"/>
  <c r="J606" i="1"/>
  <c r="K606" i="1"/>
  <c r="B607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B609" i="1"/>
  <c r="D609" i="1"/>
  <c r="F609" i="1"/>
  <c r="H609" i="1"/>
  <c r="J609" i="1"/>
  <c r="E610" i="1"/>
  <c r="F610" i="1"/>
  <c r="DJ553" i="17" s="1"/>
  <c r="H153" i="34" s="1"/>
  <c r="I610" i="1"/>
  <c r="O69" i="72" s="1"/>
  <c r="J610" i="1"/>
  <c r="B611" i="1"/>
  <c r="E611" i="1"/>
  <c r="H70" i="72" s="1"/>
  <c r="F611" i="1"/>
  <c r="DJ554" i="17" s="1"/>
  <c r="H154" i="34" s="1"/>
  <c r="I611" i="1"/>
  <c r="J611" i="1"/>
  <c r="DD554" i="17" s="1"/>
  <c r="C612" i="1"/>
  <c r="E612" i="1"/>
  <c r="G612" i="1"/>
  <c r="DN555" i="17" s="1"/>
  <c r="I155" i="34" s="1"/>
  <c r="I612" i="1"/>
  <c r="K612" i="1"/>
  <c r="D613" i="1"/>
  <c r="E613" i="1"/>
  <c r="F613" i="1"/>
  <c r="H613" i="1"/>
  <c r="N72" i="72" s="1"/>
  <c r="I613" i="1"/>
  <c r="J613" i="1"/>
  <c r="DD556" i="17"/>
  <c r="L613" i="1"/>
  <c r="DR556" i="17" s="1"/>
  <c r="L156" i="34" s="1"/>
  <c r="C614" i="1"/>
  <c r="DF557" i="17" s="1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L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L619" i="1"/>
  <c r="Q80" i="72" s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C83" i="72" s="1"/>
  <c r="K622" i="1"/>
  <c r="L622" i="1"/>
  <c r="DR567" i="17" s="1"/>
  <c r="L167" i="34" s="1"/>
  <c r="C623" i="1"/>
  <c r="DF568" i="17" s="1"/>
  <c r="D168" i="34" s="1"/>
  <c r="D623" i="1"/>
  <c r="D84" i="72" s="1"/>
  <c r="G623" i="1"/>
  <c r="H623" i="1"/>
  <c r="K623" i="1"/>
  <c r="L623" i="1"/>
  <c r="D624" i="1"/>
  <c r="DE569" i="17"/>
  <c r="C169" i="34" s="1"/>
  <c r="E624" i="1"/>
  <c r="DI569" i="17" s="1"/>
  <c r="G169" i="34" s="1"/>
  <c r="H624" i="1"/>
  <c r="N85" i="72" s="1"/>
  <c r="I624" i="1"/>
  <c r="L624" i="1"/>
  <c r="DR569" i="17" s="1"/>
  <c r="L169" i="34" s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DJ571" i="17" s="1"/>
  <c r="H171" i="34" s="1"/>
  <c r="G626" i="1"/>
  <c r="H626" i="1"/>
  <c r="J626" i="1"/>
  <c r="DD571" i="17" s="1"/>
  <c r="K626" i="1"/>
  <c r="G87" i="72" s="1"/>
  <c r="B627" i="1"/>
  <c r="DG572" i="17"/>
  <c r="E172" i="34" s="1"/>
  <c r="C627" i="1"/>
  <c r="E88" i="72" s="1"/>
  <c r="D627" i="1"/>
  <c r="F627" i="1"/>
  <c r="G627" i="1"/>
  <c r="M88" i="72" s="1"/>
  <c r="H627" i="1"/>
  <c r="N88" i="72" s="1"/>
  <c r="J627" i="1"/>
  <c r="K627" i="1"/>
  <c r="DH572" i="17" s="1"/>
  <c r="F172" i="34" s="1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B629" i="1"/>
  <c r="DG574" i="17" s="1"/>
  <c r="E174" i="34" s="1"/>
  <c r="D629" i="1"/>
  <c r="F629" i="1"/>
  <c r="H629" i="1"/>
  <c r="J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L631" i="1"/>
  <c r="Q92" i="72" s="1"/>
  <c r="E632" i="1"/>
  <c r="DI577" i="17" s="1"/>
  <c r="G177" i="34" s="1"/>
  <c r="G632" i="1"/>
  <c r="I632" i="1"/>
  <c r="K632" i="1"/>
  <c r="B633" i="1"/>
  <c r="DG578" i="17" s="1"/>
  <c r="E178" i="34" s="1"/>
  <c r="E633" i="1"/>
  <c r="F633" i="1"/>
  <c r="I633" i="1"/>
  <c r="O94" i="72" s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H571" i="17"/>
  <c r="F171" i="34"/>
  <c r="DE568" i="17"/>
  <c r="C168" i="34"/>
  <c r="DI557" i="17"/>
  <c r="G157" i="34" s="1"/>
  <c r="DP553" i="17"/>
  <c r="K153" i="34" s="1"/>
  <c r="DH551" i="17"/>
  <c r="F151" i="34" s="1"/>
  <c r="G67" i="72"/>
  <c r="DP549" i="17"/>
  <c r="K149" i="34"/>
  <c r="O65" i="72"/>
  <c r="DO548" i="17"/>
  <c r="J148" i="34" s="1"/>
  <c r="N64" i="72"/>
  <c r="D60" i="72"/>
  <c r="DI541" i="17"/>
  <c r="G141" i="34" s="1"/>
  <c r="H57" i="72"/>
  <c r="DO540" i="17"/>
  <c r="J140" i="34"/>
  <c r="DN539" i="17"/>
  <c r="I139" i="34" s="1"/>
  <c r="M55" i="72"/>
  <c r="DI521" i="17"/>
  <c r="G121" i="34" s="1"/>
  <c r="DE520" i="17"/>
  <c r="C120" i="34" s="1"/>
  <c r="D36" i="72"/>
  <c r="CM572" i="17"/>
  <c r="CW569" i="17"/>
  <c r="I79" i="34" s="1"/>
  <c r="M85" i="71"/>
  <c r="CS568" i="17"/>
  <c r="H78" i="34" s="1"/>
  <c r="I84" i="71"/>
  <c r="CQ557" i="17"/>
  <c r="F67" i="34" s="1"/>
  <c r="G73" i="71"/>
  <c r="C72" i="71"/>
  <c r="CR555" i="17"/>
  <c r="G65" i="34" s="1"/>
  <c r="H71" i="71"/>
  <c r="N70" i="71"/>
  <c r="M69" i="71"/>
  <c r="CS552" i="17"/>
  <c r="H62" i="34" s="1"/>
  <c r="I68" i="71"/>
  <c r="CO549" i="17"/>
  <c r="D59" i="34" s="1"/>
  <c r="E65" i="71"/>
  <c r="CQ545" i="17"/>
  <c r="F55" i="34" s="1"/>
  <c r="G61" i="71"/>
  <c r="CM544" i="17"/>
  <c r="CP544" i="17"/>
  <c r="E54" i="34" s="1"/>
  <c r="F60" i="71"/>
  <c r="CR543" i="17"/>
  <c r="G53" i="34" s="1"/>
  <c r="CP540" i="17"/>
  <c r="E50" i="34" s="1"/>
  <c r="F56" i="71"/>
  <c r="CR539" i="17"/>
  <c r="G49" i="34" s="1"/>
  <c r="CR535" i="17"/>
  <c r="G45" i="34" s="1"/>
  <c r="H51" i="71"/>
  <c r="CM532" i="17"/>
  <c r="C48" i="71"/>
  <c r="F48" i="71"/>
  <c r="CR531" i="17"/>
  <c r="G41" i="34" s="1"/>
  <c r="H47" i="71"/>
  <c r="E41" i="71"/>
  <c r="CS524" i="17"/>
  <c r="H34" i="34" s="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CW517" i="17"/>
  <c r="I27" i="34" s="1"/>
  <c r="CN510" i="17"/>
  <c r="C20" i="34" s="1"/>
  <c r="D26" i="71"/>
  <c r="CW509" i="17"/>
  <c r="I19" i="34" s="1"/>
  <c r="CS508" i="17"/>
  <c r="H18" i="34" s="1"/>
  <c r="CY507" i="17"/>
  <c r="K17" i="34"/>
  <c r="CX506" i="17"/>
  <c r="J16" i="34" s="1"/>
  <c r="N22" i="71"/>
  <c r="CW505" i="17"/>
  <c r="I15" i="34"/>
  <c r="D18" i="71"/>
  <c r="DG509" i="17"/>
  <c r="E109" i="34" s="1"/>
  <c r="DE507" i="17"/>
  <c r="C107" i="34" s="1"/>
  <c r="D23" i="72"/>
  <c r="DP504" i="17"/>
  <c r="K104" i="34" s="1"/>
  <c r="O20" i="72"/>
  <c r="DN502" i="17"/>
  <c r="I102" i="34" s="1"/>
  <c r="DH498" i="17"/>
  <c r="F98" i="34" s="1"/>
  <c r="G14" i="72"/>
  <c r="O12" i="72"/>
  <c r="BO297" i="17"/>
  <c r="I70" i="19" s="1"/>
  <c r="BK296" i="17"/>
  <c r="H69" i="19" s="1"/>
  <c r="I70" i="74"/>
  <c r="BQ295" i="17"/>
  <c r="K68" i="19" s="1"/>
  <c r="BK292" i="17"/>
  <c r="H65" i="19" s="1"/>
  <c r="I66" i="74"/>
  <c r="BJ267" i="17"/>
  <c r="G40" i="19" s="1"/>
  <c r="H41" i="74"/>
  <c r="BH264" i="17"/>
  <c r="E37" i="19" s="1"/>
  <c r="F38" i="74"/>
  <c r="BE260" i="17"/>
  <c r="BF258" i="17"/>
  <c r="C31" i="19" s="1"/>
  <c r="D32" i="74"/>
  <c r="BG257" i="17"/>
  <c r="D30" i="19"/>
  <c r="BH256" i="17"/>
  <c r="E29" i="19" s="1"/>
  <c r="F30" i="74"/>
  <c r="O215" i="17"/>
  <c r="K31" i="31" s="1"/>
  <c r="N214" i="17"/>
  <c r="J30" i="31" s="1"/>
  <c r="M209" i="17"/>
  <c r="I25" i="31" s="1"/>
  <c r="K59" i="19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N55" i="74"/>
  <c r="BO280" i="17"/>
  <c r="I53" i="19" s="1"/>
  <c r="M54" i="74"/>
  <c r="BK279" i="17"/>
  <c r="H52" i="19" s="1"/>
  <c r="BS277" i="17"/>
  <c r="L50" i="19" s="1"/>
  <c r="Q51" i="74"/>
  <c r="BI276" i="17"/>
  <c r="F49" i="19" s="1"/>
  <c r="G50" i="74"/>
  <c r="BE275" i="17"/>
  <c r="C49" i="74"/>
  <c r="K47" i="19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 s="1"/>
  <c r="E22" i="74"/>
  <c r="BH247" i="17"/>
  <c r="E20" i="19" s="1"/>
  <c r="F21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/>
  <c r="M14" i="74"/>
  <c r="BH239" i="17"/>
  <c r="E12" i="19" s="1"/>
  <c r="F13" i="74"/>
  <c r="BS237" i="17"/>
  <c r="L10" i="19" s="1"/>
  <c r="Q11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 s="1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BW93" i="17"/>
  <c r="C17" i="26" s="1"/>
  <c r="D23" i="70"/>
  <c r="BY91" i="17"/>
  <c r="E15" i="26" s="1"/>
  <c r="F21" i="70"/>
  <c r="CA90" i="17"/>
  <c r="H20" i="70"/>
  <c r="CG89" i="17"/>
  <c r="J13" i="26"/>
  <c r="N19" i="70"/>
  <c r="BX88" i="17"/>
  <c r="D12" i="26" s="1"/>
  <c r="E18" i="70"/>
  <c r="CJ85" i="17"/>
  <c r="L9" i="26" s="1"/>
  <c r="BW85" i="17"/>
  <c r="C9" i="26" s="1"/>
  <c r="D15" i="70"/>
  <c r="BX84" i="17"/>
  <c r="D8" i="26" s="1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71" i="36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 s="1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DI578" i="17"/>
  <c r="G178" i="34" s="1"/>
  <c r="H94" i="72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C87" i="72"/>
  <c r="I87" i="72"/>
  <c r="F87" i="72"/>
  <c r="I625" i="1"/>
  <c r="E625" i="1"/>
  <c r="DO569" i="17"/>
  <c r="J169" i="34" s="1"/>
  <c r="DH568" i="17"/>
  <c r="F168" i="34" s="1"/>
  <c r="G84" i="72"/>
  <c r="DN568" i="17"/>
  <c r="I168" i="34" s="1"/>
  <c r="M84" i="72"/>
  <c r="E84" i="72"/>
  <c r="DD567" i="17"/>
  <c r="I83" i="72"/>
  <c r="F83" i="72"/>
  <c r="I621" i="1"/>
  <c r="E621" i="1"/>
  <c r="L620" i="1"/>
  <c r="Q81" i="72" s="1"/>
  <c r="H620" i="1"/>
  <c r="D620" i="1"/>
  <c r="K619" i="1"/>
  <c r="C619" i="1"/>
  <c r="J618" i="1"/>
  <c r="F618" i="1"/>
  <c r="B618" i="1"/>
  <c r="I617" i="1"/>
  <c r="E617" i="1"/>
  <c r="L616" i="1"/>
  <c r="H616" i="1"/>
  <c r="D616" i="1"/>
  <c r="H614" i="1"/>
  <c r="D614" i="1"/>
  <c r="K613" i="1"/>
  <c r="G613" i="1"/>
  <c r="J612" i="1"/>
  <c r="F612" i="1"/>
  <c r="B612" i="1"/>
  <c r="DP554" i="17"/>
  <c r="K154" i="34" s="1"/>
  <c r="O70" i="72"/>
  <c r="DI554" i="17"/>
  <c r="G154" i="34" s="1"/>
  <c r="D610" i="1"/>
  <c r="K609" i="1"/>
  <c r="G609" i="1"/>
  <c r="C609" i="1"/>
  <c r="J608" i="1"/>
  <c r="F608" i="1"/>
  <c r="B608" i="1"/>
  <c r="E607" i="1"/>
  <c r="DE549" i="17"/>
  <c r="C149" i="34" s="1"/>
  <c r="D65" i="72"/>
  <c r="DF548" i="17"/>
  <c r="D148" i="34" s="1"/>
  <c r="E64" i="72"/>
  <c r="J604" i="1"/>
  <c r="F604" i="1"/>
  <c r="I603" i="1"/>
  <c r="E603" i="1"/>
  <c r="DO545" i="17"/>
  <c r="J145" i="34" s="1"/>
  <c r="N61" i="72"/>
  <c r="DE545" i="17"/>
  <c r="C145" i="34" s="1"/>
  <c r="D61" i="72"/>
  <c r="DN544" i="17"/>
  <c r="I144" i="34"/>
  <c r="M60" i="72"/>
  <c r="DF544" i="17"/>
  <c r="D144" i="34" s="1"/>
  <c r="E60" i="72"/>
  <c r="C59" i="72"/>
  <c r="DJ543" i="17"/>
  <c r="H143" i="34" s="1"/>
  <c r="I59" i="72"/>
  <c r="DP542" i="17"/>
  <c r="K142" i="34" s="1"/>
  <c r="O58" i="72"/>
  <c r="DI542" i="17"/>
  <c r="G142" i="34" s="1"/>
  <c r="H58" i="72"/>
  <c r="L598" i="1"/>
  <c r="H598" i="1"/>
  <c r="D598" i="1"/>
  <c r="G56" i="72"/>
  <c r="M56" i="72"/>
  <c r="DN540" i="17"/>
  <c r="I140" i="34" s="1"/>
  <c r="DF540" i="17"/>
  <c r="D140" i="34" s="1"/>
  <c r="DJ539" i="17"/>
  <c r="H139" i="34" s="1"/>
  <c r="DD535" i="17"/>
  <c r="C51" i="72"/>
  <c r="DJ535" i="17"/>
  <c r="H135" i="34" s="1"/>
  <c r="I51" i="72"/>
  <c r="DG535" i="17"/>
  <c r="E135" i="34" s="1"/>
  <c r="F51" i="72"/>
  <c r="O50" i="72"/>
  <c r="DI534" i="17"/>
  <c r="G134" i="34" s="1"/>
  <c r="H50" i="72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H528" i="17"/>
  <c r="F128" i="34" s="1"/>
  <c r="G44" i="72"/>
  <c r="M44" i="72"/>
  <c r="DF528" i="17"/>
  <c r="D128" i="34" s="1"/>
  <c r="E44" i="72"/>
  <c r="DD527" i="17"/>
  <c r="C43" i="72"/>
  <c r="DJ527" i="17"/>
  <c r="H127" i="34" s="1"/>
  <c r="I43" i="72"/>
  <c r="I585" i="1"/>
  <c r="E585" i="1"/>
  <c r="J125" i="34"/>
  <c r="DH524" i="17"/>
  <c r="F124" i="34" s="1"/>
  <c r="G40" i="72"/>
  <c r="DN524" i="17"/>
  <c r="I124" i="34" s="1"/>
  <c r="DF524" i="17"/>
  <c r="D124" i="34" s="1"/>
  <c r="E40" i="72"/>
  <c r="DD523" i="17"/>
  <c r="C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L570" i="1"/>
  <c r="D570" i="1"/>
  <c r="K569" i="1"/>
  <c r="C569" i="1"/>
  <c r="J568" i="1"/>
  <c r="F568" i="1"/>
  <c r="B568" i="1"/>
  <c r="E567" i="1"/>
  <c r="N87" i="71"/>
  <c r="D87" i="71"/>
  <c r="CW570" i="17"/>
  <c r="I80" i="34" s="1"/>
  <c r="E86" i="71"/>
  <c r="J564" i="1"/>
  <c r="F564" i="1"/>
  <c r="B564" i="1"/>
  <c r="E563" i="1"/>
  <c r="CX567" i="17"/>
  <c r="J77" i="34" s="1"/>
  <c r="N83" i="71"/>
  <c r="D83" i="71"/>
  <c r="CW566" i="17"/>
  <c r="I76" i="34"/>
  <c r="CO566" i="17"/>
  <c r="D76" i="34" s="1"/>
  <c r="E82" i="71"/>
  <c r="CM565" i="17"/>
  <c r="CS565" i="17"/>
  <c r="H75" i="34" s="1"/>
  <c r="CY564" i="17"/>
  <c r="K74" i="34" s="1"/>
  <c r="H558" i="1"/>
  <c r="D558" i="1"/>
  <c r="CO562" i="17"/>
  <c r="D72" i="34" s="1"/>
  <c r="E78" i="71"/>
  <c r="C77" i="71"/>
  <c r="CS561" i="17"/>
  <c r="H71" i="34"/>
  <c r="I77" i="71"/>
  <c r="C73" i="71"/>
  <c r="CS557" i="17"/>
  <c r="H67" i="34" s="1"/>
  <c r="I73" i="71"/>
  <c r="O72" i="71"/>
  <c r="L552" i="1"/>
  <c r="Q71" i="71" s="1"/>
  <c r="D552" i="1"/>
  <c r="K551" i="1"/>
  <c r="G551" i="1"/>
  <c r="C551" i="1"/>
  <c r="C69" i="71"/>
  <c r="CM553" i="17"/>
  <c r="CS553" i="17"/>
  <c r="H63" i="34" s="1"/>
  <c r="I69" i="71"/>
  <c r="I549" i="1"/>
  <c r="E549" i="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H540" i="1"/>
  <c r="D540" i="1"/>
  <c r="K539" i="1"/>
  <c r="G539" i="1"/>
  <c r="C539" i="1"/>
  <c r="J538" i="1"/>
  <c r="F538" i="1"/>
  <c r="B538" i="1"/>
  <c r="I537" i="1"/>
  <c r="E537" i="1"/>
  <c r="H536" i="1"/>
  <c r="D536" i="1"/>
  <c r="L534" i="1"/>
  <c r="DA535" i="17" s="1"/>
  <c r="L45" i="34" s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 s="1"/>
  <c r="CX527" i="17"/>
  <c r="J37" i="34" s="1"/>
  <c r="N43" i="71"/>
  <c r="CN527" i="17"/>
  <c r="C37" i="34" s="1"/>
  <c r="D43" i="71"/>
  <c r="M42" i="71"/>
  <c r="CO526" i="17"/>
  <c r="D36" i="34" s="1"/>
  <c r="E42" i="71"/>
  <c r="J524" i="1"/>
  <c r="F524" i="1"/>
  <c r="B524" i="1"/>
  <c r="I523" i="1"/>
  <c r="E523" i="1"/>
  <c r="CX523" i="17"/>
  <c r="J33" i="34" s="1"/>
  <c r="N39" i="71"/>
  <c r="CN523" i="17"/>
  <c r="C33" i="34" s="1"/>
  <c r="D39" i="71"/>
  <c r="CW522" i="17"/>
  <c r="I32" i="34" s="1"/>
  <c r="CP521" i="17"/>
  <c r="E31" i="34" s="1"/>
  <c r="F37" i="71"/>
  <c r="CY520" i="17"/>
  <c r="K30" i="34" s="1"/>
  <c r="O36" i="71"/>
  <c r="CR520" i="17"/>
  <c r="G30" i="34" s="1"/>
  <c r="H36" i="71"/>
  <c r="L518" i="1"/>
  <c r="H518" i="1"/>
  <c r="D518" i="1"/>
  <c r="CW518" i="17"/>
  <c r="I28" i="34"/>
  <c r="M34" i="71"/>
  <c r="CO518" i="17"/>
  <c r="D28" i="34" s="1"/>
  <c r="CM517" i="17"/>
  <c r="CP517" i="17"/>
  <c r="E27" i="34" s="1"/>
  <c r="F33" i="71"/>
  <c r="CM513" i="17"/>
  <c r="C29" i="71"/>
  <c r="CY512" i="17"/>
  <c r="K22" i="34"/>
  <c r="CR512" i="17"/>
  <c r="G22" i="34" s="1"/>
  <c r="H512" i="1"/>
  <c r="D512" i="1"/>
  <c r="K511" i="1"/>
  <c r="G511" i="1"/>
  <c r="C511" i="1"/>
  <c r="CM509" i="17"/>
  <c r="C25" i="71"/>
  <c r="I509" i="1"/>
  <c r="E509" i="1"/>
  <c r="CX507" i="17"/>
  <c r="J17" i="34" s="1"/>
  <c r="N23" i="71"/>
  <c r="CN507" i="17"/>
  <c r="C17" i="34" s="1"/>
  <c r="D23" i="71"/>
  <c r="M22" i="71"/>
  <c r="CO506" i="17"/>
  <c r="D16" i="34" s="1"/>
  <c r="E22" i="71"/>
  <c r="CM505" i="17"/>
  <c r="C21" i="71"/>
  <c r="I505" i="1"/>
  <c r="E505" i="1"/>
  <c r="CX503" i="17"/>
  <c r="J13" i="34" s="1"/>
  <c r="N19" i="71"/>
  <c r="CN503" i="17"/>
  <c r="C13" i="34" s="1"/>
  <c r="D19" i="71"/>
  <c r="CW502" i="17"/>
  <c r="I12" i="34" s="1"/>
  <c r="CO502" i="17"/>
  <c r="D12" i="34" s="1"/>
  <c r="E18" i="71"/>
  <c r="CM501" i="17"/>
  <c r="C17" i="71"/>
  <c r="I501" i="1"/>
  <c r="E501" i="1"/>
  <c r="H500" i="1"/>
  <c r="D500" i="1"/>
  <c r="K499" i="1"/>
  <c r="G499" i="1"/>
  <c r="C499" i="1"/>
  <c r="J498" i="1"/>
  <c r="F498" i="1"/>
  <c r="I497" i="1"/>
  <c r="E497" i="1"/>
  <c r="H496" i="1"/>
  <c r="D496" i="1"/>
  <c r="I484" i="1"/>
  <c r="E484" i="1"/>
  <c r="L483" i="1"/>
  <c r="DR512" i="17" s="1"/>
  <c r="L112" i="34" s="1"/>
  <c r="D483" i="1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O508" i="17"/>
  <c r="J108" i="34" s="1"/>
  <c r="N24" i="72"/>
  <c r="D24" i="72"/>
  <c r="DE508" i="17"/>
  <c r="C108" i="34" s="1"/>
  <c r="F107" i="34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P497" i="17"/>
  <c r="K97" i="34" s="1"/>
  <c r="O13" i="72"/>
  <c r="H13" i="72"/>
  <c r="DI497" i="17"/>
  <c r="G97" i="34" s="1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G302" i="17"/>
  <c r="D75" i="19" s="1"/>
  <c r="E76" i="74"/>
  <c r="BK301" i="17"/>
  <c r="H74" i="19"/>
  <c r="I75" i="74"/>
  <c r="BH301" i="17"/>
  <c r="E74" i="19" s="1"/>
  <c r="F75" i="74"/>
  <c r="BQ300" i="17"/>
  <c r="K73" i="19" s="1"/>
  <c r="BJ300" i="17"/>
  <c r="G73" i="19" s="1"/>
  <c r="H74" i="74"/>
  <c r="BF299" i="17"/>
  <c r="C72" i="19" s="1"/>
  <c r="D73" i="74"/>
  <c r="BO298" i="17"/>
  <c r="I71" i="19" s="1"/>
  <c r="BH297" i="17"/>
  <c r="E70" i="19" s="1"/>
  <c r="F71" i="74"/>
  <c r="BJ296" i="17"/>
  <c r="G69" i="19" s="1"/>
  <c r="BI294" i="17"/>
  <c r="F67" i="19" s="1"/>
  <c r="G68" i="74"/>
  <c r="BG294" i="17"/>
  <c r="D67" i="19" s="1"/>
  <c r="E68" i="74"/>
  <c r="BE293" i="17"/>
  <c r="BQ292" i="17"/>
  <c r="K65" i="19" s="1"/>
  <c r="O66" i="74"/>
  <c r="BF291" i="17"/>
  <c r="C64" i="19" s="1"/>
  <c r="BO290" i="17"/>
  <c r="I63" i="19" s="1"/>
  <c r="M64" i="74"/>
  <c r="BP267" i="17"/>
  <c r="J40" i="19" s="1"/>
  <c r="BO266" i="17"/>
  <c r="I39" i="19" s="1"/>
  <c r="BQ264" i="17"/>
  <c r="K37" i="19" s="1"/>
  <c r="BG262" i="17"/>
  <c r="D35" i="19" s="1"/>
  <c r="E36" i="74"/>
  <c r="BI258" i="17"/>
  <c r="F31" i="19" s="1"/>
  <c r="G32" i="74"/>
  <c r="BG258" i="17"/>
  <c r="D31" i="19"/>
  <c r="E32" i="74"/>
  <c r="BE257" i="17"/>
  <c r="C31" i="74"/>
  <c r="BP255" i="17"/>
  <c r="J28" i="19" s="1"/>
  <c r="N29" i="74"/>
  <c r="BF255" i="17"/>
  <c r="C28" i="19"/>
  <c r="BO254" i="17"/>
  <c r="I27" i="19" s="1"/>
  <c r="M28" i="74"/>
  <c r="N219" i="17"/>
  <c r="J35" i="31" s="1"/>
  <c r="O216" i="17"/>
  <c r="K32" i="31" s="1"/>
  <c r="N215" i="17"/>
  <c r="J31" i="31" s="1"/>
  <c r="B29" i="31"/>
  <c r="B25" i="31"/>
  <c r="M206" i="17"/>
  <c r="I22" i="31" s="1"/>
  <c r="BS286" i="17"/>
  <c r="L59" i="19" s="1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O199" i="17"/>
  <c r="K15" i="31" s="1"/>
  <c r="N198" i="17"/>
  <c r="J14" i="31" s="1"/>
  <c r="M197" i="17"/>
  <c r="I13" i="31" s="1"/>
  <c r="B12" i="31"/>
  <c r="O195" i="17"/>
  <c r="K11" i="31" s="1"/>
  <c r="N194" i="17"/>
  <c r="J10" i="31" s="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 s="1"/>
  <c r="E49" i="70"/>
  <c r="BV118" i="17"/>
  <c r="BV136" i="17" s="1"/>
  <c r="C48" i="70"/>
  <c r="BY118" i="17"/>
  <c r="BY136" i="17" s="1"/>
  <c r="F48" i="70"/>
  <c r="CH117" i="17"/>
  <c r="K41" i="26"/>
  <c r="CA117" i="17"/>
  <c r="H47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 s="1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/>
  <c r="I18" i="70"/>
  <c r="CH87" i="17"/>
  <c r="K11" i="26" s="1"/>
  <c r="O17" i="70"/>
  <c r="CA87" i="17"/>
  <c r="G11" i="26" s="1"/>
  <c r="H17" i="70"/>
  <c r="CJ86" i="17"/>
  <c r="L10" i="26" s="1"/>
  <c r="Q16" i="70"/>
  <c r="CG86" i="17"/>
  <c r="J10" i="26" s="1"/>
  <c r="N16" i="70"/>
  <c r="BW86" i="17"/>
  <c r="C10" i="26" s="1"/>
  <c r="D16" i="70"/>
  <c r="BZ85" i="17"/>
  <c r="F9" i="26" s="1"/>
  <c r="G15" i="70"/>
  <c r="CF85" i="17"/>
  <c r="I9" i="26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 s="1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Y144" i="17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L110" i="26"/>
  <c r="BP116" i="17"/>
  <c r="C110" i="26"/>
  <c r="BW134" i="17"/>
  <c r="F109" i="26"/>
  <c r="BZ133" i="17"/>
  <c r="BO115" i="17"/>
  <c r="D109" i="26"/>
  <c r="BS146" i="17"/>
  <c r="L140" i="26" s="1"/>
  <c r="BP111" i="17"/>
  <c r="C105" i="26"/>
  <c r="BF146" i="17"/>
  <c r="F104" i="26"/>
  <c r="BO110" i="17"/>
  <c r="D104" i="26"/>
  <c r="B103" i="26"/>
  <c r="BL109" i="17"/>
  <c r="BE144" i="17"/>
  <c r="BM109" i="17"/>
  <c r="H103" i="26"/>
  <c r="BK144" i="17"/>
  <c r="E103" i="26"/>
  <c r="BQ108" i="17"/>
  <c r="G102" i="26"/>
  <c r="BP107" i="17"/>
  <c r="C101" i="26"/>
  <c r="BF142" i="17"/>
  <c r="F100" i="26"/>
  <c r="BI141" i="17"/>
  <c r="BO106" i="17"/>
  <c r="D100" i="26"/>
  <c r="B99" i="26"/>
  <c r="BE140" i="17"/>
  <c r="H99" i="26"/>
  <c r="BK140" i="17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P99" i="17"/>
  <c r="C93" i="26"/>
  <c r="BF134" i="17"/>
  <c r="F92" i="26"/>
  <c r="BO98" i="17"/>
  <c r="D92" i="26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L88" i="17"/>
  <c r="BM88" i="17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 s="1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 s="1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 s="1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J30" i="17"/>
  <c r="K30" i="17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Q73" i="68"/>
  <c r="H73" i="68"/>
  <c r="C73" i="68"/>
  <c r="I72" i="68"/>
  <c r="D72" i="68"/>
  <c r="N71" i="68"/>
  <c r="E71" i="68"/>
  <c r="F70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H39" i="73"/>
  <c r="D39" i="73"/>
  <c r="D37" i="73"/>
  <c r="N36" i="73"/>
  <c r="F36" i="73"/>
  <c r="H35" i="73"/>
  <c r="F34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F37" i="69"/>
  <c r="Q36" i="69"/>
  <c r="H36" i="69"/>
  <c r="D36" i="69"/>
  <c r="Q34" i="69"/>
  <c r="H34" i="69"/>
  <c r="D34" i="69"/>
  <c r="N33" i="69"/>
  <c r="H32" i="69"/>
  <c r="D32" i="69"/>
  <c r="Q30" i="69"/>
  <c r="H30" i="69"/>
  <c r="D30" i="69"/>
  <c r="N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M82" i="71"/>
  <c r="F80" i="71"/>
  <c r="D66" i="71"/>
  <c r="N63" i="71"/>
  <c r="F59" i="71"/>
  <c r="D58" i="71"/>
  <c r="Q56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H85" i="72"/>
  <c r="D83" i="72"/>
  <c r="I73" i="72"/>
  <c r="G64" i="72"/>
  <c r="C62" i="72"/>
  <c r="H33" i="72"/>
  <c r="I13" i="72"/>
  <c r="G54" i="74"/>
  <c r="N41" i="74"/>
  <c r="F37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 s="1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E552" i="17"/>
  <c r="C152" i="34" s="1"/>
  <c r="D68" i="72"/>
  <c r="DG550" i="17"/>
  <c r="E150" i="34" s="1"/>
  <c r="F66" i="72"/>
  <c r="DI549" i="17"/>
  <c r="G149" i="34" s="1"/>
  <c r="H65" i="72"/>
  <c r="DE548" i="17"/>
  <c r="C148" i="34" s="1"/>
  <c r="D64" i="72"/>
  <c r="DN547" i="17"/>
  <c r="I147" i="34" s="1"/>
  <c r="DJ546" i="17"/>
  <c r="H146" i="34"/>
  <c r="I62" i="72"/>
  <c r="DH543" i="17"/>
  <c r="F143" i="34" s="1"/>
  <c r="G59" i="72"/>
  <c r="DJ542" i="17"/>
  <c r="H142" i="34" s="1"/>
  <c r="I58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CM576" i="17"/>
  <c r="C92" i="71"/>
  <c r="CX574" i="17"/>
  <c r="J84" i="34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 s="1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I504" i="17"/>
  <c r="G104" i="34" s="1"/>
  <c r="H20" i="72"/>
  <c r="DE503" i="17"/>
  <c r="C103" i="34"/>
  <c r="D19" i="72"/>
  <c r="DI500" i="17"/>
  <c r="G100" i="34" s="1"/>
  <c r="H16" i="72"/>
  <c r="DE499" i="17"/>
  <c r="C99" i="34"/>
  <c r="D15" i="72"/>
  <c r="DI496" i="17"/>
  <c r="G96" i="34" s="1"/>
  <c r="H12" i="72"/>
  <c r="DE495" i="17"/>
  <c r="C95" i="34" s="1"/>
  <c r="D11" i="72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G261" i="17"/>
  <c r="D34" i="19" s="1"/>
  <c r="E35" i="74"/>
  <c r="BK256" i="17"/>
  <c r="H29" i="19" s="1"/>
  <c r="I30" i="74"/>
  <c r="O219" i="17"/>
  <c r="K35" i="31" s="1"/>
  <c r="M213" i="17"/>
  <c r="I29" i="31" s="1"/>
  <c r="B28" i="31"/>
  <c r="BS285" i="17"/>
  <c r="L58" i="19" s="1"/>
  <c r="Q59" i="74"/>
  <c r="BI284" i="17"/>
  <c r="F57" i="19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/>
  <c r="H12" i="74"/>
  <c r="BF237" i="17"/>
  <c r="C10" i="19" s="1"/>
  <c r="D11" i="74"/>
  <c r="M200" i="17"/>
  <c r="I16" i="31" s="1"/>
  <c r="N197" i="17"/>
  <c r="J13" i="31" s="1"/>
  <c r="B7" i="31"/>
  <c r="J191" i="17"/>
  <c r="K191" i="17"/>
  <c r="BW127" i="17"/>
  <c r="C51" i="26" s="1"/>
  <c r="D57" i="70"/>
  <c r="CF126" i="17"/>
  <c r="I50" i="26"/>
  <c r="CJ123" i="17"/>
  <c r="L47" i="26" s="1"/>
  <c r="Q53" i="70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C43" i="26"/>
  <c r="D49" i="70"/>
  <c r="CF118" i="17"/>
  <c r="I42" i="26" s="1"/>
  <c r="CB117" i="17"/>
  <c r="CB135" i="17" s="1"/>
  <c r="I47" i="70"/>
  <c r="CJ115" i="17"/>
  <c r="L39" i="26"/>
  <c r="Q45" i="70"/>
  <c r="CJ110" i="17"/>
  <c r="L34" i="26" s="1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 s="1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BW81" i="17"/>
  <c r="C5" i="26" s="1"/>
  <c r="D11" i="70"/>
  <c r="G122" i="26"/>
  <c r="CA146" i="17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L108" i="17"/>
  <c r="BM108" i="17"/>
  <c r="F99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 s="1"/>
  <c r="O79" i="72"/>
  <c r="DR562" i="17"/>
  <c r="L162" i="34" s="1"/>
  <c r="Q78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L611" i="1"/>
  <c r="DR554" i="17" s="1"/>
  <c r="L154" i="34" s="1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/>
  <c r="M61" i="72"/>
  <c r="C60" i="72"/>
  <c r="DD544" i="17"/>
  <c r="DI543" i="17"/>
  <c r="G143" i="34" s="1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/>
  <c r="F66" i="71"/>
  <c r="E546" i="1"/>
  <c r="H545" i="1"/>
  <c r="K544" i="1"/>
  <c r="C544" i="1"/>
  <c r="F543" i="1"/>
  <c r="L541" i="1"/>
  <c r="DA544" i="17" s="1"/>
  <c r="L54" i="34" s="1"/>
  <c r="D541" i="1"/>
  <c r="G540" i="1"/>
  <c r="C540" i="1"/>
  <c r="CS542" i="17"/>
  <c r="H52" i="34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DA528" i="17" s="1"/>
  <c r="L38" i="34" s="1"/>
  <c r="H527" i="1"/>
  <c r="D527" i="1"/>
  <c r="CW527" i="17"/>
  <c r="I37" i="34" s="1"/>
  <c r="M43" i="71"/>
  <c r="CO527" i="17"/>
  <c r="D37" i="34" s="1"/>
  <c r="E43" i="71"/>
  <c r="B36" i="34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DA496" i="17"/>
  <c r="L6" i="34" s="1"/>
  <c r="Q12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H484" i="1"/>
  <c r="D484" i="1"/>
  <c r="K483" i="1"/>
  <c r="C483" i="1"/>
  <c r="J482" i="1"/>
  <c r="F482" i="1"/>
  <c r="DP510" i="17"/>
  <c r="K110" i="34"/>
  <c r="O26" i="72"/>
  <c r="L480" i="1"/>
  <c r="H480" i="1"/>
  <c r="D480" i="1"/>
  <c r="K479" i="1"/>
  <c r="G479" i="1"/>
  <c r="C479" i="1"/>
  <c r="J478" i="1"/>
  <c r="F478" i="1"/>
  <c r="I477" i="1"/>
  <c r="E477" i="1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O501" i="17"/>
  <c r="J101" i="34" s="1"/>
  <c r="N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P498" i="17"/>
  <c r="K98" i="34" s="1"/>
  <c r="O14" i="72"/>
  <c r="L468" i="1"/>
  <c r="D468" i="1"/>
  <c r="DN496" i="17"/>
  <c r="I96" i="34" s="1"/>
  <c r="M12" i="72"/>
  <c r="DF496" i="17"/>
  <c r="D96" i="34" s="1"/>
  <c r="E12" i="72"/>
  <c r="DD495" i="17"/>
  <c r="C11" i="72"/>
  <c r="BI303" i="17"/>
  <c r="F76" i="19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P296" i="17"/>
  <c r="J69" i="19" s="1"/>
  <c r="N70" i="74"/>
  <c r="BI295" i="17"/>
  <c r="F68" i="19" s="1"/>
  <c r="G69" i="74"/>
  <c r="BO295" i="17"/>
  <c r="I68" i="19" s="1"/>
  <c r="M69" i="74"/>
  <c r="BG295" i="17"/>
  <c r="D68" i="19" s="1"/>
  <c r="E69" i="74"/>
  <c r="BE294" i="17"/>
  <c r="C68" i="74"/>
  <c r="BK294" i="17"/>
  <c r="H67" i="19"/>
  <c r="I68" i="74"/>
  <c r="BQ293" i="17"/>
  <c r="K66" i="19" s="1"/>
  <c r="O67" i="74"/>
  <c r="BP292" i="17"/>
  <c r="J65" i="19" s="1"/>
  <c r="N66" i="74"/>
  <c r="D66" i="74"/>
  <c r="BF292" i="17"/>
  <c r="C65" i="19"/>
  <c r="BI291" i="17"/>
  <c r="F64" i="19" s="1"/>
  <c r="G65" i="74"/>
  <c r="BO291" i="17"/>
  <c r="I64" i="19" s="1"/>
  <c r="M65" i="74"/>
  <c r="BG291" i="17"/>
  <c r="D64" i="19"/>
  <c r="E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K266" i="17"/>
  <c r="H39" i="19" s="1"/>
  <c r="I40" i="74"/>
  <c r="BH266" i="17"/>
  <c r="E39" i="19" s="1"/>
  <c r="F40" i="74"/>
  <c r="BQ265" i="17"/>
  <c r="K38" i="19"/>
  <c r="O39" i="74"/>
  <c r="BJ265" i="17"/>
  <c r="G38" i="19" s="1"/>
  <c r="H39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H262" i="17"/>
  <c r="E35" i="19" s="1"/>
  <c r="F36" i="74"/>
  <c r="BQ261" i="17"/>
  <c r="K34" i="19" s="1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O213" i="17"/>
  <c r="K29" i="31" s="1"/>
  <c r="M211" i="17"/>
  <c r="I27" i="31" s="1"/>
  <c r="B26" i="31"/>
  <c r="O209" i="17"/>
  <c r="K25" i="31" s="1"/>
  <c r="M207" i="17"/>
  <c r="I23" i="3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 s="1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 s="1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I23" i="74"/>
  <c r="BK249" i="17"/>
  <c r="H22" i="19" s="1"/>
  <c r="BH249" i="17"/>
  <c r="E22" i="19" s="1"/>
  <c r="F23" i="74"/>
  <c r="BQ248" i="17"/>
  <c r="K21" i="19" s="1"/>
  <c r="O22" i="74"/>
  <c r="BJ248" i="17"/>
  <c r="G21" i="19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/>
  <c r="O14" i="74"/>
  <c r="BJ240" i="17"/>
  <c r="G13" i="19" s="1"/>
  <c r="H14" i="74"/>
  <c r="BS239" i="17"/>
  <c r="L12" i="19" s="1"/>
  <c r="Q13" i="74"/>
  <c r="BP239" i="17"/>
  <c r="J12" i="19" s="1"/>
  <c r="N13" i="74"/>
  <c r="BF239" i="17"/>
  <c r="C12" i="19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 s="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 s="1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CJ135" i="17" s="1"/>
  <c r="L59" i="26" s="1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 s="1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J104" i="17"/>
  <c r="L28" i="26" s="1"/>
  <c r="Q34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J100" i="17"/>
  <c r="L24" i="26" s="1"/>
  <c r="Q30" i="70"/>
  <c r="CG100" i="17"/>
  <c r="J24" i="26" s="1"/>
  <c r="BW100" i="17"/>
  <c r="BF135" i="17" s="1"/>
  <c r="C24" i="26"/>
  <c r="D30" i="70"/>
  <c r="BZ99" i="17"/>
  <c r="F23" i="26" s="1"/>
  <c r="G29" i="70"/>
  <c r="CF99" i="17"/>
  <c r="I23" i="26" s="1"/>
  <c r="M29" i="70"/>
  <c r="BX99" i="17"/>
  <c r="BG134" i="17" s="1"/>
  <c r="E29" i="70"/>
  <c r="BV98" i="17"/>
  <c r="BE133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BY85" i="17"/>
  <c r="E9" i="26" s="1"/>
  <c r="F15" i="70"/>
  <c r="CH84" i="17"/>
  <c r="K8" i="26" s="1"/>
  <c r="CA84" i="17"/>
  <c r="G8" i="26" s="1"/>
  <c r="H14" i="70"/>
  <c r="CJ83" i="17"/>
  <c r="L7" i="26" s="1"/>
  <c r="Q13" i="70"/>
  <c r="CG83" i="17"/>
  <c r="J7" i="26" s="1"/>
  <c r="N13" i="70"/>
  <c r="BW83" i="17"/>
  <c r="C7" i="26" s="1"/>
  <c r="D13" i="70"/>
  <c r="CF82" i="17"/>
  <c r="I6" i="26" s="1"/>
  <c r="M12" i="70"/>
  <c r="BX82" i="17"/>
  <c r="D6" i="26" s="1"/>
  <c r="E12" i="70"/>
  <c r="BV81" i="17"/>
  <c r="C11" i="70"/>
  <c r="F122" i="26"/>
  <c r="BO128" i="17"/>
  <c r="D122" i="26"/>
  <c r="BX146" i="17"/>
  <c r="B121" i="26"/>
  <c r="BV145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L111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104" i="26"/>
  <c r="E104" i="26"/>
  <c r="BH145" i="17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B92" i="26"/>
  <c r="H92" i="26"/>
  <c r="BO94" i="17"/>
  <c r="I88" i="26" s="1"/>
  <c r="B87" i="26"/>
  <c r="BL93" i="17"/>
  <c r="BM93" i="17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B75" i="26"/>
  <c r="BL81" i="17"/>
  <c r="BM81" i="17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B48" i="36"/>
  <c r="O47" i="17"/>
  <c r="K47" i="36" s="1"/>
  <c r="N46" i="17"/>
  <c r="J46" i="36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B35" i="36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B27" i="36"/>
  <c r="M23" i="17"/>
  <c r="I23" i="36" s="1"/>
  <c r="B22" i="36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D45" i="68"/>
  <c r="M41" i="68"/>
  <c r="N40" i="68"/>
  <c r="O39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D23" i="68"/>
  <c r="D21" i="68"/>
  <c r="D19" i="68"/>
  <c r="D17" i="68"/>
  <c r="Q15" i="68"/>
  <c r="D15" i="68"/>
  <c r="Q13" i="68"/>
  <c r="D13" i="68"/>
  <c r="D11" i="68"/>
  <c r="O41" i="73"/>
  <c r="G39" i="73"/>
  <c r="I38" i="73"/>
  <c r="E38" i="73"/>
  <c r="O37" i="73"/>
  <c r="G37" i="73"/>
  <c r="C37" i="73"/>
  <c r="I36" i="73"/>
  <c r="E36" i="73"/>
  <c r="O35" i="73"/>
  <c r="G35" i="73"/>
  <c r="C35" i="73"/>
  <c r="I34" i="73"/>
  <c r="G33" i="73"/>
  <c r="E32" i="73"/>
  <c r="O31" i="73"/>
  <c r="C31" i="73"/>
  <c r="I30" i="73"/>
  <c r="E30" i="73"/>
  <c r="C29" i="73"/>
  <c r="M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H20" i="69"/>
  <c r="D20" i="69"/>
  <c r="N19" i="69"/>
  <c r="F19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F61" i="71"/>
  <c r="O51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H41" i="72"/>
  <c r="N36" i="72"/>
  <c r="D36" i="74"/>
  <c r="M20" i="74"/>
  <c r="E16" i="74"/>
  <c r="DI565" i="17"/>
  <c r="G165" i="34"/>
  <c r="CY556" i="17"/>
  <c r="K66" i="34" s="1"/>
  <c r="CH127" i="17"/>
  <c r="K51" i="26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R568" i="17"/>
  <c r="L168" i="34" s="1"/>
  <c r="Q84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H555" i="17"/>
  <c r="F155" i="34" s="1"/>
  <c r="G71" i="72"/>
  <c r="DF555" i="17"/>
  <c r="D155" i="34"/>
  <c r="E71" i="72"/>
  <c r="DG554" i="17"/>
  <c r="E154" i="34" s="1"/>
  <c r="F70" i="72"/>
  <c r="DI553" i="17"/>
  <c r="G153" i="34" s="1"/>
  <c r="H69" i="72"/>
  <c r="DJ550" i="17"/>
  <c r="H150" i="34" s="1"/>
  <c r="I66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DA570" i="17"/>
  <c r="L80" i="34" s="1"/>
  <c r="Q86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 s="1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CQ509" i="17"/>
  <c r="F19" i="34" s="1"/>
  <c r="G25" i="71"/>
  <c r="B18" i="34"/>
  <c r="CQ505" i="17"/>
  <c r="F15" i="34" s="1"/>
  <c r="G21" i="71"/>
  <c r="B14" i="34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 s="1"/>
  <c r="I12" i="71"/>
  <c r="CR495" i="17"/>
  <c r="G5" i="34" s="1"/>
  <c r="H11" i="71"/>
  <c r="DH510" i="17"/>
  <c r="F110" i="34" s="1"/>
  <c r="G26" i="72"/>
  <c r="DH506" i="17"/>
  <c r="F106" i="34" s="1"/>
  <c r="G22" i="72"/>
  <c r="DO499" i="17"/>
  <c r="J99" i="34" s="1"/>
  <c r="N15" i="72"/>
  <c r="DN498" i="17"/>
  <c r="I98" i="34" s="1"/>
  <c r="M14" i="72"/>
  <c r="DD497" i="17"/>
  <c r="C13" i="72"/>
  <c r="BI301" i="17"/>
  <c r="F74" i="19" s="1"/>
  <c r="G75" i="74"/>
  <c r="BE300" i="17"/>
  <c r="C74" i="74"/>
  <c r="BE296" i="17"/>
  <c r="C70" i="74"/>
  <c r="BI265" i="17"/>
  <c r="F38" i="19" s="1"/>
  <c r="G39" i="74"/>
  <c r="BO261" i="17"/>
  <c r="I34" i="19" s="1"/>
  <c r="M35" i="74"/>
  <c r="BI257" i="17"/>
  <c r="F30" i="19"/>
  <c r="G31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 s="1"/>
  <c r="N51" i="74"/>
  <c r="BO276" i="17"/>
  <c r="I49" i="19" s="1"/>
  <c r="M50" i="74"/>
  <c r="BK275" i="17"/>
  <c r="H48" i="19" s="1"/>
  <c r="I49" i="74"/>
  <c r="BS249" i="17"/>
  <c r="L22" i="19" s="1"/>
  <c r="Q23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Q15" i="74"/>
  <c r="G14" i="74"/>
  <c r="BI240" i="17"/>
  <c r="F13" i="19"/>
  <c r="BE239" i="17"/>
  <c r="C13" i="74"/>
  <c r="BQ238" i="17"/>
  <c r="K11" i="19"/>
  <c r="O12" i="74"/>
  <c r="BP237" i="17"/>
  <c r="J10" i="19" s="1"/>
  <c r="N11" i="74"/>
  <c r="O202" i="17"/>
  <c r="K18" i="31" s="1"/>
  <c r="N201" i="17"/>
  <c r="J17" i="31"/>
  <c r="B11" i="31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Q49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 s="1"/>
  <c r="Q36" i="70"/>
  <c r="BZ105" i="17"/>
  <c r="F29" i="26" s="1"/>
  <c r="G35" i="70"/>
  <c r="CJ102" i="17"/>
  <c r="Q32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 s="1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/>
  <c r="N11" i="70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BV139" i="17"/>
  <c r="F112" i="26"/>
  <c r="B111" i="26"/>
  <c r="BL117" i="17"/>
  <c r="BM117" i="17"/>
  <c r="BV135" i="17"/>
  <c r="L109" i="26"/>
  <c r="CJ133" i="17"/>
  <c r="L57" i="26" s="1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G93" i="26"/>
  <c r="BJ134" i="17"/>
  <c r="C92" i="26"/>
  <c r="BF133" i="17"/>
  <c r="BO92" i="17"/>
  <c r="BN92" i="17"/>
  <c r="BO88" i="17"/>
  <c r="I82" i="26" s="1"/>
  <c r="B77" i="26"/>
  <c r="BL83" i="17"/>
  <c r="BM83" i="17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DR578" i="17" s="1"/>
  <c r="L178" i="34" s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E574" i="17"/>
  <c r="C174" i="34" s="1"/>
  <c r="D90" i="72"/>
  <c r="DN573" i="17"/>
  <c r="I173" i="34" s="1"/>
  <c r="M89" i="72"/>
  <c r="L89" i="72" s="1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D621" i="1"/>
  <c r="G620" i="1"/>
  <c r="C620" i="1"/>
  <c r="DO562" i="17"/>
  <c r="J162" i="34" s="1"/>
  <c r="DH561" i="17"/>
  <c r="F161" i="34"/>
  <c r="G77" i="72"/>
  <c r="DF561" i="17"/>
  <c r="D161" i="34" s="1"/>
  <c r="E77" i="72"/>
  <c r="DN557" i="17"/>
  <c r="I157" i="34" s="1"/>
  <c r="B156" i="34"/>
  <c r="DI555" i="17"/>
  <c r="G155" i="34"/>
  <c r="H71" i="72"/>
  <c r="H611" i="1"/>
  <c r="DD552" i="17"/>
  <c r="C68" i="72"/>
  <c r="DG552" i="17"/>
  <c r="E152" i="34" s="1"/>
  <c r="F68" i="72"/>
  <c r="I608" i="1"/>
  <c r="L607" i="1"/>
  <c r="H607" i="1"/>
  <c r="D607" i="1"/>
  <c r="DN549" i="17"/>
  <c r="I149" i="34" s="1"/>
  <c r="M65" i="72"/>
  <c r="DD548" i="17"/>
  <c r="C64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L599" i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/>
  <c r="O35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L571" i="1"/>
  <c r="D571" i="1"/>
  <c r="G570" i="1"/>
  <c r="CM574" i="17"/>
  <c r="C90" i="71"/>
  <c r="CP574" i="17"/>
  <c r="E84" i="34" s="1"/>
  <c r="F90" i="71"/>
  <c r="E568" i="1"/>
  <c r="L567" i="1"/>
  <c r="H567" i="1"/>
  <c r="D567" i="1"/>
  <c r="CW571" i="17"/>
  <c r="I81" i="34" s="1"/>
  <c r="M87" i="71"/>
  <c r="CY569" i="17"/>
  <c r="K79" i="34" s="1"/>
  <c r="O85" i="71"/>
  <c r="CO567" i="17"/>
  <c r="D77" i="34" s="1"/>
  <c r="E83" i="71"/>
  <c r="CM566" i="17"/>
  <c r="C82" i="71"/>
  <c r="CP566" i="17"/>
  <c r="E76" i="34"/>
  <c r="F82" i="71"/>
  <c r="CR565" i="17"/>
  <c r="G75" i="34" s="1"/>
  <c r="H81" i="7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 s="1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L618" i="1"/>
  <c r="Q79" i="72" s="1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R547" i="17"/>
  <c r="L147" i="34" s="1"/>
  <c r="Q63" i="72"/>
  <c r="DO547" i="17"/>
  <c r="J147" i="34" s="1"/>
  <c r="N63" i="72"/>
  <c r="DE547" i="17"/>
  <c r="C147" i="34" s="1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H600" i="1"/>
  <c r="D600" i="1"/>
  <c r="K599" i="1"/>
  <c r="G599" i="1"/>
  <c r="J598" i="1"/>
  <c r="F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DD533" i="17" s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/>
  <c r="E42" i="72"/>
  <c r="J584" i="1"/>
  <c r="C41" i="72" s="1"/>
  <c r="F584" i="1"/>
  <c r="B584" i="1"/>
  <c r="I583" i="1"/>
  <c r="E583" i="1"/>
  <c r="DO523" i="17"/>
  <c r="J123" i="34" s="1"/>
  <c r="N39" i="72"/>
  <c r="DH522" i="17"/>
  <c r="F122" i="34" s="1"/>
  <c r="G38" i="72"/>
  <c r="DN522" i="17"/>
  <c r="I122" i="34" s="1"/>
  <c r="M38" i="72"/>
  <c r="DF522" i="17"/>
  <c r="D122" i="34"/>
  <c r="E38" i="72"/>
  <c r="DD521" i="17"/>
  <c r="C37" i="72"/>
  <c r="DJ521" i="17"/>
  <c r="H121" i="34" s="1"/>
  <c r="I37" i="72"/>
  <c r="DG521" i="17"/>
  <c r="E121" i="34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B89" i="34"/>
  <c r="CS579" i="17"/>
  <c r="H89" i="34" s="1"/>
  <c r="I95" i="71"/>
  <c r="CP579" i="17"/>
  <c r="E89" i="34" s="1"/>
  <c r="F95" i="71"/>
  <c r="CY578" i="17"/>
  <c r="K88" i="34"/>
  <c r="O94" i="71"/>
  <c r="CR578" i="17"/>
  <c r="G88" i="34" s="1"/>
  <c r="H94" i="71"/>
  <c r="L572" i="1"/>
  <c r="Q93" i="71" s="1"/>
  <c r="H572" i="1"/>
  <c r="D572" i="1"/>
  <c r="G571" i="1"/>
  <c r="C571" i="1"/>
  <c r="B85" i="34"/>
  <c r="CS575" i="17"/>
  <c r="H85" i="34" s="1"/>
  <c r="I91" i="71"/>
  <c r="CP575" i="17"/>
  <c r="E85" i="34" s="1"/>
  <c r="F91" i="71"/>
  <c r="I569" i="1"/>
  <c r="E569" i="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H556" i="1"/>
  <c r="D556" i="1"/>
  <c r="H554" i="1"/>
  <c r="D554" i="1"/>
  <c r="K553" i="1"/>
  <c r="G553" i="1"/>
  <c r="C553" i="1"/>
  <c r="J552" i="1"/>
  <c r="F552" i="1"/>
  <c r="B552" i="1"/>
  <c r="CY554" i="17"/>
  <c r="K64" i="34" s="1"/>
  <c r="O70" i="71"/>
  <c r="H550" i="1"/>
  <c r="D550" i="1"/>
  <c r="K549" i="1"/>
  <c r="G549" i="1"/>
  <c r="C549" i="1"/>
  <c r="J548" i="1"/>
  <c r="F548" i="1"/>
  <c r="B548" i="1"/>
  <c r="F67" i="71" s="1"/>
  <c r="I547" i="1"/>
  <c r="E547" i="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CX545" i="17"/>
  <c r="J55" i="34" s="1"/>
  <c r="CN545" i="17"/>
  <c r="C55" i="34" s="1"/>
  <c r="D61" i="71"/>
  <c r="CQ544" i="17"/>
  <c r="F54" i="34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L538" i="1"/>
  <c r="DA541" i="17" s="1"/>
  <c r="L51" i="34" s="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H532" i="1"/>
  <c r="D532" i="1"/>
  <c r="G531" i="1"/>
  <c r="C531" i="1"/>
  <c r="CM531" i="17"/>
  <c r="C47" i="71"/>
  <c r="CS531" i="17"/>
  <c r="H41" i="34" s="1"/>
  <c r="I47" i="71"/>
  <c r="I529" i="1"/>
  <c r="E529" i="1"/>
  <c r="CX529" i="17"/>
  <c r="J39" i="34" s="1"/>
  <c r="N45" i="71"/>
  <c r="CW528" i="17"/>
  <c r="I38" i="34"/>
  <c r="M44" i="71"/>
  <c r="CM527" i="17"/>
  <c r="C43" i="71"/>
  <c r="CS527" i="17"/>
  <c r="H37" i="34" s="1"/>
  <c r="I43" i="71"/>
  <c r="I525" i="1"/>
  <c r="E525" i="1"/>
  <c r="CX525" i="17"/>
  <c r="J35" i="34" s="1"/>
  <c r="N41" i="71"/>
  <c r="CW524" i="17"/>
  <c r="I34" i="34"/>
  <c r="M40" i="71"/>
  <c r="CM523" i="17"/>
  <c r="C39" i="71"/>
  <c r="CS523" i="17"/>
  <c r="H33" i="34" s="1"/>
  <c r="I39" i="71"/>
  <c r="I521" i="1"/>
  <c r="E521" i="1"/>
  <c r="CR522" i="17" s="1"/>
  <c r="CT522" i="17" s="1"/>
  <c r="H520" i="1"/>
  <c r="D520" i="1"/>
  <c r="G519" i="1"/>
  <c r="C519" i="1"/>
  <c r="J518" i="1"/>
  <c r="F518" i="1"/>
  <c r="B518" i="1"/>
  <c r="I517" i="1"/>
  <c r="E517" i="1"/>
  <c r="L516" i="1"/>
  <c r="DA517" i="17" s="1"/>
  <c r="L27" i="34" s="1"/>
  <c r="H516" i="1"/>
  <c r="D516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H510" i="1"/>
  <c r="D510" i="1"/>
  <c r="K509" i="1"/>
  <c r="G509" i="1"/>
  <c r="C509" i="1"/>
  <c r="J508" i="1"/>
  <c r="F508" i="1"/>
  <c r="I507" i="1"/>
  <c r="E507" i="1"/>
  <c r="CX505" i="17"/>
  <c r="J15" i="34" s="1"/>
  <c r="N21" i="71"/>
  <c r="CN505" i="17"/>
  <c r="C15" i="34"/>
  <c r="D21" i="71"/>
  <c r="CW504" i="17"/>
  <c r="I14" i="34" s="1"/>
  <c r="M20" i="71"/>
  <c r="CO504" i="17"/>
  <c r="D14" i="34" s="1"/>
  <c r="E20" i="71"/>
  <c r="J504" i="1"/>
  <c r="F504" i="1"/>
  <c r="I503" i="1"/>
  <c r="E503" i="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/>
  <c r="I28" i="72"/>
  <c r="DP511" i="17"/>
  <c r="K111" i="34" s="1"/>
  <c r="O27" i="72"/>
  <c r="L481" i="1"/>
  <c r="Q26" i="72" s="1"/>
  <c r="H481" i="1"/>
  <c r="D481" i="1"/>
  <c r="K480" i="1"/>
  <c r="G480" i="1"/>
  <c r="C480" i="1"/>
  <c r="DJ508" i="17"/>
  <c r="H108" i="34" s="1"/>
  <c r="I24" i="72"/>
  <c r="I478" i="1"/>
  <c r="E478" i="1"/>
  <c r="L477" i="1"/>
  <c r="DR506" i="17" s="1"/>
  <c r="L106" i="34" s="1"/>
  <c r="H477" i="1"/>
  <c r="D477" i="1"/>
  <c r="DN505" i="17"/>
  <c r="I105" i="34" s="1"/>
  <c r="M21" i="72"/>
  <c r="DG504" i="17"/>
  <c r="E104" i="34" s="1"/>
  <c r="F20" i="72"/>
  <c r="DO502" i="17"/>
  <c r="J102" i="34" s="1"/>
  <c r="N18" i="72"/>
  <c r="DE502" i="17"/>
  <c r="C102" i="34"/>
  <c r="D18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H469" i="1"/>
  <c r="D469" i="1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J302" i="17"/>
  <c r="G75" i="19" s="1"/>
  <c r="H76" i="74"/>
  <c r="BE299" i="17"/>
  <c r="C73" i="74"/>
  <c r="BK299" i="17"/>
  <c r="H72" i="19" s="1"/>
  <c r="I73" i="74"/>
  <c r="BJ298" i="17"/>
  <c r="G71" i="19" s="1"/>
  <c r="H72" i="74"/>
  <c r="BP297" i="17"/>
  <c r="J70" i="19" s="1"/>
  <c r="N71" i="74"/>
  <c r="BF297" i="17"/>
  <c r="C70" i="19"/>
  <c r="D71" i="74"/>
  <c r="BI296" i="17"/>
  <c r="F69" i="19" s="1"/>
  <c r="G70" i="74"/>
  <c r="BE295" i="17"/>
  <c r="C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K291" i="17"/>
  <c r="H64" i="19" s="1"/>
  <c r="I65" i="74"/>
  <c r="BE267" i="17"/>
  <c r="C41" i="74"/>
  <c r="BP265" i="17"/>
  <c r="J38" i="19" s="1"/>
  <c r="N39" i="74"/>
  <c r="BF265" i="17"/>
  <c r="C38" i="19" s="1"/>
  <c r="D39" i="74"/>
  <c r="BO264" i="17"/>
  <c r="I37" i="19" s="1"/>
  <c r="M38" i="74"/>
  <c r="O36" i="74"/>
  <c r="BQ262" i="17"/>
  <c r="K35" i="19" s="1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Q58" i="74"/>
  <c r="BP284" i="17"/>
  <c r="J57" i="19" s="1"/>
  <c r="N58" i="74"/>
  <c r="BF284" i="17"/>
  <c r="C57" i="19"/>
  <c r="D58" i="74"/>
  <c r="BI283" i="17"/>
  <c r="F56" i="19" s="1"/>
  <c r="G57" i="74"/>
  <c r="BO283" i="17"/>
  <c r="I56" i="19" s="1"/>
  <c r="BG283" i="17"/>
  <c r="D56" i="19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P280" i="17"/>
  <c r="J53" i="19"/>
  <c r="N54" i="74"/>
  <c r="BF280" i="17"/>
  <c r="D54" i="74"/>
  <c r="BI279" i="17"/>
  <c r="F52" i="19" s="1"/>
  <c r="G53" i="74"/>
  <c r="BO279" i="17"/>
  <c r="I52" i="19" s="1"/>
  <c r="M53" i="74"/>
  <c r="B51" i="19"/>
  <c r="BK278" i="17"/>
  <c r="H51" i="19" s="1"/>
  <c r="I52" i="74"/>
  <c r="BH278" i="17"/>
  <c r="E51" i="19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/>
  <c r="O23" i="74"/>
  <c r="BJ249" i="17"/>
  <c r="H23" i="74"/>
  <c r="BS248" i="17"/>
  <c r="L21" i="19" s="1"/>
  <c r="Q22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BK242" i="17"/>
  <c r="H15" i="19" s="1"/>
  <c r="I16" i="74"/>
  <c r="BH242" i="17"/>
  <c r="E15" i="19" s="1"/>
  <c r="F16" i="74"/>
  <c r="BQ241" i="17"/>
  <c r="K14" i="19" s="1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 s="1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 s="1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BE146" i="17" s="1"/>
  <c r="C41" i="70"/>
  <c r="CB111" i="17"/>
  <c r="H35" i="26" s="1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K37" i="70" s="1"/>
  <c r="CH106" i="17"/>
  <c r="K30" i="26" s="1"/>
  <c r="O36" i="70"/>
  <c r="CA106" i="17"/>
  <c r="G30" i="26" s="1"/>
  <c r="H36" i="70"/>
  <c r="CG105" i="17"/>
  <c r="J29" i="26" s="1"/>
  <c r="N35" i="70"/>
  <c r="BZ104" i="17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BE134" i="17" s="1"/>
  <c r="C29" i="70"/>
  <c r="CB99" i="17"/>
  <c r="H23" i="26" s="1"/>
  <c r="I29" i="70"/>
  <c r="BY99" i="17"/>
  <c r="E23" i="26" s="1"/>
  <c r="F29" i="70"/>
  <c r="CH98" i="17"/>
  <c r="K22" i="26" s="1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J92" i="17"/>
  <c r="L16" i="26" s="1"/>
  <c r="Q22" i="70"/>
  <c r="CG92" i="17"/>
  <c r="J16" i="26" s="1"/>
  <c r="N22" i="70"/>
  <c r="BW92" i="17"/>
  <c r="C16" i="26" s="1"/>
  <c r="D22" i="70"/>
  <c r="BZ91" i="17"/>
  <c r="F15" i="26" s="1"/>
  <c r="G21" i="70"/>
  <c r="CF91" i="17"/>
  <c r="I15" i="26" s="1"/>
  <c r="B14" i="26"/>
  <c r="CB90" i="17"/>
  <c r="H14" i="26" s="1"/>
  <c r="I20" i="70"/>
  <c r="BY90" i="17"/>
  <c r="E14" i="26" s="1"/>
  <c r="F20" i="70"/>
  <c r="CH89" i="17"/>
  <c r="K13" i="26" s="1"/>
  <c r="O19" i="70"/>
  <c r="CA89" i="17"/>
  <c r="G13" i="26" s="1"/>
  <c r="H19" i="70"/>
  <c r="CJ88" i="17"/>
  <c r="L12" i="26" s="1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 s="1"/>
  <c r="I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BL128" i="17"/>
  <c r="BV146" i="17"/>
  <c r="BM128" i="17"/>
  <c r="H122" i="26"/>
  <c r="CB146" i="17"/>
  <c r="E122" i="26"/>
  <c r="BQ127" i="17"/>
  <c r="K121" i="26" s="1"/>
  <c r="G121" i="26"/>
  <c r="CA145" i="17"/>
  <c r="H76" i="70" s="1"/>
  <c r="L120" i="26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K117" i="26" s="1"/>
  <c r="G117" i="26"/>
  <c r="L116" i="26"/>
  <c r="CJ140" i="17"/>
  <c r="BP122" i="17"/>
  <c r="C116" i="26"/>
  <c r="F115" i="26"/>
  <c r="BZ139" i="17"/>
  <c r="BO121" i="17"/>
  <c r="CF139" i="17" s="1"/>
  <c r="D115" i="26"/>
  <c r="B114" i="26"/>
  <c r="BL120" i="17"/>
  <c r="BM120" i="17"/>
  <c r="CB138" i="17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CH133" i="17" s="1"/>
  <c r="G109" i="26"/>
  <c r="B105" i="26"/>
  <c r="H105" i="26"/>
  <c r="BK146" i="17"/>
  <c r="BQ110" i="17"/>
  <c r="G104" i="26"/>
  <c r="L103" i="26"/>
  <c r="BP109" i="17"/>
  <c r="C103" i="26"/>
  <c r="BF144" i="17"/>
  <c r="F102" i="26"/>
  <c r="BO108" i="17"/>
  <c r="I102" i="26" s="1"/>
  <c r="D102" i="26"/>
  <c r="B101" i="26"/>
  <c r="BL107" i="17"/>
  <c r="BM107" i="17"/>
  <c r="BE142" i="17"/>
  <c r="H101" i="26"/>
  <c r="E101" i="26"/>
  <c r="BQ106" i="17"/>
  <c r="G100" i="26"/>
  <c r="BJ141" i="17"/>
  <c r="L99" i="26"/>
  <c r="BS140" i="17"/>
  <c r="BP105" i="17"/>
  <c r="C99" i="26"/>
  <c r="BF140" i="17"/>
  <c r="F98" i="26"/>
  <c r="BO104" i="17"/>
  <c r="I98" i="26" s="1"/>
  <c r="D98" i="26"/>
  <c r="B97" i="26"/>
  <c r="H97" i="26"/>
  <c r="BQ102" i="17"/>
  <c r="G96" i="26"/>
  <c r="L95" i="26"/>
  <c r="BS136" i="17"/>
  <c r="BP101" i="17"/>
  <c r="C95" i="26"/>
  <c r="BF136" i="17"/>
  <c r="F94" i="26"/>
  <c r="BI135" i="17"/>
  <c r="F129" i="26" s="1"/>
  <c r="BO100" i="17"/>
  <c r="D94" i="26"/>
  <c r="B93" i="26"/>
  <c r="H93" i="26"/>
  <c r="BQ98" i="17"/>
  <c r="G92" i="26"/>
  <c r="B88" i="26"/>
  <c r="BL94" i="17"/>
  <c r="BM94" i="17"/>
  <c r="BQ93" i="17"/>
  <c r="K87" i="26"/>
  <c r="BP92" i="17"/>
  <c r="J86" i="26" s="1"/>
  <c r="B84" i="26"/>
  <c r="BL90" i="17"/>
  <c r="BM90" i="17"/>
  <c r="BN90" i="17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L82" i="17"/>
  <c r="BM82" i="17"/>
  <c r="BQ81" i="17"/>
  <c r="K75" i="26" s="1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 s="1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B45" i="36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J51" i="68" s="1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H40" i="73"/>
  <c r="D40" i="73"/>
  <c r="F39" i="73"/>
  <c r="N37" i="73"/>
  <c r="F37" i="73"/>
  <c r="N35" i="73"/>
  <c r="D34" i="73"/>
  <c r="F33" i="73"/>
  <c r="H32" i="73"/>
  <c r="D32" i="73"/>
  <c r="D30" i="73"/>
  <c r="H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H41" i="69"/>
  <c r="D41" i="69"/>
  <c r="N40" i="69"/>
  <c r="F40" i="69"/>
  <c r="H39" i="69"/>
  <c r="D39" i="69"/>
  <c r="N38" i="69"/>
  <c r="F38" i="69"/>
  <c r="Q37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J55" i="70" s="1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Q85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N72" i="74"/>
  <c r="F68" i="74"/>
  <c r="C52" i="74"/>
  <c r="I47" i="74"/>
  <c r="E24" i="74"/>
  <c r="K24" i="74" s="1"/>
  <c r="C15" i="74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C74" i="68"/>
  <c r="J74" i="68" s="1"/>
  <c r="L74" i="68" s="1"/>
  <c r="M73" i="68"/>
  <c r="I73" i="68"/>
  <c r="D73" i="68"/>
  <c r="N72" i="68"/>
  <c r="E72" i="68"/>
  <c r="O71" i="68"/>
  <c r="F71" i="68"/>
  <c r="J71" i="68" s="1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H24" i="68"/>
  <c r="D24" i="68"/>
  <c r="N23" i="68"/>
  <c r="H22" i="68"/>
  <c r="D22" i="68"/>
  <c r="N21" i="68"/>
  <c r="H20" i="68"/>
  <c r="D20" i="68"/>
  <c r="N19" i="68"/>
  <c r="Q18" i="68"/>
  <c r="H18" i="68"/>
  <c r="D18" i="68"/>
  <c r="N17" i="68"/>
  <c r="H16" i="68"/>
  <c r="D16" i="68"/>
  <c r="N15" i="68"/>
  <c r="H14" i="68"/>
  <c r="D14" i="68"/>
  <c r="N13" i="68"/>
  <c r="Q12" i="68"/>
  <c r="H12" i="68"/>
  <c r="D12" i="68"/>
  <c r="N11" i="68"/>
  <c r="Q10" i="68"/>
  <c r="M41" i="73"/>
  <c r="E41" i="73"/>
  <c r="C40" i="73"/>
  <c r="I39" i="73"/>
  <c r="O38" i="73"/>
  <c r="G38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M29" i="73"/>
  <c r="I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F47" i="69"/>
  <c r="Q46" i="69"/>
  <c r="H46" i="69"/>
  <c r="D46" i="69"/>
  <c r="N45" i="69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J36" i="69" s="1"/>
  <c r="L36" i="69" s="1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M86" i="71"/>
  <c r="C83" i="71"/>
  <c r="H79" i="71"/>
  <c r="D78" i="71"/>
  <c r="Q75" i="71"/>
  <c r="F73" i="71"/>
  <c r="F65" i="71"/>
  <c r="Q62" i="71"/>
  <c r="N61" i="71"/>
  <c r="H58" i="71"/>
  <c r="D56" i="71"/>
  <c r="Q54" i="71"/>
  <c r="F51" i="71"/>
  <c r="C50" i="71"/>
  <c r="D45" i="71"/>
  <c r="O43" i="71"/>
  <c r="E40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F82" i="72"/>
  <c r="N78" i="72"/>
  <c r="M73" i="72"/>
  <c r="I69" i="72"/>
  <c r="E67" i="72"/>
  <c r="F48" i="72"/>
  <c r="D39" i="72"/>
  <c r="M23" i="72"/>
  <c r="F76" i="74"/>
  <c r="C60" i="74"/>
  <c r="J60" i="74" s="1"/>
  <c r="I55" i="74"/>
  <c r="O50" i="74"/>
  <c r="H38" i="74"/>
  <c r="F29" i="74"/>
  <c r="C23" i="74"/>
  <c r="K23" i="74" s="1"/>
  <c r="I18" i="74"/>
  <c r="O13" i="74"/>
  <c r="DF570" i="17"/>
  <c r="D170" i="34" s="1"/>
  <c r="DN551" i="17"/>
  <c r="I151" i="34" s="1"/>
  <c r="CM542" i="17"/>
  <c r="CO522" i="17"/>
  <c r="D32" i="34" s="1"/>
  <c r="CG84" i="17"/>
  <c r="J8" i="26" s="1"/>
  <c r="U35" i="2"/>
  <c r="V35" i="2" s="1"/>
  <c r="D82" i="2"/>
  <c r="B34" i="2"/>
  <c r="B32" i="1" s="1"/>
  <c r="F19" i="17" s="1"/>
  <c r="B81" i="2"/>
  <c r="U36" i="2"/>
  <c r="V36" i="2" s="1"/>
  <c r="D83" i="2"/>
  <c r="U33" i="2"/>
  <c r="V33" i="2"/>
  <c r="X33" i="2" s="1"/>
  <c r="D80" i="2"/>
  <c r="H80" i="2" s="1"/>
  <c r="I80" i="2" s="1"/>
  <c r="U37" i="2"/>
  <c r="V37" i="2" s="1"/>
  <c r="D84" i="2"/>
  <c r="H84" i="2" s="1"/>
  <c r="I84" i="2" s="1"/>
  <c r="I37" i="2"/>
  <c r="B175" i="1" s="1"/>
  <c r="G84" i="2"/>
  <c r="B35" i="2"/>
  <c r="B82" i="2"/>
  <c r="U34" i="2"/>
  <c r="V34" i="2" s="1"/>
  <c r="D81" i="2"/>
  <c r="H81" i="2" s="1"/>
  <c r="B33" i="2"/>
  <c r="B31" i="1" s="1"/>
  <c r="B80" i="2"/>
  <c r="B127" i="26"/>
  <c r="C64" i="69"/>
  <c r="C68" i="69"/>
  <c r="B135" i="26"/>
  <c r="C72" i="69"/>
  <c r="B139" i="26"/>
  <c r="C76" i="69"/>
  <c r="K51" i="68"/>
  <c r="G66" i="69"/>
  <c r="B132" i="26"/>
  <c r="C69" i="69"/>
  <c r="D67" i="26"/>
  <c r="E74" i="70"/>
  <c r="B31" i="26"/>
  <c r="CC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R519" i="17"/>
  <c r="L119" i="34" s="1"/>
  <c r="DP524" i="17"/>
  <c r="K124" i="34" s="1"/>
  <c r="O40" i="72"/>
  <c r="C49" i="72"/>
  <c r="DR579" i="17"/>
  <c r="L179" i="34" s="1"/>
  <c r="Q95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J38" i="69"/>
  <c r="Q66" i="70"/>
  <c r="K55" i="70"/>
  <c r="K74" i="68"/>
  <c r="K52" i="74"/>
  <c r="K53" i="69"/>
  <c r="J63" i="68"/>
  <c r="K71" i="68"/>
  <c r="K92" i="26"/>
  <c r="K96" i="26"/>
  <c r="BQ137" i="17"/>
  <c r="BO139" i="17"/>
  <c r="K100" i="26"/>
  <c r="BQ141" i="17"/>
  <c r="BO143" i="17"/>
  <c r="K104" i="26"/>
  <c r="K109" i="26"/>
  <c r="CF135" i="17"/>
  <c r="K113" i="26"/>
  <c r="CH137" i="17"/>
  <c r="H62" i="26"/>
  <c r="I69" i="70"/>
  <c r="I115" i="26"/>
  <c r="CH141" i="17"/>
  <c r="I119" i="26"/>
  <c r="CF143" i="17"/>
  <c r="B27" i="26"/>
  <c r="CC103" i="17"/>
  <c r="J37" i="70"/>
  <c r="CC124" i="17"/>
  <c r="CD124" i="17"/>
  <c r="J12" i="74"/>
  <c r="K16" i="74"/>
  <c r="K20" i="74"/>
  <c r="B47" i="19"/>
  <c r="BM274" i="17"/>
  <c r="BL278" i="17"/>
  <c r="B55" i="19"/>
  <c r="B32" i="19"/>
  <c r="DR498" i="17"/>
  <c r="L98" i="34" s="1"/>
  <c r="Q14" i="72"/>
  <c r="DE506" i="17"/>
  <c r="C106" i="34" s="1"/>
  <c r="D22" i="72"/>
  <c r="DP507" i="17"/>
  <c r="K107" i="34" s="1"/>
  <c r="O23" i="72"/>
  <c r="DN509" i="17"/>
  <c r="I109" i="34" s="1"/>
  <c r="M25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/>
  <c r="N29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/>
  <c r="I67" i="71"/>
  <c r="CQ552" i="17"/>
  <c r="F62" i="34" s="1"/>
  <c r="G68" i="71"/>
  <c r="CS555" i="17"/>
  <c r="H65" i="34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DA565" i="17"/>
  <c r="L75" i="34" s="1"/>
  <c r="Q81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A572" i="17"/>
  <c r="L82" i="34" s="1"/>
  <c r="Q88" i="71"/>
  <c r="DI523" i="17"/>
  <c r="G123" i="34" s="1"/>
  <c r="H39" i="72"/>
  <c r="DE526" i="17"/>
  <c r="C126" i="34" s="1"/>
  <c r="D42" i="72"/>
  <c r="DD540" i="17"/>
  <c r="C56" i="72"/>
  <c r="DE542" i="17"/>
  <c r="C142" i="34" s="1"/>
  <c r="D58" i="72"/>
  <c r="DR550" i="17"/>
  <c r="L150" i="34" s="1"/>
  <c r="Q66" i="72"/>
  <c r="DE566" i="17"/>
  <c r="C166" i="34" s="1"/>
  <c r="D82" i="72"/>
  <c r="DF569" i="17"/>
  <c r="D169" i="34" s="1"/>
  <c r="E85" i="72"/>
  <c r="DP571" i="17"/>
  <c r="K171" i="34" s="1"/>
  <c r="O87" i="72"/>
  <c r="B172" i="34"/>
  <c r="BN83" i="17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K36" i="69"/>
  <c r="J68" i="68"/>
  <c r="K68" i="68"/>
  <c r="K72" i="68"/>
  <c r="BN81" i="17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5" i="26"/>
  <c r="B9" i="26"/>
  <c r="CD85" i="17"/>
  <c r="CC85" i="17"/>
  <c r="B13" i="26"/>
  <c r="B17" i="26"/>
  <c r="K28" i="70"/>
  <c r="J28" i="70"/>
  <c r="K32" i="70"/>
  <c r="K36" i="70"/>
  <c r="L36" i="70" s="1"/>
  <c r="J36" i="70"/>
  <c r="K40" i="70"/>
  <c r="J40" i="70"/>
  <c r="CC119" i="17"/>
  <c r="CC127" i="17"/>
  <c r="K47" i="74"/>
  <c r="J47" i="74"/>
  <c r="K51" i="74"/>
  <c r="L51" i="74" s="1"/>
  <c r="J51" i="74"/>
  <c r="B54" i="19"/>
  <c r="B58" i="19"/>
  <c r="BL285" i="17"/>
  <c r="BM285" i="17"/>
  <c r="DR497" i="17"/>
  <c r="L97" i="34" s="1"/>
  <c r="Q13" i="72"/>
  <c r="DJ503" i="17"/>
  <c r="H103" i="34" s="1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/>
  <c r="M47" i="71"/>
  <c r="DA532" i="17"/>
  <c r="L42" i="34" s="1"/>
  <c r="Q48" i="71"/>
  <c r="CX548" i="17"/>
  <c r="J58" i="34" s="1"/>
  <c r="N64" i="71"/>
  <c r="CP562" i="17"/>
  <c r="E72" i="34" s="1"/>
  <c r="F78" i="71"/>
  <c r="B80" i="34"/>
  <c r="CO575" i="17"/>
  <c r="D85" i="34" s="1"/>
  <c r="E91" i="71"/>
  <c r="DR522" i="17"/>
  <c r="L122" i="34" s="1"/>
  <c r="Q38" i="72"/>
  <c r="DH525" i="17"/>
  <c r="F125" i="34" s="1"/>
  <c r="G41" i="72"/>
  <c r="DO534" i="17"/>
  <c r="J134" i="34" s="1"/>
  <c r="N50" i="72"/>
  <c r="DP539" i="17"/>
  <c r="K139" i="34"/>
  <c r="O55" i="72"/>
  <c r="DH553" i="17"/>
  <c r="F153" i="34" s="1"/>
  <c r="G69" i="72"/>
  <c r="DH565" i="17"/>
  <c r="F165" i="34" s="1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24" i="68"/>
  <c r="K24" i="68"/>
  <c r="J48" i="68"/>
  <c r="K48" i="68"/>
  <c r="BN88" i="17"/>
  <c r="BG133" i="17"/>
  <c r="F127" i="26"/>
  <c r="G64" i="69"/>
  <c r="B130" i="26"/>
  <c r="C67" i="69"/>
  <c r="D131" i="26"/>
  <c r="E68" i="69"/>
  <c r="F135" i="26"/>
  <c r="G72" i="69"/>
  <c r="BJ143" i="17"/>
  <c r="BN109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E68" i="26"/>
  <c r="F75" i="70"/>
  <c r="B68" i="26"/>
  <c r="CC144" i="17"/>
  <c r="J75" i="70" s="1"/>
  <c r="CD144" i="17"/>
  <c r="K75" i="70" s="1"/>
  <c r="C75" i="70"/>
  <c r="F69" i="26"/>
  <c r="G76" i="70"/>
  <c r="B25" i="26"/>
  <c r="J35" i="70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DR517" i="17"/>
  <c r="L117" i="34" s="1"/>
  <c r="Q33" i="72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P546" i="17"/>
  <c r="K146" i="34" s="1"/>
  <c r="O62" i="72"/>
  <c r="DG551" i="17"/>
  <c r="E151" i="34"/>
  <c r="F67" i="72"/>
  <c r="DN552" i="17"/>
  <c r="I152" i="34" s="1"/>
  <c r="M68" i="72"/>
  <c r="DO557" i="17"/>
  <c r="J157" i="34" s="1"/>
  <c r="N73" i="72"/>
  <c r="DR561" i="17"/>
  <c r="L161" i="34" s="1"/>
  <c r="Q77" i="72"/>
  <c r="DJ563" i="17"/>
  <c r="H163" i="34" s="1"/>
  <c r="I79" i="72"/>
  <c r="DE565" i="17"/>
  <c r="C165" i="34" s="1"/>
  <c r="D81" i="72"/>
  <c r="O82" i="72"/>
  <c r="DP566" i="17"/>
  <c r="K166" i="34"/>
  <c r="B171" i="34"/>
  <c r="DP574" i="17"/>
  <c r="K174" i="34" s="1"/>
  <c r="O90" i="72"/>
  <c r="DH576" i="17"/>
  <c r="F176" i="34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J24" i="69"/>
  <c r="L24" i="69" s="1"/>
  <c r="K24" i="69"/>
  <c r="F63" i="26"/>
  <c r="G70" i="70"/>
  <c r="E70" i="26"/>
  <c r="F77" i="70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R531" i="17"/>
  <c r="L131" i="34" s="1"/>
  <c r="Q47" i="72"/>
  <c r="DO539" i="17"/>
  <c r="J139" i="34" s="1"/>
  <c r="N55" i="72"/>
  <c r="DD573" i="17"/>
  <c r="C89" i="72"/>
  <c r="DN578" i="17"/>
  <c r="I178" i="34" s="1"/>
  <c r="M94" i="72"/>
  <c r="CX544" i="17"/>
  <c r="J54" i="34" s="1"/>
  <c r="DR526" i="17"/>
  <c r="L126" i="34" s="1"/>
  <c r="Q42" i="72"/>
  <c r="DO542" i="17"/>
  <c r="J142" i="34"/>
  <c r="N58" i="72"/>
  <c r="DP551" i="17"/>
  <c r="K151" i="34" s="1"/>
  <c r="O67" i="72"/>
  <c r="B63" i="26"/>
  <c r="C70" i="70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 s="1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Q44" i="71"/>
  <c r="CO543" i="17"/>
  <c r="D53" i="34" s="1"/>
  <c r="E59" i="71"/>
  <c r="CS546" i="17"/>
  <c r="H56" i="34"/>
  <c r="I62" i="71"/>
  <c r="CR549" i="17"/>
  <c r="CT549" i="17" s="1"/>
  <c r="H65" i="71"/>
  <c r="K65" i="71" s="1"/>
  <c r="CS562" i="17"/>
  <c r="H72" i="34"/>
  <c r="I78" i="71"/>
  <c r="B120" i="34"/>
  <c r="DP523" i="17"/>
  <c r="K123" i="34" s="1"/>
  <c r="O39" i="72"/>
  <c r="DO526" i="17"/>
  <c r="J126" i="34" s="1"/>
  <c r="N42" i="72"/>
  <c r="Q50" i="72"/>
  <c r="DR534" i="17"/>
  <c r="L134" i="34" s="1"/>
  <c r="DE554" i="17"/>
  <c r="D70" i="72"/>
  <c r="DO566" i="17"/>
  <c r="J166" i="34"/>
  <c r="N82" i="72"/>
  <c r="DN569" i="17"/>
  <c r="I169" i="34" s="1"/>
  <c r="M85" i="72"/>
  <c r="L85" i="72" s="1"/>
  <c r="G62" i="26"/>
  <c r="H69" i="70"/>
  <c r="G70" i="26"/>
  <c r="H77" i="70"/>
  <c r="K53" i="74"/>
  <c r="J53" i="74"/>
  <c r="H104" i="26"/>
  <c r="BK145" i="17"/>
  <c r="J20" i="70"/>
  <c r="K20" i="70"/>
  <c r="J17" i="69"/>
  <c r="L17" i="69" s="1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K54" i="74"/>
  <c r="J58" i="74"/>
  <c r="K58" i="74"/>
  <c r="DE500" i="17"/>
  <c r="C100" i="34" s="1"/>
  <c r="D16" i="72"/>
  <c r="DP501" i="17"/>
  <c r="K101" i="34" s="1"/>
  <c r="O17" i="72"/>
  <c r="DF503" i="17"/>
  <c r="D103" i="34" s="1"/>
  <c r="E19" i="72"/>
  <c r="DR504" i="17"/>
  <c r="L104" i="34" s="1"/>
  <c r="Q20" i="72"/>
  <c r="B106" i="34"/>
  <c r="Q28" i="72"/>
  <c r="CX495" i="17"/>
  <c r="J5" i="34" s="1"/>
  <c r="N11" i="71"/>
  <c r="CW498" i="17"/>
  <c r="I8" i="34" s="1"/>
  <c r="M14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 s="1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 s="1"/>
  <c r="CV539" i="17" s="1"/>
  <c r="D55" i="71"/>
  <c r="CY540" i="17"/>
  <c r="K50" i="34" s="1"/>
  <c r="O56" i="71"/>
  <c r="CO542" i="17"/>
  <c r="D52" i="34" s="1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CR568" i="17"/>
  <c r="CU568" i="17" s="1"/>
  <c r="H84" i="71"/>
  <c r="J84" i="71" s="1"/>
  <c r="CM573" i="17"/>
  <c r="C89" i="71"/>
  <c r="DA575" i="17"/>
  <c r="L85" i="34" s="1"/>
  <c r="Q91" i="71"/>
  <c r="CO578" i="17"/>
  <c r="E94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G555" i="17"/>
  <c r="E155" i="34" s="1"/>
  <c r="F71" i="72"/>
  <c r="DN556" i="17"/>
  <c r="I156" i="34" s="1"/>
  <c r="M72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K37" i="69"/>
  <c r="J32" i="68"/>
  <c r="K32" i="68"/>
  <c r="J40" i="68"/>
  <c r="K40" i="68"/>
  <c r="B55" i="34"/>
  <c r="J17" i="73"/>
  <c r="K17" i="73"/>
  <c r="J47" i="68"/>
  <c r="K47" i="68"/>
  <c r="F59" i="26"/>
  <c r="G66" i="70"/>
  <c r="F67" i="26"/>
  <c r="G74" i="70"/>
  <c r="CX497" i="17"/>
  <c r="J7" i="34" s="1"/>
  <c r="N13" i="71"/>
  <c r="CW508" i="17"/>
  <c r="I18" i="34" s="1"/>
  <c r="M24" i="71"/>
  <c r="J43" i="71"/>
  <c r="CN553" i="17"/>
  <c r="D69" i="71"/>
  <c r="K69" i="71" s="1"/>
  <c r="CP563" i="17"/>
  <c r="E73" i="34" s="1"/>
  <c r="F79" i="71"/>
  <c r="CR574" i="17"/>
  <c r="G84" i="34" s="1"/>
  <c r="H90" i="71"/>
  <c r="DN530" i="17"/>
  <c r="I130" i="34" s="1"/>
  <c r="M46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DG524" i="17"/>
  <c r="E124" i="34" s="1"/>
  <c r="F40" i="72"/>
  <c r="B152" i="34"/>
  <c r="G128" i="26"/>
  <c r="H65" i="69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L62" i="68" s="1"/>
  <c r="K62" i="68"/>
  <c r="J70" i="68"/>
  <c r="K70" i="68"/>
  <c r="J55" i="69"/>
  <c r="K55" i="69"/>
  <c r="K29" i="68"/>
  <c r="J29" i="68"/>
  <c r="K37" i="68"/>
  <c r="J37" i="68"/>
  <c r="K67" i="68"/>
  <c r="J67" i="68"/>
  <c r="K75" i="68"/>
  <c r="L75" i="68" s="1"/>
  <c r="J75" i="68"/>
  <c r="BN94" i="17"/>
  <c r="J95" i="26"/>
  <c r="BP136" i="17"/>
  <c r="J99" i="26"/>
  <c r="BP140" i="17"/>
  <c r="BN107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D111" i="17"/>
  <c r="B40" i="26"/>
  <c r="CC116" i="17"/>
  <c r="CD116" i="17"/>
  <c r="B44" i="26"/>
  <c r="CC120" i="17"/>
  <c r="CD120" i="17"/>
  <c r="CE120" i="17" s="1"/>
  <c r="B52" i="26"/>
  <c r="CC128" i="17"/>
  <c r="CD128" i="17"/>
  <c r="L53" i="74"/>
  <c r="B72" i="19"/>
  <c r="DI495" i="17"/>
  <c r="G95" i="34" s="1"/>
  <c r="H11" i="72"/>
  <c r="DD496" i="17"/>
  <c r="C12" i="72"/>
  <c r="DE498" i="17"/>
  <c r="C98" i="34" s="1"/>
  <c r="D14" i="72"/>
  <c r="Q22" i="72"/>
  <c r="DE510" i="17"/>
  <c r="D26" i="72"/>
  <c r="B5" i="34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A577" i="17"/>
  <c r="L87" i="34" s="1"/>
  <c r="DG525" i="17"/>
  <c r="E125" i="34" s="1"/>
  <c r="F41" i="72"/>
  <c r="DJ529" i="17"/>
  <c r="H129" i="34" s="1"/>
  <c r="I45" i="72"/>
  <c r="DH530" i="17"/>
  <c r="F130" i="34" s="1"/>
  <c r="G46" i="72"/>
  <c r="DF534" i="17"/>
  <c r="D134" i="34" s="1"/>
  <c r="E50" i="72"/>
  <c r="DO535" i="17"/>
  <c r="J135" i="34" s="1"/>
  <c r="N51" i="72"/>
  <c r="DR539" i="17"/>
  <c r="L139" i="34" s="1"/>
  <c r="Q55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R563" i="17"/>
  <c r="L163" i="34" s="1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 s="1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DR542" i="17"/>
  <c r="L142" i="34" s="1"/>
  <c r="Q58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H135" i="26"/>
  <c r="I72" i="69"/>
  <c r="C137" i="26"/>
  <c r="D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M77" i="70" s="1"/>
  <c r="CD115" i="17"/>
  <c r="J11" i="74"/>
  <c r="K11" i="74"/>
  <c r="L11" i="74" s="1"/>
  <c r="BM241" i="17"/>
  <c r="J19" i="74"/>
  <c r="K19" i="74"/>
  <c r="B31" i="19"/>
  <c r="BM258" i="17"/>
  <c r="BL258" i="17"/>
  <c r="B67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/>
  <c r="N28" i="71"/>
  <c r="CR517" i="17"/>
  <c r="G27" i="34" s="1"/>
  <c r="H33" i="71"/>
  <c r="CM518" i="17"/>
  <c r="C34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 s="1"/>
  <c r="H43" i="72"/>
  <c r="DP535" i="17"/>
  <c r="K135" i="34" s="1"/>
  <c r="O51" i="72"/>
  <c r="DJ540" i="17"/>
  <c r="H140" i="34" s="1"/>
  <c r="I56" i="72"/>
  <c r="E69" i="72"/>
  <c r="DF553" i="17"/>
  <c r="D153" i="34" s="1"/>
  <c r="DI567" i="17"/>
  <c r="G167" i="34" s="1"/>
  <c r="H83" i="72"/>
  <c r="DE570" i="17"/>
  <c r="D86" i="72"/>
  <c r="DI579" i="17"/>
  <c r="G179" i="34" s="1"/>
  <c r="H95" i="72"/>
  <c r="K105" i="26"/>
  <c r="BQ146" i="17"/>
  <c r="O77" i="69" s="1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J16" i="73"/>
  <c r="K16" i="73"/>
  <c r="J22" i="73"/>
  <c r="K22" i="73"/>
  <c r="C128" i="26"/>
  <c r="D65" i="69"/>
  <c r="C132" i="26"/>
  <c r="D69" i="69"/>
  <c r="H134" i="26"/>
  <c r="I71" i="69"/>
  <c r="C136" i="26"/>
  <c r="D73" i="69"/>
  <c r="H138" i="26"/>
  <c r="I75" i="69"/>
  <c r="C140" i="26"/>
  <c r="D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CY548" i="17"/>
  <c r="K58" i="34"/>
  <c r="O64" i="71"/>
  <c r="CO554" i="17"/>
  <c r="E70" i="71"/>
  <c r="K70" i="71" s="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 s="1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 s="1"/>
  <c r="O78" i="72"/>
  <c r="L78" i="72" s="1"/>
  <c r="DF564" i="17"/>
  <c r="D164" i="34" s="1"/>
  <c r="E80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M243" i="17"/>
  <c r="B52" i="34"/>
  <c r="J20" i="69"/>
  <c r="K20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CR518" i="17"/>
  <c r="G28" i="34" s="1"/>
  <c r="H34" i="7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/>
  <c r="E70" i="72"/>
  <c r="DO563" i="17"/>
  <c r="J163" i="34" s="1"/>
  <c r="N79" i="72"/>
  <c r="L79" i="72" s="1"/>
  <c r="B165" i="34"/>
  <c r="DI572" i="17"/>
  <c r="G172" i="34" s="1"/>
  <c r="H88" i="72"/>
  <c r="J88" i="72" s="1"/>
  <c r="DG577" i="17"/>
  <c r="E177" i="34" s="1"/>
  <c r="F93" i="72"/>
  <c r="CX556" i="17"/>
  <c r="J66" i="34" s="1"/>
  <c r="N72" i="71"/>
  <c r="CR573" i="17"/>
  <c r="G83" i="34" s="1"/>
  <c r="H89" i="71"/>
  <c r="G132" i="26"/>
  <c r="H69" i="69"/>
  <c r="G140" i="26"/>
  <c r="H77" i="69"/>
  <c r="F68" i="26"/>
  <c r="G75" i="70"/>
  <c r="J57" i="70"/>
  <c r="K57" i="70"/>
  <c r="L57" i="70" s="1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B508" i="1" s="1"/>
  <c r="J83" i="71"/>
  <c r="K83" i="71"/>
  <c r="J28" i="68"/>
  <c r="K28" i="68"/>
  <c r="J36" i="68"/>
  <c r="K36" i="68"/>
  <c r="J87" i="71"/>
  <c r="K87" i="71"/>
  <c r="L87" i="71" s="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L130" i="26"/>
  <c r="Q67" i="69"/>
  <c r="C134" i="26"/>
  <c r="D71" i="69"/>
  <c r="L134" i="26"/>
  <c r="Q71" i="69"/>
  <c r="H140" i="26"/>
  <c r="I77" i="69"/>
  <c r="H58" i="26"/>
  <c r="I65" i="70"/>
  <c r="BW136" i="17"/>
  <c r="BW140" i="17"/>
  <c r="D71" i="70" s="1"/>
  <c r="L64" i="26"/>
  <c r="Q71" i="70"/>
  <c r="I73" i="70"/>
  <c r="C68" i="26"/>
  <c r="D75" i="70"/>
  <c r="H70" i="26"/>
  <c r="I77" i="70"/>
  <c r="CC90" i="17"/>
  <c r="B23" i="26"/>
  <c r="CC99" i="17"/>
  <c r="CD99" i="17"/>
  <c r="J33" i="70"/>
  <c r="K33" i="70"/>
  <c r="J54" i="70"/>
  <c r="K54" i="70"/>
  <c r="BL238" i="17"/>
  <c r="BM238" i="17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 s="1"/>
  <c r="H46" i="71"/>
  <c r="J46" i="7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CP555" i="17"/>
  <c r="E65" i="34" s="1"/>
  <c r="F71" i="71"/>
  <c r="CW556" i="17"/>
  <c r="I66" i="34" s="1"/>
  <c r="M72" i="71"/>
  <c r="CR562" i="17"/>
  <c r="G72" i="34" s="1"/>
  <c r="H78" i="71"/>
  <c r="CM563" i="17"/>
  <c r="B73" i="34" s="1"/>
  <c r="C79" i="71"/>
  <c r="CX565" i="17"/>
  <c r="J75" i="34" s="1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 s="1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R535" i="17"/>
  <c r="L135" i="34" s="1"/>
  <c r="Q51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 s="1"/>
  <c r="H68" i="72"/>
  <c r="DH554" i="17"/>
  <c r="F154" i="34" s="1"/>
  <c r="G70" i="72"/>
  <c r="DJ569" i="17"/>
  <c r="H169" i="34" s="1"/>
  <c r="I85" i="72"/>
  <c r="DG573" i="17"/>
  <c r="E173" i="34" s="1"/>
  <c r="F89" i="72"/>
  <c r="DN574" i="17"/>
  <c r="I174" i="34" s="1"/>
  <c r="M90" i="72"/>
  <c r="L90" i="72" s="1"/>
  <c r="DR575" i="17"/>
  <c r="L175" i="34" s="1"/>
  <c r="Q91" i="72"/>
  <c r="DD577" i="17"/>
  <c r="C93" i="72"/>
  <c r="DE579" i="17"/>
  <c r="C179" i="34" s="1"/>
  <c r="D95" i="72"/>
  <c r="CP546" i="17"/>
  <c r="E56" i="34" s="1"/>
  <c r="F62" i="71"/>
  <c r="K62" i="71" s="1"/>
  <c r="DA548" i="17"/>
  <c r="L58" i="34" s="1"/>
  <c r="Q64" i="71"/>
  <c r="J66" i="71"/>
  <c r="K66" i="71"/>
  <c r="CM562" i="17"/>
  <c r="C78" i="71"/>
  <c r="J78" i="71" s="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K51" i="72" s="1"/>
  <c r="DO550" i="17"/>
  <c r="J150" i="34" s="1"/>
  <c r="N66" i="72"/>
  <c r="DN565" i="17"/>
  <c r="I165" i="34" s="1"/>
  <c r="M81" i="72"/>
  <c r="L81" i="72" s="1"/>
  <c r="DJ568" i="17"/>
  <c r="H168" i="34" s="1"/>
  <c r="I84" i="72"/>
  <c r="DI571" i="17"/>
  <c r="G171" i="34" s="1"/>
  <c r="H87" i="72"/>
  <c r="K87" i="72" s="1"/>
  <c r="K88" i="72"/>
  <c r="DO578" i="17"/>
  <c r="J178" i="34" s="1"/>
  <c r="N94" i="72"/>
  <c r="C127" i="26"/>
  <c r="D64" i="69"/>
  <c r="H133" i="26"/>
  <c r="I70" i="69"/>
  <c r="C135" i="26"/>
  <c r="D72" i="69"/>
  <c r="E137" i="26"/>
  <c r="F74" i="69"/>
  <c r="Q64" i="70"/>
  <c r="L65" i="26"/>
  <c r="Q72" i="70"/>
  <c r="CD117" i="17"/>
  <c r="J13" i="74"/>
  <c r="K13" i="74"/>
  <c r="L13" i="74"/>
  <c r="L18" i="74"/>
  <c r="CN498" i="17"/>
  <c r="C8" i="34" s="1"/>
  <c r="D14" i="71"/>
  <c r="J64" i="71"/>
  <c r="K64" i="71"/>
  <c r="B142" i="34"/>
  <c r="J42" i="71"/>
  <c r="K42" i="71"/>
  <c r="J53" i="70"/>
  <c r="K53" i="70"/>
  <c r="J38" i="68"/>
  <c r="K38" i="68"/>
  <c r="J64" i="68"/>
  <c r="K64" i="68"/>
  <c r="BN93" i="17"/>
  <c r="I93" i="26"/>
  <c r="BO134" i="17"/>
  <c r="K95" i="26"/>
  <c r="BQ136" i="17"/>
  <c r="O67" i="69" s="1"/>
  <c r="K99" i="26"/>
  <c r="BQ140" i="17"/>
  <c r="I101" i="26"/>
  <c r="BO142" i="17"/>
  <c r="BQ144" i="17"/>
  <c r="K103" i="26"/>
  <c r="BL110" i="17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69" i="26"/>
  <c r="C76" i="70"/>
  <c r="D70" i="26"/>
  <c r="E77" i="70"/>
  <c r="BZ146" i="17"/>
  <c r="J15" i="70"/>
  <c r="K15" i="70"/>
  <c r="L20" i="70"/>
  <c r="CD127" i="17"/>
  <c r="CE127" i="17" s="1"/>
  <c r="B10" i="19"/>
  <c r="BL237" i="17"/>
  <c r="BN237" i="17"/>
  <c r="BM237" i="17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 s="1"/>
  <c r="M24" i="72"/>
  <c r="DR509" i="17"/>
  <c r="L109" i="34" s="1"/>
  <c r="Q25" i="72"/>
  <c r="DF512" i="17"/>
  <c r="D112" i="34" s="1"/>
  <c r="E28" i="72"/>
  <c r="DR513" i="17"/>
  <c r="L113" i="34" s="1"/>
  <c r="Q29" i="72"/>
  <c r="CO499" i="17"/>
  <c r="D9" i="34" s="1"/>
  <c r="E15" i="71"/>
  <c r="CX500" i="17"/>
  <c r="J10" i="34" s="1"/>
  <c r="N16" i="71"/>
  <c r="CW503" i="17"/>
  <c r="I13" i="34" s="1"/>
  <c r="M19" i="71"/>
  <c r="CY517" i="17"/>
  <c r="K27" i="34" s="1"/>
  <c r="O33" i="71"/>
  <c r="CN528" i="17"/>
  <c r="C38" i="34" s="1"/>
  <c r="D44" i="71"/>
  <c r="J44" i="71" s="1"/>
  <c r="K44" i="71"/>
  <c r="CY529" i="17"/>
  <c r="K39" i="34" s="1"/>
  <c r="O45" i="71"/>
  <c r="CO531" i="17"/>
  <c r="D41" i="34" s="1"/>
  <c r="E47" i="71"/>
  <c r="K47" i="71" s="1"/>
  <c r="L47" i="71" s="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 s="1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DK551" i="17" s="1"/>
  <c r="H67" i="72"/>
  <c r="K67" i="72" s="1"/>
  <c r="B164" i="34"/>
  <c r="DG568" i="17"/>
  <c r="E168" i="34" s="1"/>
  <c r="F84" i="72"/>
  <c r="DR570" i="17"/>
  <c r="L170" i="34" s="1"/>
  <c r="Q86" i="72"/>
  <c r="BI140" i="17"/>
  <c r="B137" i="26"/>
  <c r="C74" i="69"/>
  <c r="BW133" i="17"/>
  <c r="C57" i="26" s="1"/>
  <c r="H59" i="26"/>
  <c r="I66" i="70"/>
  <c r="C61" i="26"/>
  <c r="D68" i="70"/>
  <c r="CB139" i="17"/>
  <c r="I70" i="70" s="1"/>
  <c r="CG141" i="17"/>
  <c r="CB143" i="17"/>
  <c r="I74" i="70" s="1"/>
  <c r="C69" i="26"/>
  <c r="D76" i="70"/>
  <c r="K21" i="70"/>
  <c r="K30" i="70"/>
  <c r="J30" i="70"/>
  <c r="B56" i="19"/>
  <c r="BL283" i="17"/>
  <c r="BM283" i="17"/>
  <c r="J68" i="71"/>
  <c r="B86" i="34"/>
  <c r="CT576" i="17"/>
  <c r="CU576" i="17"/>
  <c r="B122" i="34"/>
  <c r="B19" i="19"/>
  <c r="BL246" i="17"/>
  <c r="BM246" i="17"/>
  <c r="J49" i="70"/>
  <c r="K49" i="70"/>
  <c r="J11" i="69"/>
  <c r="L11" i="69" s="1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J46" i="68"/>
  <c r="K46" i="68"/>
  <c r="I92" i="26"/>
  <c r="BO133" i="17"/>
  <c r="M64" i="69" s="1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K63" i="26" s="1"/>
  <c r="K119" i="26"/>
  <c r="CH143" i="17"/>
  <c r="I121" i="26"/>
  <c r="CF145" i="17"/>
  <c r="I69" i="26" s="1"/>
  <c r="J31" i="70"/>
  <c r="K31" i="70"/>
  <c r="L31" i="70" s="1"/>
  <c r="J48" i="70"/>
  <c r="K48" i="70"/>
  <c r="J52" i="70"/>
  <c r="L52" i="70"/>
  <c r="K52" i="70"/>
  <c r="J56" i="70"/>
  <c r="K56" i="70"/>
  <c r="B13" i="19"/>
  <c r="BL240" i="17"/>
  <c r="BM240" i="17"/>
  <c r="B66" i="19"/>
  <c r="DN499" i="17"/>
  <c r="I99" i="34" s="1"/>
  <c r="M15" i="72"/>
  <c r="DR500" i="17"/>
  <c r="L100" i="34" s="1"/>
  <c r="Q16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B23" i="34"/>
  <c r="B27" i="34"/>
  <c r="DA519" i="17"/>
  <c r="L29" i="34" s="1"/>
  <c r="Q35" i="71"/>
  <c r="CR524" i="17"/>
  <c r="G34" i="34" s="1"/>
  <c r="H40" i="71"/>
  <c r="J40" i="71" s="1"/>
  <c r="CM525" i="17"/>
  <c r="B35" i="34" s="1"/>
  <c r="C41" i="71"/>
  <c r="J41" i="71" s="1"/>
  <c r="K41" i="71"/>
  <c r="CS529" i="17"/>
  <c r="H39" i="34" s="1"/>
  <c r="I45" i="71"/>
  <c r="CO534" i="17"/>
  <c r="E50" i="71"/>
  <c r="J50" i="71" s="1"/>
  <c r="CX535" i="17"/>
  <c r="J45" i="34" s="1"/>
  <c r="N51" i="71"/>
  <c r="CS541" i="17"/>
  <c r="H51" i="34"/>
  <c r="I57" i="71"/>
  <c r="CQ542" i="17"/>
  <c r="F52" i="34" s="1"/>
  <c r="G58" i="71"/>
  <c r="J58" i="71" s="1"/>
  <c r="CR544" i="17"/>
  <c r="H60" i="71"/>
  <c r="CW554" i="17"/>
  <c r="I64" i="34" s="1"/>
  <c r="M70" i="71"/>
  <c r="CN563" i="17"/>
  <c r="D79" i="71"/>
  <c r="B75" i="34"/>
  <c r="CS569" i="17"/>
  <c r="CT569" i="17" s="1"/>
  <c r="I85" i="71"/>
  <c r="CP573" i="17"/>
  <c r="CT573" i="17" s="1"/>
  <c r="F89" i="71"/>
  <c r="J89" i="71" s="1"/>
  <c r="CS577" i="17"/>
  <c r="H87" i="34" s="1"/>
  <c r="I93" i="71"/>
  <c r="K93" i="71" s="1"/>
  <c r="CN579" i="17"/>
  <c r="CU579" i="17" s="1"/>
  <c r="CV579" i="17" s="1"/>
  <c r="D95" i="71"/>
  <c r="J95" i="71" s="1"/>
  <c r="DO517" i="17"/>
  <c r="J117" i="34" s="1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49" i="72"/>
  <c r="J49" i="72" s="1"/>
  <c r="B135" i="34"/>
  <c r="DK535" i="17"/>
  <c r="DL535" i="17"/>
  <c r="DR541" i="17"/>
  <c r="L141" i="34" s="1"/>
  <c r="Q57" i="72"/>
  <c r="DI546" i="17"/>
  <c r="G146" i="34" s="1"/>
  <c r="H62" i="72"/>
  <c r="DD547" i="17"/>
  <c r="C63" i="72"/>
  <c r="DI550" i="17"/>
  <c r="G150" i="34" s="1"/>
  <c r="H66" i="72"/>
  <c r="DF552" i="17"/>
  <c r="E68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 s="1"/>
  <c r="G80" i="72"/>
  <c r="DI566" i="17"/>
  <c r="G166" i="34" s="1"/>
  <c r="H82" i="72"/>
  <c r="J87" i="72"/>
  <c r="DI574" i="17"/>
  <c r="H90" i="72"/>
  <c r="DF576" i="17"/>
  <c r="E92" i="72"/>
  <c r="K92" i="72" s="1"/>
  <c r="BK135" i="17"/>
  <c r="I66" i="69" s="1"/>
  <c r="BF137" i="17"/>
  <c r="C131" i="26" s="1"/>
  <c r="BK143" i="17"/>
  <c r="BI144" i="17"/>
  <c r="BY139" i="17"/>
  <c r="E63" i="26" s="1"/>
  <c r="CD125" i="17"/>
  <c r="B33" i="19"/>
  <c r="B54" i="34"/>
  <c r="I127" i="26"/>
  <c r="B65" i="34"/>
  <c r="CT555" i="17"/>
  <c r="I138" i="26"/>
  <c r="M75" i="69"/>
  <c r="J69" i="26"/>
  <c r="N76" i="70"/>
  <c r="B102" i="34"/>
  <c r="K36" i="72"/>
  <c r="CT548" i="17"/>
  <c r="J139" i="26"/>
  <c r="N76" i="69"/>
  <c r="K135" i="26"/>
  <c r="O72" i="69"/>
  <c r="K72" i="71"/>
  <c r="B147" i="34"/>
  <c r="E61" i="26"/>
  <c r="F68" i="70"/>
  <c r="K130" i="26"/>
  <c r="CT566" i="17"/>
  <c r="K78" i="71"/>
  <c r="B129" i="34"/>
  <c r="B13" i="34"/>
  <c r="C64" i="26"/>
  <c r="DL565" i="17"/>
  <c r="J67" i="72"/>
  <c r="B43" i="34"/>
  <c r="D20" i="34"/>
  <c r="I65" i="26"/>
  <c r="M72" i="70"/>
  <c r="K46" i="71"/>
  <c r="L46" i="71" s="1"/>
  <c r="CE108" i="17"/>
  <c r="J34" i="71"/>
  <c r="K34" i="71"/>
  <c r="C10" i="34"/>
  <c r="I70" i="26"/>
  <c r="I66" i="26"/>
  <c r="M73" i="70"/>
  <c r="I62" i="26"/>
  <c r="M69" i="70"/>
  <c r="I58" i="26"/>
  <c r="M65" i="70"/>
  <c r="K136" i="26"/>
  <c r="O73" i="69"/>
  <c r="CV527" i="17"/>
  <c r="CE128" i="17"/>
  <c r="J64" i="26"/>
  <c r="N71" i="70"/>
  <c r="J134" i="26"/>
  <c r="N71" i="69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B87" i="34"/>
  <c r="CU577" i="17"/>
  <c r="L24" i="68"/>
  <c r="L20" i="73"/>
  <c r="CT564" i="17"/>
  <c r="CT540" i="17"/>
  <c r="CE100" i="17"/>
  <c r="CE91" i="17"/>
  <c r="B168" i="34"/>
  <c r="DL568" i="17"/>
  <c r="CE85" i="17"/>
  <c r="J59" i="26"/>
  <c r="N66" i="70"/>
  <c r="K84" i="71"/>
  <c r="L84" i="71" s="1"/>
  <c r="CU520" i="17"/>
  <c r="K68" i="72"/>
  <c r="K90" i="71"/>
  <c r="K59" i="71"/>
  <c r="CT539" i="17"/>
  <c r="D18" i="34"/>
  <c r="CE124" i="17"/>
  <c r="CT568" i="17"/>
  <c r="BN247" i="17"/>
  <c r="B61" i="34"/>
  <c r="CU551" i="17"/>
  <c r="B29" i="34"/>
  <c r="CT519" i="17"/>
  <c r="CV519" i="17" s="1"/>
  <c r="CU519" i="17"/>
  <c r="L51" i="68"/>
  <c r="C89" i="34"/>
  <c r="CT579" i="17"/>
  <c r="H63" i="26"/>
  <c r="B57" i="34"/>
  <c r="K62" i="26"/>
  <c r="O69" i="70"/>
  <c r="K66" i="26"/>
  <c r="O73" i="70"/>
  <c r="H139" i="26"/>
  <c r="I76" i="69"/>
  <c r="C154" i="34"/>
  <c r="DK554" i="17"/>
  <c r="C14" i="34"/>
  <c r="J57" i="26"/>
  <c r="N64" i="70"/>
  <c r="B39" i="34"/>
  <c r="CU529" i="17"/>
  <c r="F139" i="26"/>
  <c r="G76" i="69"/>
  <c r="CU564" i="17"/>
  <c r="CV564" i="17" s="1"/>
  <c r="K84" i="72"/>
  <c r="J84" i="72"/>
  <c r="J67" i="26"/>
  <c r="N74" i="70"/>
  <c r="J62" i="71"/>
  <c r="B125" i="34"/>
  <c r="K65" i="26"/>
  <c r="O72" i="70"/>
  <c r="K131" i="26"/>
  <c r="O68" i="69"/>
  <c r="CU574" i="17"/>
  <c r="B133" i="34"/>
  <c r="J35" i="71"/>
  <c r="K35" i="71"/>
  <c r="F138" i="26"/>
  <c r="G75" i="69"/>
  <c r="J73" i="71"/>
  <c r="M76" i="70"/>
  <c r="K137" i="26"/>
  <c r="O74" i="69"/>
  <c r="K133" i="26"/>
  <c r="O70" i="69"/>
  <c r="K129" i="26"/>
  <c r="K56" i="71"/>
  <c r="H67" i="26"/>
  <c r="K138" i="26"/>
  <c r="O75" i="69"/>
  <c r="B72" i="34"/>
  <c r="CU562" i="17"/>
  <c r="B177" i="34"/>
  <c r="B21" i="34"/>
  <c r="B17" i="34"/>
  <c r="CE99" i="17"/>
  <c r="L36" i="68"/>
  <c r="F20" i="17"/>
  <c r="E20" i="36" s="1"/>
  <c r="F21" i="68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DL551" i="17"/>
  <c r="DM551" i="17" s="1"/>
  <c r="J65" i="71"/>
  <c r="BN244" i="17"/>
  <c r="J38" i="72"/>
  <c r="I68" i="26"/>
  <c r="M75" i="70"/>
  <c r="I64" i="26"/>
  <c r="M71" i="70"/>
  <c r="K140" i="26"/>
  <c r="B28" i="34"/>
  <c r="CU518" i="17"/>
  <c r="CT518" i="17"/>
  <c r="CV518" i="17" s="1"/>
  <c r="B111" i="34"/>
  <c r="BN241" i="17"/>
  <c r="C110" i="34"/>
  <c r="B96" i="34"/>
  <c r="J138" i="26"/>
  <c r="N75" i="69"/>
  <c r="L70" i="68"/>
  <c r="BN273" i="17"/>
  <c r="J34" i="72"/>
  <c r="CU545" i="17"/>
  <c r="CU572" i="17"/>
  <c r="CV572" i="17" s="1"/>
  <c r="CT532" i="17"/>
  <c r="K91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CE126" i="17"/>
  <c r="CE122" i="17"/>
  <c r="G137" i="26"/>
  <c r="H74" i="69"/>
  <c r="D127" i="26"/>
  <c r="E64" i="69"/>
  <c r="BN285" i="17"/>
  <c r="CU528" i="17"/>
  <c r="CT520" i="17"/>
  <c r="J131" i="26"/>
  <c r="N68" i="69"/>
  <c r="CU550" i="17"/>
  <c r="CV567" i="17"/>
  <c r="CT531" i="17"/>
  <c r="I67" i="26"/>
  <c r="M74" i="70"/>
  <c r="K61" i="26"/>
  <c r="O68" i="70"/>
  <c r="K57" i="26"/>
  <c r="O64" i="70"/>
  <c r="I137" i="26"/>
  <c r="M74" i="69"/>
  <c r="I133" i="26"/>
  <c r="M70" i="69"/>
  <c r="J80" i="2"/>
  <c r="CU543" i="17"/>
  <c r="CV543" i="17" s="1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J71" i="72"/>
  <c r="K71" i="72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B482" i="1"/>
  <c r="F27" i="72" s="1"/>
  <c r="BN277" i="17"/>
  <c r="CT542" i="17"/>
  <c r="DM567" i="17"/>
  <c r="BN248" i="17"/>
  <c r="K68" i="26"/>
  <c r="O75" i="70"/>
  <c r="K64" i="26"/>
  <c r="O71" i="70"/>
  <c r="K60" i="26"/>
  <c r="O67" i="70"/>
  <c r="BN110" i="17"/>
  <c r="I134" i="26"/>
  <c r="M71" i="69"/>
  <c r="B124" i="34"/>
  <c r="DL524" i="17"/>
  <c r="DK524" i="17"/>
  <c r="J68" i="26"/>
  <c r="N75" i="70"/>
  <c r="CT545" i="17"/>
  <c r="L32" i="68"/>
  <c r="CU532" i="17"/>
  <c r="CV532" i="17" s="1"/>
  <c r="B119" i="34"/>
  <c r="DK519" i="17"/>
  <c r="DL519" i="17"/>
  <c r="J66" i="26"/>
  <c r="N73" i="70"/>
  <c r="J58" i="26"/>
  <c r="N65" i="70"/>
  <c r="J136" i="26"/>
  <c r="N73" i="69"/>
  <c r="J128" i="26"/>
  <c r="N65" i="69"/>
  <c r="L69" i="68"/>
  <c r="L35" i="68"/>
  <c r="CU522" i="17"/>
  <c r="CV522" i="17" s="1"/>
  <c r="CE110" i="17"/>
  <c r="C85" i="34"/>
  <c r="CT575" i="17"/>
  <c r="CU575" i="17"/>
  <c r="B79" i="34"/>
  <c r="CU569" i="17"/>
  <c r="CU557" i="17"/>
  <c r="B51" i="34"/>
  <c r="J45" i="71"/>
  <c r="L48" i="68"/>
  <c r="CU552" i="17"/>
  <c r="CV552" i="17" s="1"/>
  <c r="J63" i="26"/>
  <c r="N70" i="70"/>
  <c r="I140" i="26"/>
  <c r="M77" i="69"/>
  <c r="L68" i="68"/>
  <c r="CU548" i="17"/>
  <c r="CT528" i="17"/>
  <c r="CV528" i="17" s="1"/>
  <c r="CU554" i="17"/>
  <c r="CT550" i="17"/>
  <c r="B169" i="34"/>
  <c r="DK569" i="17"/>
  <c r="DL569" i="17"/>
  <c r="CU535" i="17"/>
  <c r="CV535" i="17" s="1"/>
  <c r="CT574" i="17"/>
  <c r="CT543" i="17"/>
  <c r="K21" i="68"/>
  <c r="J21" i="68"/>
  <c r="CU525" i="17"/>
  <c r="DK555" i="17"/>
  <c r="L13" i="69"/>
  <c r="L30" i="70"/>
  <c r="L28" i="68"/>
  <c r="C45" i="34"/>
  <c r="CV549" i="17"/>
  <c r="C49" i="34"/>
  <c r="L50" i="74"/>
  <c r="L32" i="17"/>
  <c r="L55" i="74"/>
  <c r="L15" i="70"/>
  <c r="L53" i="68"/>
  <c r="L45" i="68"/>
  <c r="L34" i="68"/>
  <c r="L67" i="68"/>
  <c r="L29" i="68"/>
  <c r="L17" i="74"/>
  <c r="G78" i="34"/>
  <c r="G50" i="34"/>
  <c r="L12" i="74"/>
  <c r="L71" i="68"/>
  <c r="BN85" i="17"/>
  <c r="BN106" i="17"/>
  <c r="D29" i="26"/>
  <c r="E85" i="26"/>
  <c r="BL91" i="17"/>
  <c r="BM91" i="17"/>
  <c r="BM87" i="17"/>
  <c r="BN87" i="17" s="1"/>
  <c r="D81" i="26"/>
  <c r="BL87" i="17"/>
  <c r="BN82" i="17"/>
  <c r="E49" i="26"/>
  <c r="BY143" i="17"/>
  <c r="E67" i="26" s="1"/>
  <c r="G31" i="26"/>
  <c r="BJ142" i="17"/>
  <c r="G136" i="26" s="1"/>
  <c r="CX555" i="17"/>
  <c r="J65" i="34" s="1"/>
  <c r="N71" i="71"/>
  <c r="BE139" i="17"/>
  <c r="B133" i="26" s="1"/>
  <c r="E69" i="17"/>
  <c r="K69" i="17" s="1"/>
  <c r="K559" i="1"/>
  <c r="H52" i="17"/>
  <c r="K52" i="17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J60" i="71"/>
  <c r="L18" i="69"/>
  <c r="J48" i="72"/>
  <c r="C170" i="34"/>
  <c r="DM518" i="17"/>
  <c r="C63" i="34"/>
  <c r="C104" i="34"/>
  <c r="J72" i="71"/>
  <c r="L41" i="70"/>
  <c r="BN284" i="17"/>
  <c r="CT557" i="17"/>
  <c r="CV557" i="17" s="1"/>
  <c r="D33" i="26"/>
  <c r="G33" i="31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/>
  <c r="F72" i="17"/>
  <c r="J72" i="17" s="1"/>
  <c r="H71" i="17"/>
  <c r="J71" i="17" s="1"/>
  <c r="D66" i="17"/>
  <c r="C66" i="36" s="1"/>
  <c r="I542" i="1"/>
  <c r="E39" i="17"/>
  <c r="J39" i="17" s="1"/>
  <c r="F23" i="17"/>
  <c r="E23" i="36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F164" i="34"/>
  <c r="L66" i="71"/>
  <c r="J48" i="71"/>
  <c r="L48" i="71"/>
  <c r="J81" i="72"/>
  <c r="D66" i="34"/>
  <c r="C67" i="34"/>
  <c r="K81" i="72"/>
  <c r="CC115" i="17"/>
  <c r="I86" i="26"/>
  <c r="L191" i="17"/>
  <c r="G47" i="26"/>
  <c r="L30" i="26"/>
  <c r="BY135" i="17"/>
  <c r="N39" i="69"/>
  <c r="E73" i="17"/>
  <c r="D73" i="36" s="1"/>
  <c r="I62" i="17"/>
  <c r="H62" i="36" s="1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E64" i="36" s="1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H30" i="68"/>
  <c r="K30" i="68" s="1"/>
  <c r="Q26" i="68"/>
  <c r="H17" i="68"/>
  <c r="Q9" i="71"/>
  <c r="Q26" i="73"/>
  <c r="E31" i="17"/>
  <c r="D31" i="36" s="1"/>
  <c r="Q60" i="68"/>
  <c r="Q10" i="69"/>
  <c r="H40" i="36"/>
  <c r="O88" i="71"/>
  <c r="CY572" i="17"/>
  <c r="K82" i="34" s="1"/>
  <c r="M90" i="71"/>
  <c r="CW574" i="17"/>
  <c r="D65" i="36"/>
  <c r="J65" i="17"/>
  <c r="G52" i="36"/>
  <c r="G71" i="36"/>
  <c r="K71" i="17"/>
  <c r="J49" i="17"/>
  <c r="D39" i="36"/>
  <c r="CY545" i="17"/>
  <c r="K55" i="34" s="1"/>
  <c r="O61" i="71"/>
  <c r="J51" i="17"/>
  <c r="J35" i="17"/>
  <c r="G63" i="36"/>
  <c r="J57" i="68"/>
  <c r="E55" i="36"/>
  <c r="J55" i="17"/>
  <c r="J33" i="68"/>
  <c r="K33" i="68"/>
  <c r="J27" i="17"/>
  <c r="G46" i="36"/>
  <c r="K46" i="17"/>
  <c r="L46" i="17" s="1"/>
  <c r="J66" i="17"/>
  <c r="K56" i="68"/>
  <c r="L56" i="68" s="1"/>
  <c r="H70" i="36"/>
  <c r="J70" i="17"/>
  <c r="G54" i="36"/>
  <c r="K54" i="17"/>
  <c r="L54" i="17" s="1"/>
  <c r="J92" i="72"/>
  <c r="K50" i="71"/>
  <c r="L50" i="71" s="1"/>
  <c r="K45" i="69"/>
  <c r="K13" i="73"/>
  <c r="L13" i="73"/>
  <c r="L119" i="26"/>
  <c r="L93" i="26"/>
  <c r="BS134" i="17"/>
  <c r="Q65" i="69" s="1"/>
  <c r="B36" i="75"/>
  <c r="B2" i="73" s="1"/>
  <c r="BS145" i="17"/>
  <c r="Q76" i="69" s="1"/>
  <c r="L104" i="26"/>
  <c r="CJ139" i="17"/>
  <c r="Q70" i="70" s="1"/>
  <c r="L118" i="26"/>
  <c r="CJ142" i="17"/>
  <c r="L101" i="26"/>
  <c r="BS142" i="17"/>
  <c r="Q73" i="69" s="1"/>
  <c r="L27" i="26"/>
  <c r="BS138" i="17"/>
  <c r="L132" i="26" s="1"/>
  <c r="B1" i="68"/>
  <c r="B1" i="71"/>
  <c r="B1" i="74"/>
  <c r="B1" i="72"/>
  <c r="B1" i="70"/>
  <c r="B1" i="69"/>
  <c r="B1" i="73"/>
  <c r="BS250" i="17" l="1"/>
  <c r="L23" i="19" s="1"/>
  <c r="L632" i="1"/>
  <c r="Q94" i="71"/>
  <c r="DA555" i="17"/>
  <c r="L65" i="34" s="1"/>
  <c r="DR510" i="17"/>
  <c r="L110" i="34" s="1"/>
  <c r="Q39" i="68"/>
  <c r="L416" i="1"/>
  <c r="CJ143" i="17"/>
  <c r="Q74" i="70" s="1"/>
  <c r="Q56" i="74"/>
  <c r="L629" i="1"/>
  <c r="L568" i="1"/>
  <c r="DA573" i="17" s="1"/>
  <c r="L83" i="34" s="1"/>
  <c r="L452" i="1"/>
  <c r="BS296" i="17" s="1"/>
  <c r="L69" i="19" s="1"/>
  <c r="L474" i="1"/>
  <c r="Q19" i="72" s="1"/>
  <c r="L583" i="1"/>
  <c r="DR524" i="17" s="1"/>
  <c r="L124" i="34" s="1"/>
  <c r="L544" i="1"/>
  <c r="L524" i="1"/>
  <c r="L411" i="1"/>
  <c r="Q211" i="17" s="1"/>
  <c r="L27" i="31" s="1"/>
  <c r="DR565" i="17"/>
  <c r="L165" i="34" s="1"/>
  <c r="Q68" i="70"/>
  <c r="L621" i="1"/>
  <c r="L409" i="1"/>
  <c r="Q209" i="17" s="1"/>
  <c r="L25" i="31" s="1"/>
  <c r="L519" i="1"/>
  <c r="Q31" i="68"/>
  <c r="L533" i="1"/>
  <c r="L428" i="1"/>
  <c r="L408" i="1"/>
  <c r="L597" i="1"/>
  <c r="Q60" i="71"/>
  <c r="L559" i="1"/>
  <c r="Q80" i="71" s="1"/>
  <c r="Q62" i="68"/>
  <c r="L558" i="1"/>
  <c r="L498" i="1"/>
  <c r="Q13" i="71" s="1"/>
  <c r="L482" i="1"/>
  <c r="Q23" i="70"/>
  <c r="Q94" i="72"/>
  <c r="Q72" i="72"/>
  <c r="L457" i="1"/>
  <c r="BS144" i="17"/>
  <c r="L138" i="26" s="1"/>
  <c r="L609" i="1"/>
  <c r="Q39" i="69"/>
  <c r="L550" i="1"/>
  <c r="L529" i="1"/>
  <c r="Q22" i="68"/>
  <c r="L510" i="1"/>
  <c r="L566" i="1"/>
  <c r="L569" i="1"/>
  <c r="L548" i="1"/>
  <c r="L509" i="1"/>
  <c r="Q20" i="68"/>
  <c r="L419" i="1"/>
  <c r="L439" i="1"/>
  <c r="CJ146" i="17"/>
  <c r="Q77" i="70" s="1"/>
  <c r="L52" i="26"/>
  <c r="L70" i="26"/>
  <c r="L614" i="1"/>
  <c r="DR557" i="17" s="1"/>
  <c r="L157" i="34" s="1"/>
  <c r="Q77" i="69"/>
  <c r="Q41" i="69"/>
  <c r="Q24" i="68"/>
  <c r="L418" i="1"/>
  <c r="Q218" i="17" s="1"/>
  <c r="L34" i="31" s="1"/>
  <c r="L438" i="1"/>
  <c r="Q40" i="74" s="1"/>
  <c r="L458" i="1"/>
  <c r="L139" i="26"/>
  <c r="L591" i="1"/>
  <c r="DR532" i="17" s="1"/>
  <c r="L132" i="34" s="1"/>
  <c r="L592" i="1"/>
  <c r="DR533" i="17" s="1"/>
  <c r="L133" i="34" s="1"/>
  <c r="L511" i="1"/>
  <c r="Q23" i="68"/>
  <c r="BS301" i="17"/>
  <c r="L74" i="19" s="1"/>
  <c r="Q75" i="74"/>
  <c r="L437" i="1"/>
  <c r="BS265" i="17" s="1"/>
  <c r="L38" i="19" s="1"/>
  <c r="L417" i="1"/>
  <c r="Q217" i="17" s="1"/>
  <c r="L33" i="31" s="1"/>
  <c r="CJ144" i="17"/>
  <c r="DR576" i="17"/>
  <c r="L176" i="34" s="1"/>
  <c r="Q70" i="72"/>
  <c r="L551" i="1"/>
  <c r="L456" i="1"/>
  <c r="BS300" i="17" s="1"/>
  <c r="L73" i="19" s="1"/>
  <c r="L436" i="1"/>
  <c r="L478" i="1"/>
  <c r="DR507" i="17" s="1"/>
  <c r="L107" i="34" s="1"/>
  <c r="L67" i="26"/>
  <c r="Q21" i="69"/>
  <c r="L532" i="1"/>
  <c r="L528" i="1"/>
  <c r="Q38" i="68"/>
  <c r="L508" i="1"/>
  <c r="L512" i="1"/>
  <c r="Q21" i="68"/>
  <c r="L136" i="26"/>
  <c r="L626" i="1"/>
  <c r="L628" i="1"/>
  <c r="L608" i="1"/>
  <c r="Q20" i="69"/>
  <c r="L588" i="1"/>
  <c r="L589" i="1"/>
  <c r="L587" i="1"/>
  <c r="DR528" i="17" s="1"/>
  <c r="L128" i="34" s="1"/>
  <c r="L546" i="1"/>
  <c r="L549" i="1"/>
  <c r="L454" i="1"/>
  <c r="BS298" i="17" s="1"/>
  <c r="L71" i="19" s="1"/>
  <c r="Q19" i="74"/>
  <c r="L135" i="26"/>
  <c r="Q72" i="69"/>
  <c r="L627" i="1"/>
  <c r="L547" i="1"/>
  <c r="L507" i="1"/>
  <c r="Q19" i="68"/>
  <c r="L433" i="1"/>
  <c r="L413" i="1"/>
  <c r="BS280" i="17"/>
  <c r="L53" i="19" s="1"/>
  <c r="L453" i="1"/>
  <c r="Q18" i="69"/>
  <c r="L584" i="1"/>
  <c r="L564" i="1"/>
  <c r="Q69" i="68"/>
  <c r="L432" i="1"/>
  <c r="L412" i="1"/>
  <c r="Q212" i="17" s="1"/>
  <c r="L28" i="31" s="1"/>
  <c r="BS139" i="17"/>
  <c r="L98" i="26"/>
  <c r="Q40" i="72"/>
  <c r="L563" i="1"/>
  <c r="Q84" i="71" s="1"/>
  <c r="L523" i="1"/>
  <c r="Q17" i="68"/>
  <c r="L504" i="1"/>
  <c r="L431" i="1"/>
  <c r="L451" i="1"/>
  <c r="BS295" i="17" s="1"/>
  <c r="L68" i="19" s="1"/>
  <c r="L605" i="1"/>
  <c r="L603" i="1"/>
  <c r="L602" i="1"/>
  <c r="L606" i="1"/>
  <c r="L586" i="1"/>
  <c r="L582" i="1"/>
  <c r="Q66" i="17"/>
  <c r="L66" i="36" s="1"/>
  <c r="DA545" i="17"/>
  <c r="L55" i="34" s="1"/>
  <c r="Q16" i="68"/>
  <c r="L505" i="1"/>
  <c r="L506" i="1"/>
  <c r="L502" i="1"/>
  <c r="L503" i="1"/>
  <c r="Q193" i="17"/>
  <c r="L9" i="31" s="1"/>
  <c r="L600" i="1"/>
  <c r="BS137" i="17"/>
  <c r="Q32" i="69"/>
  <c r="L610" i="1"/>
  <c r="L601" i="1"/>
  <c r="DR499" i="17"/>
  <c r="L99" i="34" s="1"/>
  <c r="Q31" i="73"/>
  <c r="DR564" i="17"/>
  <c r="L164" i="34" s="1"/>
  <c r="L553" i="1"/>
  <c r="L540" i="1"/>
  <c r="Q48" i="68"/>
  <c r="L520" i="1"/>
  <c r="DA521" i="17" s="1"/>
  <c r="L31" i="34" s="1"/>
  <c r="Q14" i="68"/>
  <c r="L513" i="1"/>
  <c r="L500" i="1"/>
  <c r="BS256" i="17"/>
  <c r="L29" i="19" s="1"/>
  <c r="Q30" i="74"/>
  <c r="Q208" i="17"/>
  <c r="L24" i="31" s="1"/>
  <c r="Q30" i="73"/>
  <c r="L448" i="1"/>
  <c r="BS292" i="17" s="1"/>
  <c r="L65" i="19" s="1"/>
  <c r="L577" i="1"/>
  <c r="L522" i="1"/>
  <c r="Q33" i="71"/>
  <c r="L466" i="1"/>
  <c r="L472" i="1"/>
  <c r="L467" i="1"/>
  <c r="CJ116" i="17"/>
  <c r="L128" i="26"/>
  <c r="L562" i="1"/>
  <c r="L561" i="1"/>
  <c r="L557" i="1"/>
  <c r="L521" i="1"/>
  <c r="L426" i="1"/>
  <c r="BS254" i="17" s="1"/>
  <c r="L27" i="19" s="1"/>
  <c r="DR495" i="17"/>
  <c r="L95" i="34" s="1"/>
  <c r="Q11" i="72"/>
  <c r="BS98" i="17"/>
  <c r="L92" i="26" s="1"/>
  <c r="L579" i="1"/>
  <c r="Q28" i="70"/>
  <c r="Q11" i="70"/>
  <c r="DA564" i="17"/>
  <c r="L74" i="34" s="1"/>
  <c r="L556" i="1"/>
  <c r="L574" i="1"/>
  <c r="L554" i="1"/>
  <c r="L536" i="1"/>
  <c r="Q45" i="68"/>
  <c r="Q57" i="71"/>
  <c r="Q51" i="71"/>
  <c r="Q47" i="74"/>
  <c r="L22" i="26"/>
  <c r="L539" i="1"/>
  <c r="L514" i="1"/>
  <c r="L499" i="1"/>
  <c r="L496" i="1"/>
  <c r="Q10" i="17"/>
  <c r="L10" i="36" s="1"/>
  <c r="I63" i="26"/>
  <c r="M70" i="70"/>
  <c r="CP507" i="17"/>
  <c r="E17" i="34" s="1"/>
  <c r="F23" i="71"/>
  <c r="B140" i="26"/>
  <c r="C77" i="69"/>
  <c r="B128" i="26"/>
  <c r="C65" i="69"/>
  <c r="L35" i="71"/>
  <c r="L36" i="72"/>
  <c r="DL555" i="17"/>
  <c r="CV573" i="17"/>
  <c r="BN240" i="17"/>
  <c r="L46" i="68"/>
  <c r="L64" i="68"/>
  <c r="BN238" i="17"/>
  <c r="L19" i="74"/>
  <c r="B48" i="26"/>
  <c r="BQ145" i="17"/>
  <c r="O76" i="69" s="1"/>
  <c r="BQ133" i="17"/>
  <c r="G69" i="26"/>
  <c r="L67" i="72"/>
  <c r="H129" i="26"/>
  <c r="CE111" i="17"/>
  <c r="K38" i="69"/>
  <c r="K55" i="71"/>
  <c r="E47" i="19"/>
  <c r="BL274" i="17"/>
  <c r="BN274" i="17" s="1"/>
  <c r="L21" i="68"/>
  <c r="CV550" i="17"/>
  <c r="M64" i="70"/>
  <c r="L72" i="71"/>
  <c r="H79" i="34"/>
  <c r="CU544" i="17"/>
  <c r="L24" i="73"/>
  <c r="L42" i="71"/>
  <c r="BN243" i="17"/>
  <c r="L64" i="71"/>
  <c r="L54" i="74"/>
  <c r="CU526" i="17"/>
  <c r="K60" i="74"/>
  <c r="L28" i="70"/>
  <c r="K63" i="68"/>
  <c r="L63" i="68" s="1"/>
  <c r="L55" i="70"/>
  <c r="L47" i="69"/>
  <c r="CV575" i="17"/>
  <c r="L63" i="26"/>
  <c r="K54" i="68"/>
  <c r="L54" i="68" s="1"/>
  <c r="G48" i="36"/>
  <c r="E53" i="36"/>
  <c r="L61" i="71"/>
  <c r="J23" i="17"/>
  <c r="H73" i="69"/>
  <c r="F74" i="70"/>
  <c r="DL564" i="17"/>
  <c r="D68" i="69"/>
  <c r="CV545" i="17"/>
  <c r="CT529" i="17"/>
  <c r="O70" i="70"/>
  <c r="CU531" i="17"/>
  <c r="DK568" i="17"/>
  <c r="DL533" i="17"/>
  <c r="CT562" i="17"/>
  <c r="L16" i="73"/>
  <c r="L35" i="70"/>
  <c r="F28" i="26"/>
  <c r="BI139" i="17"/>
  <c r="K31" i="17"/>
  <c r="L31" i="17" s="1"/>
  <c r="K27" i="17"/>
  <c r="L27" i="17" s="1"/>
  <c r="J52" i="68"/>
  <c r="J67" i="17"/>
  <c r="L55" i="17"/>
  <c r="K49" i="72"/>
  <c r="L34" i="72"/>
  <c r="CT577" i="17"/>
  <c r="CV577" i="17" s="1"/>
  <c r="CV576" i="17"/>
  <c r="L52" i="69"/>
  <c r="L55" i="69"/>
  <c r="J59" i="71"/>
  <c r="L59" i="71" s="1"/>
  <c r="CD107" i="17"/>
  <c r="K62" i="17"/>
  <c r="J31" i="17"/>
  <c r="J47" i="17"/>
  <c r="K72" i="17"/>
  <c r="J52" i="17"/>
  <c r="L52" i="17" s="1"/>
  <c r="J33" i="17"/>
  <c r="CV542" i="17"/>
  <c r="L21" i="70"/>
  <c r="L44" i="71"/>
  <c r="CE105" i="17"/>
  <c r="L73" i="68"/>
  <c r="BZ136" i="17"/>
  <c r="J57" i="17"/>
  <c r="K37" i="17"/>
  <c r="J73" i="17"/>
  <c r="E72" i="36"/>
  <c r="D69" i="36"/>
  <c r="K28" i="17"/>
  <c r="DM519" i="17"/>
  <c r="CE106" i="17"/>
  <c r="L22" i="74"/>
  <c r="E39" i="72"/>
  <c r="F43" i="72"/>
  <c r="DG527" i="17"/>
  <c r="N68" i="72"/>
  <c r="DO552" i="17"/>
  <c r="J152" i="34" s="1"/>
  <c r="L48" i="70"/>
  <c r="K34" i="70"/>
  <c r="BG146" i="17"/>
  <c r="J37" i="69"/>
  <c r="L37" i="69" s="1"/>
  <c r="J50" i="69"/>
  <c r="BJ135" i="17"/>
  <c r="O95" i="71"/>
  <c r="F46" i="72"/>
  <c r="J46" i="72" s="1"/>
  <c r="DG534" i="17"/>
  <c r="E134" i="34" s="1"/>
  <c r="F50" i="72"/>
  <c r="D41" i="72"/>
  <c r="DE525" i="17"/>
  <c r="K41" i="68"/>
  <c r="K14" i="74"/>
  <c r="I39" i="72"/>
  <c r="N41" i="72"/>
  <c r="G60" i="72"/>
  <c r="M95" i="72"/>
  <c r="L45" i="69"/>
  <c r="J72" i="68"/>
  <c r="L72" i="68" s="1"/>
  <c r="K88" i="71"/>
  <c r="J32" i="70"/>
  <c r="L32" i="70" s="1"/>
  <c r="K12" i="69"/>
  <c r="J21" i="70"/>
  <c r="L41" i="26"/>
  <c r="L30" i="17"/>
  <c r="DO549" i="17"/>
  <c r="J149" i="34" s="1"/>
  <c r="N65" i="72"/>
  <c r="K66" i="68"/>
  <c r="K47" i="70"/>
  <c r="J23" i="69"/>
  <c r="L23" i="69" s="1"/>
  <c r="J48" i="69"/>
  <c r="K19" i="73"/>
  <c r="L19" i="73" s="1"/>
  <c r="J16" i="74"/>
  <c r="L16" i="74" s="1"/>
  <c r="K43" i="71"/>
  <c r="L43" i="71" s="1"/>
  <c r="J54" i="69"/>
  <c r="L54" i="69" s="1"/>
  <c r="DF572" i="17"/>
  <c r="I90" i="72"/>
  <c r="DJ574" i="17"/>
  <c r="H174" i="34" s="1"/>
  <c r="H19" i="71"/>
  <c r="CR503" i="17"/>
  <c r="G13" i="34" s="1"/>
  <c r="I458" i="1"/>
  <c r="D457" i="1"/>
  <c r="G456" i="1"/>
  <c r="C452" i="1"/>
  <c r="F451" i="1"/>
  <c r="L449" i="1"/>
  <c r="D449" i="1"/>
  <c r="J447" i="1"/>
  <c r="B447" i="1"/>
  <c r="E446" i="1"/>
  <c r="E438" i="1"/>
  <c r="C436" i="1"/>
  <c r="D433" i="1"/>
  <c r="B431" i="1"/>
  <c r="F427" i="1"/>
  <c r="I426" i="1"/>
  <c r="D409" i="1"/>
  <c r="F437" i="1"/>
  <c r="D435" i="1"/>
  <c r="C457" i="1"/>
  <c r="H450" i="1"/>
  <c r="I447" i="1"/>
  <c r="D446" i="1"/>
  <c r="D438" i="1"/>
  <c r="J436" i="1"/>
  <c r="H434" i="1"/>
  <c r="K433" i="1"/>
  <c r="F432" i="1"/>
  <c r="I431" i="1"/>
  <c r="L430" i="1"/>
  <c r="G429" i="1"/>
  <c r="J428" i="1"/>
  <c r="H426" i="1"/>
  <c r="E419" i="1"/>
  <c r="H418" i="1"/>
  <c r="C417" i="1"/>
  <c r="L414" i="1"/>
  <c r="D414" i="1"/>
  <c r="E411" i="1"/>
  <c r="H410" i="1"/>
  <c r="I407" i="1"/>
  <c r="D406" i="1"/>
  <c r="D458" i="1"/>
  <c r="BE249" i="17"/>
  <c r="B22" i="19" s="1"/>
  <c r="J438" i="1"/>
  <c r="G202" i="17"/>
  <c r="F18" i="31" s="1"/>
  <c r="K419" i="1"/>
  <c r="F198" i="17"/>
  <c r="E14" i="31" s="1"/>
  <c r="B479" i="1"/>
  <c r="D45" i="72"/>
  <c r="B470" i="1"/>
  <c r="G458" i="1"/>
  <c r="C454" i="1"/>
  <c r="B449" i="1"/>
  <c r="H447" i="1"/>
  <c r="B433" i="1"/>
  <c r="I428" i="1"/>
  <c r="C200" i="17"/>
  <c r="B16" i="31" s="1"/>
  <c r="J479" i="1"/>
  <c r="J481" i="1"/>
  <c r="I410" i="1"/>
  <c r="F193" i="17"/>
  <c r="E9" i="31" s="1"/>
  <c r="B410" i="1"/>
  <c r="H412" i="1"/>
  <c r="H201" i="17"/>
  <c r="G17" i="31" s="1"/>
  <c r="E481" i="1"/>
  <c r="J459" i="1"/>
  <c r="B459" i="1"/>
  <c r="H457" i="1"/>
  <c r="C456" i="1"/>
  <c r="I454" i="1"/>
  <c r="G452" i="1"/>
  <c r="B451" i="1"/>
  <c r="K448" i="1"/>
  <c r="I446" i="1"/>
  <c r="F439" i="1"/>
  <c r="I438" i="1"/>
  <c r="E434" i="1"/>
  <c r="C432" i="1"/>
  <c r="L429" i="1"/>
  <c r="J427" i="1"/>
  <c r="F415" i="1"/>
  <c r="B455" i="1"/>
  <c r="D482" i="1"/>
  <c r="D201" i="17"/>
  <c r="C17" i="31" s="1"/>
  <c r="G415" i="1"/>
  <c r="G477" i="1"/>
  <c r="G457" i="1"/>
  <c r="B456" i="1"/>
  <c r="K453" i="1"/>
  <c r="D450" i="1"/>
  <c r="G449" i="1"/>
  <c r="J448" i="1"/>
  <c r="I435" i="1"/>
  <c r="L434" i="1"/>
  <c r="H430" i="1"/>
  <c r="I427" i="1"/>
  <c r="D426" i="1"/>
  <c r="G201" i="17"/>
  <c r="F17" i="31" s="1"/>
  <c r="K482" i="1"/>
  <c r="E201" i="17"/>
  <c r="D17" i="31" s="1"/>
  <c r="C481" i="1"/>
  <c r="C482" i="1"/>
  <c r="D199" i="17"/>
  <c r="C15" i="31" s="1"/>
  <c r="D416" i="1"/>
  <c r="K473" i="1"/>
  <c r="G195" i="17"/>
  <c r="J437" i="1"/>
  <c r="F433" i="1"/>
  <c r="D431" i="1"/>
  <c r="E428" i="1"/>
  <c r="K426" i="1"/>
  <c r="K418" i="1"/>
  <c r="C418" i="1"/>
  <c r="I408" i="1"/>
  <c r="E451" i="1"/>
  <c r="C449" i="1"/>
  <c r="L446" i="1"/>
  <c r="G432" i="1"/>
  <c r="CN526" i="17"/>
  <c r="J480" i="1"/>
  <c r="J476" i="1"/>
  <c r="H474" i="1"/>
  <c r="F434" i="1"/>
  <c r="E429" i="1"/>
  <c r="F418" i="1"/>
  <c r="I483" i="1"/>
  <c r="Q198" i="17"/>
  <c r="L14" i="31" s="1"/>
  <c r="L476" i="1"/>
  <c r="F476" i="1"/>
  <c r="I474" i="1"/>
  <c r="K472" i="1"/>
  <c r="K468" i="1"/>
  <c r="G455" i="1"/>
  <c r="E453" i="1"/>
  <c r="E427" i="1"/>
  <c r="G631" i="1"/>
  <c r="I28" i="2"/>
  <c r="B166" i="1" s="1"/>
  <c r="I25" i="2"/>
  <c r="B163" i="1" s="1"/>
  <c r="H592" i="1"/>
  <c r="B27" i="2"/>
  <c r="B25" i="1" s="1"/>
  <c r="H478" i="1"/>
  <c r="F472" i="1"/>
  <c r="L447" i="1"/>
  <c r="H435" i="1"/>
  <c r="B429" i="1"/>
  <c r="C426" i="1"/>
  <c r="G414" i="1"/>
  <c r="E412" i="1"/>
  <c r="D459" i="1"/>
  <c r="H455" i="1"/>
  <c r="F453" i="1"/>
  <c r="D451" i="1"/>
  <c r="E448" i="1"/>
  <c r="K446" i="1"/>
  <c r="K438" i="1"/>
  <c r="L435" i="1"/>
  <c r="G434" i="1"/>
  <c r="E432" i="1"/>
  <c r="D419" i="1"/>
  <c r="J417" i="1"/>
  <c r="E408" i="1"/>
  <c r="B448" i="1"/>
  <c r="H433" i="1"/>
  <c r="D429" i="1"/>
  <c r="B483" i="1"/>
  <c r="F68" i="17"/>
  <c r="F38" i="17"/>
  <c r="K476" i="1"/>
  <c r="F475" i="1"/>
  <c r="D472" i="1"/>
  <c r="J469" i="1"/>
  <c r="C466" i="1"/>
  <c r="K407" i="1"/>
  <c r="C407" i="1"/>
  <c r="D452" i="1"/>
  <c r="E431" i="1"/>
  <c r="L479" i="1"/>
  <c r="J414" i="1"/>
  <c r="I411" i="1"/>
  <c r="B476" i="1"/>
  <c r="G619" i="1"/>
  <c r="B37" i="2"/>
  <c r="B35" i="1" s="1"/>
  <c r="I36" i="2"/>
  <c r="B174" i="1" s="1"/>
  <c r="I32" i="2"/>
  <c r="B170" i="1" s="1"/>
  <c r="G26" i="2"/>
  <c r="I607" i="1"/>
  <c r="G573" i="1"/>
  <c r="I27" i="2"/>
  <c r="B165" i="1" s="1"/>
  <c r="A1" i="80"/>
  <c r="A1" i="79"/>
  <c r="L410" i="1"/>
  <c r="H406" i="1"/>
  <c r="E459" i="1"/>
  <c r="H475" i="1"/>
  <c r="H20" i="17"/>
  <c r="F82" i="2"/>
  <c r="H82" i="2" s="1"/>
  <c r="I82" i="2" s="1"/>
  <c r="I33" i="2"/>
  <c r="B171" i="1" s="1"/>
  <c r="B31" i="2"/>
  <c r="B29" i="1" s="1"/>
  <c r="I30" i="2"/>
  <c r="B168" i="1" s="1"/>
  <c r="I589" i="1"/>
  <c r="B3" i="71"/>
  <c r="B3" i="70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I264" i="17"/>
  <c r="G38" i="74"/>
  <c r="O214" i="17"/>
  <c r="K30" i="31" s="1"/>
  <c r="O36" i="73"/>
  <c r="O210" i="17"/>
  <c r="K26" i="31" s="1"/>
  <c r="O32" i="73"/>
  <c r="G33" i="36"/>
  <c r="J64" i="17"/>
  <c r="K64" i="17"/>
  <c r="E49" i="36"/>
  <c r="K49" i="17"/>
  <c r="L49" i="17" s="1"/>
  <c r="L65" i="17"/>
  <c r="K23" i="71"/>
  <c r="J23" i="71"/>
  <c r="C7" i="34"/>
  <c r="D117" i="34"/>
  <c r="DK517" i="17"/>
  <c r="DL517" i="17"/>
  <c r="DF521" i="17"/>
  <c r="E37" i="72"/>
  <c r="K50" i="68"/>
  <c r="J50" i="68"/>
  <c r="CV566" i="17"/>
  <c r="K80" i="72"/>
  <c r="J80" i="72"/>
  <c r="K134" i="26"/>
  <c r="O71" i="69"/>
  <c r="J38" i="71"/>
  <c r="K38" i="71"/>
  <c r="L66" i="26"/>
  <c r="Q73" i="70"/>
  <c r="CV574" i="17"/>
  <c r="I84" i="34"/>
  <c r="L28" i="17"/>
  <c r="L70" i="17"/>
  <c r="CU534" i="17"/>
  <c r="CT534" i="17"/>
  <c r="B56" i="34"/>
  <c r="CT546" i="17"/>
  <c r="CU546" i="17"/>
  <c r="DL573" i="17"/>
  <c r="DK573" i="17"/>
  <c r="C36" i="36"/>
  <c r="K36" i="17"/>
  <c r="J74" i="17"/>
  <c r="K74" i="17"/>
  <c r="L74" i="17" s="1"/>
  <c r="L33" i="17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L71" i="71" s="1"/>
  <c r="J71" i="71"/>
  <c r="E55" i="19"/>
  <c r="BM282" i="17"/>
  <c r="I43" i="26"/>
  <c r="CF137" i="17"/>
  <c r="K95" i="71"/>
  <c r="L95" i="71" s="1"/>
  <c r="J28" i="17"/>
  <c r="K85" i="71"/>
  <c r="L85" i="71" s="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K23" i="17"/>
  <c r="L23" i="17" s="1"/>
  <c r="Q69" i="69"/>
  <c r="C74" i="36"/>
  <c r="L88" i="71"/>
  <c r="G56" i="36"/>
  <c r="J56" i="17"/>
  <c r="F66" i="70"/>
  <c r="E59" i="26"/>
  <c r="L69" i="17"/>
  <c r="K139" i="26"/>
  <c r="D176" i="34"/>
  <c r="DK576" i="17"/>
  <c r="DL576" i="17"/>
  <c r="H128" i="26"/>
  <c r="I65" i="69"/>
  <c r="K45" i="71"/>
  <c r="L45" i="71" s="1"/>
  <c r="J40" i="69"/>
  <c r="K40" i="69"/>
  <c r="D61" i="36"/>
  <c r="K61" i="17"/>
  <c r="L61" i="17" s="1"/>
  <c r="J50" i="17"/>
  <c r="K50" i="17"/>
  <c r="L38" i="72"/>
  <c r="E33" i="26"/>
  <c r="CC109" i="17"/>
  <c r="J61" i="17"/>
  <c r="L133" i="26"/>
  <c r="Q70" i="69"/>
  <c r="L57" i="68"/>
  <c r="CV531" i="17"/>
  <c r="J15" i="74"/>
  <c r="K15" i="74"/>
  <c r="J46" i="70"/>
  <c r="K46" i="70"/>
  <c r="J85" i="72"/>
  <c r="K85" i="72"/>
  <c r="J44" i="17"/>
  <c r="K44" i="17"/>
  <c r="M69" i="72"/>
  <c r="DN553" i="17"/>
  <c r="I153" i="34" s="1"/>
  <c r="A3" i="80"/>
  <c r="B3" i="73"/>
  <c r="K31" i="68"/>
  <c r="J31" i="68"/>
  <c r="K34" i="17"/>
  <c r="E34" i="36"/>
  <c r="J34" i="17"/>
  <c r="CV554" i="17"/>
  <c r="CC146" i="17"/>
  <c r="J77" i="70" s="1"/>
  <c r="F70" i="26"/>
  <c r="G77" i="70"/>
  <c r="CD146" i="17"/>
  <c r="K77" i="70" s="1"/>
  <c r="L33" i="70"/>
  <c r="CD109" i="17"/>
  <c r="CE109" i="17" s="1"/>
  <c r="L33" i="68"/>
  <c r="J69" i="17"/>
  <c r="K20" i="17"/>
  <c r="O66" i="70"/>
  <c r="J68" i="72"/>
  <c r="D88" i="34"/>
  <c r="CU578" i="17"/>
  <c r="J15" i="69"/>
  <c r="K15" i="69"/>
  <c r="G66" i="26"/>
  <c r="H73" i="70"/>
  <c r="G14" i="26"/>
  <c r="CD90" i="17"/>
  <c r="CE90" i="17" s="1"/>
  <c r="E27" i="19"/>
  <c r="K89" i="71"/>
  <c r="L89" i="71" s="1"/>
  <c r="L71" i="17"/>
  <c r="CT524" i="17"/>
  <c r="DL525" i="17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DA576" i="17"/>
  <c r="L86" i="34" s="1"/>
  <c r="Q92" i="71"/>
  <c r="L72" i="17"/>
  <c r="L41" i="71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DL570" i="17"/>
  <c r="J81" i="71"/>
  <c r="L81" i="71" s="1"/>
  <c r="BN239" i="17"/>
  <c r="J29" i="70"/>
  <c r="K29" i="70"/>
  <c r="L29" i="70" s="1"/>
  <c r="J34" i="70"/>
  <c r="L34" i="70" s="1"/>
  <c r="J50" i="70"/>
  <c r="K50" i="70"/>
  <c r="CY502" i="17"/>
  <c r="K12" i="34" s="1"/>
  <c r="O18" i="71"/>
  <c r="CN517" i="17"/>
  <c r="D33" i="71"/>
  <c r="K33" i="71" s="1"/>
  <c r="CX533" i="17"/>
  <c r="J43" i="34" s="1"/>
  <c r="N49" i="71"/>
  <c r="CR570" i="17"/>
  <c r="H86" i="71"/>
  <c r="K86" i="71" s="1"/>
  <c r="J16" i="69"/>
  <c r="K16" i="69"/>
  <c r="L16" i="69" s="1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DM555" i="17"/>
  <c r="J112" i="26"/>
  <c r="CG136" i="17"/>
  <c r="J51" i="70"/>
  <c r="L51" i="70" s="1"/>
  <c r="K51" i="70"/>
  <c r="L14" i="74"/>
  <c r="L66" i="17"/>
  <c r="L52" i="68"/>
  <c r="L67" i="17"/>
  <c r="DM524" i="17"/>
  <c r="L68" i="72"/>
  <c r="CT544" i="17"/>
  <c r="CV544" i="17" s="1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BN286" i="17" s="1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H28" i="72"/>
  <c r="BH260" i="17"/>
  <c r="F34" i="74"/>
  <c r="M34" i="73"/>
  <c r="M212" i="17"/>
  <c r="I28" i="31" s="1"/>
  <c r="BG255" i="17"/>
  <c r="E29" i="74"/>
  <c r="N38" i="73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H29" i="36"/>
  <c r="K29" i="17"/>
  <c r="L29" i="17" s="1"/>
  <c r="J29" i="17"/>
  <c r="J12" i="69"/>
  <c r="L12" i="69" s="1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L66" i="68" s="1"/>
  <c r="F69" i="70"/>
  <c r="I81" i="2"/>
  <c r="K81" i="2" s="1"/>
  <c r="J23" i="74"/>
  <c r="L23" i="74" s="1"/>
  <c r="DP564" i="17"/>
  <c r="K164" i="34" s="1"/>
  <c r="O80" i="72"/>
  <c r="L80" i="72" s="1"/>
  <c r="DF563" i="17"/>
  <c r="E79" i="72"/>
  <c r="K79" i="72" s="1"/>
  <c r="DP555" i="17"/>
  <c r="K155" i="34" s="1"/>
  <c r="O71" i="72"/>
  <c r="L71" i="72" s="1"/>
  <c r="L58" i="69"/>
  <c r="BL282" i="17"/>
  <c r="BN279" i="17"/>
  <c r="L47" i="74"/>
  <c r="L37" i="70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CV553" i="17" s="1"/>
  <c r="L60" i="74"/>
  <c r="BK138" i="17"/>
  <c r="CD103" i="17"/>
  <c r="CE103" i="17" s="1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N128" i="17"/>
  <c r="BS143" i="17"/>
  <c r="L44" i="26"/>
  <c r="CJ138" i="17"/>
  <c r="CN547" i="17"/>
  <c r="C86" i="72"/>
  <c r="K86" i="72" s="1"/>
  <c r="DD570" i="17"/>
  <c r="DR549" i="17"/>
  <c r="L149" i="34" s="1"/>
  <c r="Q65" i="72"/>
  <c r="CM521" i="17"/>
  <c r="C37" i="71"/>
  <c r="J20" i="74"/>
  <c r="L20" i="74" s="1"/>
  <c r="BK133" i="17"/>
  <c r="CB133" i="17"/>
  <c r="BN122" i="17"/>
  <c r="CY551" i="17"/>
  <c r="K61" i="34" s="1"/>
  <c r="O67" i="71"/>
  <c r="J53" i="69"/>
  <c r="L38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DN512" i="17" s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K22" i="17" s="1"/>
  <c r="M64" i="72"/>
  <c r="E35" i="72"/>
  <c r="I70" i="72"/>
  <c r="K70" i="72" s="1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64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J63" i="17"/>
  <c r="L63" i="17" s="1"/>
  <c r="J36" i="17"/>
  <c r="L36" i="17" s="1"/>
  <c r="K35" i="17"/>
  <c r="L35" i="17" s="1"/>
  <c r="G67" i="36"/>
  <c r="CV569" i="17"/>
  <c r="L53" i="69"/>
  <c r="W37" i="2"/>
  <c r="X37" i="2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DG511" i="17"/>
  <c r="L78" i="71"/>
  <c r="L49" i="74"/>
  <c r="D152" i="34"/>
  <c r="DL552" i="17"/>
  <c r="DK552" i="17"/>
  <c r="L68" i="71"/>
  <c r="B478" i="1"/>
  <c r="F21" i="73"/>
  <c r="F199" i="17"/>
  <c r="B416" i="1"/>
  <c r="CV540" i="17"/>
  <c r="J81" i="2"/>
  <c r="W35" i="2"/>
  <c r="X35" i="2"/>
  <c r="L69" i="71"/>
  <c r="W34" i="2"/>
  <c r="X34" i="2"/>
  <c r="BY93" i="17"/>
  <c r="F23" i="70"/>
  <c r="K84" i="2"/>
  <c r="J84" i="2"/>
  <c r="J19" i="17"/>
  <c r="K19" i="17"/>
  <c r="E19" i="36"/>
  <c r="DK533" i="17"/>
  <c r="DL554" i="17"/>
  <c r="DM554" i="17" s="1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CU521" i="17"/>
  <c r="J49" i="69"/>
  <c r="B509" i="1"/>
  <c r="K39" i="69"/>
  <c r="L39" i="69" s="1"/>
  <c r="G36" i="34"/>
  <c r="BG143" i="17"/>
  <c r="D32" i="26"/>
  <c r="BJ137" i="17"/>
  <c r="G26" i="26"/>
  <c r="L82" i="72"/>
  <c r="K58" i="71"/>
  <c r="L58" i="71" s="1"/>
  <c r="D64" i="70"/>
  <c r="DL531" i="17"/>
  <c r="F20" i="68"/>
  <c r="W33" i="2"/>
  <c r="BJ145" i="17"/>
  <c r="BH142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DO556" i="17"/>
  <c r="J156" i="34" s="1"/>
  <c r="M28" i="72"/>
  <c r="DF543" i="17"/>
  <c r="U32" i="2"/>
  <c r="V32" i="2" s="1"/>
  <c r="U27" i="2"/>
  <c r="V27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DR577" i="17" l="1"/>
  <c r="L177" i="34" s="1"/>
  <c r="Q93" i="72"/>
  <c r="Q75" i="69"/>
  <c r="Q216" i="17"/>
  <c r="L32" i="31" s="1"/>
  <c r="Q38" i="73"/>
  <c r="Q49" i="72"/>
  <c r="Q89" i="71"/>
  <c r="Q23" i="72"/>
  <c r="DR574" i="17"/>
  <c r="L174" i="34" s="1"/>
  <c r="Q90" i="72"/>
  <c r="Q72" i="74"/>
  <c r="DR503" i="17"/>
  <c r="L103" i="34" s="1"/>
  <c r="Q70" i="74"/>
  <c r="DA547" i="17"/>
  <c r="L57" i="34" s="1"/>
  <c r="Q63" i="71"/>
  <c r="DA525" i="17"/>
  <c r="L35" i="34" s="1"/>
  <c r="Q41" i="71"/>
  <c r="Q33" i="73"/>
  <c r="Q69" i="74"/>
  <c r="DA568" i="17"/>
  <c r="L78" i="34" s="1"/>
  <c r="Q82" i="72"/>
  <c r="DR566" i="17"/>
  <c r="L166" i="34" s="1"/>
  <c r="DA534" i="17"/>
  <c r="L44" i="34" s="1"/>
  <c r="Q50" i="71"/>
  <c r="DA520" i="17"/>
  <c r="L30" i="34" s="1"/>
  <c r="Q36" i="71"/>
  <c r="Q56" i="72"/>
  <c r="DR540" i="17"/>
  <c r="L140" i="34" s="1"/>
  <c r="Q73" i="72"/>
  <c r="DA563" i="17"/>
  <c r="L73" i="34" s="1"/>
  <c r="Q79" i="71"/>
  <c r="DA497" i="17"/>
  <c r="L7" i="34" s="1"/>
  <c r="Q40" i="73"/>
  <c r="BS266" i="17"/>
  <c r="L39" i="19" s="1"/>
  <c r="Q27" i="72"/>
  <c r="DR511" i="17"/>
  <c r="L111" i="34" s="1"/>
  <c r="Q48" i="72"/>
  <c r="Q39" i="74"/>
  <c r="Q39" i="73"/>
  <c r="DR552" i="17"/>
  <c r="L152" i="34" s="1"/>
  <c r="Q68" i="72"/>
  <c r="DA553" i="17"/>
  <c r="L63" i="34" s="1"/>
  <c r="Q69" i="71"/>
  <c r="DA530" i="17"/>
  <c r="L40" i="34" s="1"/>
  <c r="Q46" i="71"/>
  <c r="Q25" i="71"/>
  <c r="DA509" i="17"/>
  <c r="L19" i="34" s="1"/>
  <c r="Q90" i="71"/>
  <c r="DA574" i="17"/>
  <c r="L84" i="34" s="1"/>
  <c r="DA571" i="17"/>
  <c r="L81" i="34" s="1"/>
  <c r="Q87" i="71"/>
  <c r="DA551" i="17"/>
  <c r="L61" i="34" s="1"/>
  <c r="Q67" i="71"/>
  <c r="DA508" i="17"/>
  <c r="L18" i="34" s="1"/>
  <c r="Q24" i="71"/>
  <c r="Q219" i="17"/>
  <c r="L35" i="31" s="1"/>
  <c r="Q41" i="73"/>
  <c r="BS267" i="17"/>
  <c r="L40" i="19" s="1"/>
  <c r="Q41" i="74"/>
  <c r="BS302" i="17"/>
  <c r="L75" i="19" s="1"/>
  <c r="Q76" i="74"/>
  <c r="DA510" i="17"/>
  <c r="L20" i="34" s="1"/>
  <c r="Q26" i="71"/>
  <c r="L68" i="26"/>
  <c r="Q75" i="70"/>
  <c r="DA554" i="17"/>
  <c r="L64" i="34" s="1"/>
  <c r="Q70" i="71"/>
  <c r="Q74" i="74"/>
  <c r="BS264" i="17"/>
  <c r="L37" i="19" s="1"/>
  <c r="Q38" i="74"/>
  <c r="DA529" i="17"/>
  <c r="L39" i="34" s="1"/>
  <c r="Q45" i="71"/>
  <c r="Q49" i="71"/>
  <c r="DA533" i="17"/>
  <c r="L43" i="34" s="1"/>
  <c r="DA511" i="17"/>
  <c r="L21" i="34" s="1"/>
  <c r="Q27" i="71"/>
  <c r="Q23" i="71"/>
  <c r="DA507" i="17"/>
  <c r="L17" i="34" s="1"/>
  <c r="DR573" i="17"/>
  <c r="L173" i="34" s="1"/>
  <c r="Q89" i="72"/>
  <c r="DR571" i="17"/>
  <c r="L171" i="34" s="1"/>
  <c r="Q87" i="72"/>
  <c r="DR551" i="17"/>
  <c r="L151" i="34" s="1"/>
  <c r="Q67" i="72"/>
  <c r="Q44" i="72"/>
  <c r="Q46" i="72"/>
  <c r="DR530" i="17"/>
  <c r="L130" i="34" s="1"/>
  <c r="DR529" i="17"/>
  <c r="L129" i="34" s="1"/>
  <c r="Q45" i="72"/>
  <c r="DA552" i="17"/>
  <c r="L62" i="34" s="1"/>
  <c r="Q68" i="71"/>
  <c r="DA549" i="17"/>
  <c r="L59" i="34" s="1"/>
  <c r="Q65" i="71"/>
  <c r="Q88" i="72"/>
  <c r="DR572" i="17"/>
  <c r="L172" i="34" s="1"/>
  <c r="DA550" i="17"/>
  <c r="L60" i="34" s="1"/>
  <c r="Q66" i="71"/>
  <c r="DA506" i="17"/>
  <c r="L16" i="34" s="1"/>
  <c r="Q22" i="71"/>
  <c r="BS261" i="17"/>
  <c r="L34" i="19" s="1"/>
  <c r="Q35" i="74"/>
  <c r="Q213" i="17"/>
  <c r="L29" i="31" s="1"/>
  <c r="Q35" i="73"/>
  <c r="Q71" i="74"/>
  <c r="BS297" i="17"/>
  <c r="L70" i="19" s="1"/>
  <c r="DR525" i="17"/>
  <c r="L125" i="34" s="1"/>
  <c r="Q41" i="72"/>
  <c r="DA569" i="17"/>
  <c r="L79" i="34" s="1"/>
  <c r="Q85" i="71"/>
  <c r="BS260" i="17"/>
  <c r="L33" i="19" s="1"/>
  <c r="Q34" i="74"/>
  <c r="Q34" i="73"/>
  <c r="Q40" i="71"/>
  <c r="DA524" i="17"/>
  <c r="L34" i="34" s="1"/>
  <c r="Q19" i="71"/>
  <c r="DA503" i="17"/>
  <c r="L13" i="34" s="1"/>
  <c r="BS259" i="17"/>
  <c r="L32" i="19" s="1"/>
  <c r="Q33" i="74"/>
  <c r="DR545" i="17"/>
  <c r="L145" i="34" s="1"/>
  <c r="Q61" i="72"/>
  <c r="DR546" i="17"/>
  <c r="L146" i="34" s="1"/>
  <c r="Q62" i="72"/>
  <c r="DR548" i="17"/>
  <c r="L148" i="34" s="1"/>
  <c r="Q64" i="72"/>
  <c r="DR523" i="17"/>
  <c r="L123" i="34" s="1"/>
  <c r="Q39" i="72"/>
  <c r="DR527" i="17"/>
  <c r="L127" i="34" s="1"/>
  <c r="Q43" i="72"/>
  <c r="Q17" i="71"/>
  <c r="DA501" i="17"/>
  <c r="L11" i="34" s="1"/>
  <c r="DA505" i="17"/>
  <c r="L15" i="34" s="1"/>
  <c r="Q21" i="71"/>
  <c r="DA504" i="17"/>
  <c r="L14" i="34" s="1"/>
  <c r="Q20" i="71"/>
  <c r="Q18" i="71"/>
  <c r="DA502" i="17"/>
  <c r="L12" i="34" s="1"/>
  <c r="DR544" i="17"/>
  <c r="L144" i="34" s="1"/>
  <c r="Q60" i="72"/>
  <c r="Q69" i="72"/>
  <c r="DR553" i="17"/>
  <c r="L153" i="34" s="1"/>
  <c r="L131" i="26"/>
  <c r="Q68" i="69"/>
  <c r="DR543" i="17"/>
  <c r="L143" i="34" s="1"/>
  <c r="Q59" i="72"/>
  <c r="Q37" i="71"/>
  <c r="DA543" i="17"/>
  <c r="L53" i="34" s="1"/>
  <c r="Q59" i="71"/>
  <c r="DA556" i="17"/>
  <c r="L66" i="34" s="1"/>
  <c r="Q72" i="71"/>
  <c r="DA499" i="17"/>
  <c r="L9" i="34" s="1"/>
  <c r="Q15" i="71"/>
  <c r="DA512" i="17"/>
  <c r="L22" i="34" s="1"/>
  <c r="Q28" i="71"/>
  <c r="Q66" i="74"/>
  <c r="DR518" i="17"/>
  <c r="L118" i="34" s="1"/>
  <c r="Q34" i="72"/>
  <c r="DA523" i="17"/>
  <c r="L33" i="34" s="1"/>
  <c r="Q39" i="71"/>
  <c r="DR496" i="17"/>
  <c r="L96" i="34" s="1"/>
  <c r="Q12" i="72"/>
  <c r="DR501" i="17"/>
  <c r="L101" i="34" s="1"/>
  <c r="Q17" i="72"/>
  <c r="DA562" i="17"/>
  <c r="L72" i="34" s="1"/>
  <c r="Q78" i="71"/>
  <c r="DA566" i="17"/>
  <c r="L76" i="34" s="1"/>
  <c r="Q82" i="71"/>
  <c r="DA567" i="17"/>
  <c r="L77" i="34" s="1"/>
  <c r="Q83" i="71"/>
  <c r="DA522" i="17"/>
  <c r="L32" i="34" s="1"/>
  <c r="Q38" i="71"/>
  <c r="Q28" i="74"/>
  <c r="BS133" i="17"/>
  <c r="L127" i="26" s="1"/>
  <c r="Q36" i="72"/>
  <c r="DR520" i="17"/>
  <c r="L120" i="34" s="1"/>
  <c r="Q95" i="71"/>
  <c r="DA579" i="17"/>
  <c r="L89" i="34" s="1"/>
  <c r="Q77" i="71"/>
  <c r="DA561" i="17"/>
  <c r="L71" i="34" s="1"/>
  <c r="DA539" i="17"/>
  <c r="L49" i="34" s="1"/>
  <c r="Q55" i="71"/>
  <c r="DA557" i="17"/>
  <c r="L67" i="34" s="1"/>
  <c r="Q73" i="71"/>
  <c r="DA542" i="17"/>
  <c r="L52" i="34" s="1"/>
  <c r="Q58" i="71"/>
  <c r="DA495" i="17"/>
  <c r="L5" i="34" s="1"/>
  <c r="Q11" i="71"/>
  <c r="Q14" i="71"/>
  <c r="DA498" i="17"/>
  <c r="L8" i="34" s="1"/>
  <c r="Q29" i="71"/>
  <c r="DA513" i="17"/>
  <c r="L23" i="34" s="1"/>
  <c r="J82" i="2"/>
  <c r="K82" i="2"/>
  <c r="DO504" i="17"/>
  <c r="J104" i="34" s="1"/>
  <c r="N20" i="72"/>
  <c r="DP550" i="17"/>
  <c r="K150" i="34" s="1"/>
  <c r="O66" i="72"/>
  <c r="C214" i="17"/>
  <c r="B30" i="31" s="1"/>
  <c r="C36" i="73"/>
  <c r="DE501" i="17"/>
  <c r="C101" i="34" s="1"/>
  <c r="D17" i="72"/>
  <c r="BH292" i="17"/>
  <c r="E65" i="19" s="1"/>
  <c r="F66" i="74"/>
  <c r="G64" i="74"/>
  <c r="BI290" i="17"/>
  <c r="F63" i="19" s="1"/>
  <c r="E28" i="74"/>
  <c r="BG254" i="17"/>
  <c r="D27" i="19" s="1"/>
  <c r="BY81" i="17"/>
  <c r="F11" i="70"/>
  <c r="DP503" i="17"/>
  <c r="K103" i="34" s="1"/>
  <c r="O19" i="72"/>
  <c r="DO503" i="17"/>
  <c r="J103" i="34" s="1"/>
  <c r="N19" i="72"/>
  <c r="O30" i="73"/>
  <c r="O208" i="17"/>
  <c r="K24" i="31" s="1"/>
  <c r="F11" i="31"/>
  <c r="J195" i="17"/>
  <c r="K195" i="17"/>
  <c r="L195" i="17" s="1"/>
  <c r="D68" i="74"/>
  <c r="BF294" i="17"/>
  <c r="BH299" i="17"/>
  <c r="E72" i="19" s="1"/>
  <c r="F73" i="74"/>
  <c r="BQ290" i="17"/>
  <c r="K63" i="19" s="1"/>
  <c r="O64" i="74"/>
  <c r="BE303" i="17"/>
  <c r="C77" i="74"/>
  <c r="DD508" i="17"/>
  <c r="B108" i="34" s="1"/>
  <c r="C24" i="72"/>
  <c r="DG499" i="17"/>
  <c r="E99" i="34" s="1"/>
  <c r="F15" i="72"/>
  <c r="BF302" i="17"/>
  <c r="C75" i="19" s="1"/>
  <c r="D76" i="74"/>
  <c r="N40" i="73"/>
  <c r="N218" i="17"/>
  <c r="J34" i="31" s="1"/>
  <c r="BI261" i="17"/>
  <c r="F34" i="19" s="1"/>
  <c r="G35" i="74"/>
  <c r="D37" i="74"/>
  <c r="BF263" i="17"/>
  <c r="C36" i="19" s="1"/>
  <c r="BJ266" i="17"/>
  <c r="G39" i="19" s="1"/>
  <c r="H40" i="74"/>
  <c r="M74" i="74"/>
  <c r="BO300" i="17"/>
  <c r="I73" i="19" s="1"/>
  <c r="G129" i="26"/>
  <c r="H66" i="69"/>
  <c r="E127" i="34"/>
  <c r="DK527" i="17"/>
  <c r="DL527" i="17"/>
  <c r="BJ303" i="17"/>
  <c r="G76" i="19" s="1"/>
  <c r="H77" i="74"/>
  <c r="B124" i="1"/>
  <c r="U26" i="2"/>
  <c r="V26" i="2" s="1"/>
  <c r="D73" i="2"/>
  <c r="H73" i="2" s="1"/>
  <c r="I73" i="2" s="1"/>
  <c r="DR508" i="17"/>
  <c r="L108" i="34" s="1"/>
  <c r="Q24" i="72"/>
  <c r="DJ504" i="17"/>
  <c r="H104" i="34" s="1"/>
  <c r="I20" i="72"/>
  <c r="H208" i="17"/>
  <c r="G24" i="31" s="1"/>
  <c r="H30" i="73"/>
  <c r="H66" i="74"/>
  <c r="BJ292" i="17"/>
  <c r="G65" i="19" s="1"/>
  <c r="BH257" i="17"/>
  <c r="E30" i="19" s="1"/>
  <c r="F31" i="74"/>
  <c r="BY84" i="17"/>
  <c r="F14" i="70"/>
  <c r="DJ505" i="17"/>
  <c r="H105" i="34" s="1"/>
  <c r="I21" i="72"/>
  <c r="DD505" i="17"/>
  <c r="B105" i="34" s="1"/>
  <c r="C21" i="72"/>
  <c r="E218" i="17"/>
  <c r="D34" i="31" s="1"/>
  <c r="E40" i="73"/>
  <c r="G18" i="72"/>
  <c r="DH502" i="17"/>
  <c r="F102" i="34" s="1"/>
  <c r="BF254" i="17"/>
  <c r="D28" i="74"/>
  <c r="BI297" i="17"/>
  <c r="F70" i="19" s="1"/>
  <c r="G71" i="74"/>
  <c r="I215" i="17"/>
  <c r="H31" i="31" s="1"/>
  <c r="I37" i="73"/>
  <c r="BI292" i="17"/>
  <c r="F65" i="19" s="1"/>
  <c r="G66" i="74"/>
  <c r="DI510" i="17"/>
  <c r="G110" i="34" s="1"/>
  <c r="H26" i="72"/>
  <c r="D206" i="17"/>
  <c r="C22" i="31" s="1"/>
  <c r="D28" i="73"/>
  <c r="H219" i="17"/>
  <c r="G35" i="31" s="1"/>
  <c r="H41" i="73"/>
  <c r="BP262" i="17"/>
  <c r="J35" i="19" s="1"/>
  <c r="N36" i="74"/>
  <c r="BK265" i="17"/>
  <c r="H38" i="19" s="1"/>
  <c r="I39" i="74"/>
  <c r="BJ290" i="17"/>
  <c r="G63" i="19" s="1"/>
  <c r="H64" i="74"/>
  <c r="BF301" i="17"/>
  <c r="C74" i="19" s="1"/>
  <c r="D75" i="74"/>
  <c r="C125" i="34"/>
  <c r="DK525" i="17"/>
  <c r="DM525" i="17" s="1"/>
  <c r="D74" i="2"/>
  <c r="H74" i="2" s="1"/>
  <c r="I74" i="2" s="1"/>
  <c r="BN86" i="17"/>
  <c r="J45" i="72"/>
  <c r="L82" i="71"/>
  <c r="L40" i="69"/>
  <c r="L38" i="71"/>
  <c r="L50" i="68"/>
  <c r="L23" i="71"/>
  <c r="DP530" i="17"/>
  <c r="K130" i="34" s="1"/>
  <c r="O46" i="72"/>
  <c r="N28" i="73"/>
  <c r="N206" i="17"/>
  <c r="J22" i="31" s="1"/>
  <c r="BY88" i="17"/>
  <c r="F18" i="70"/>
  <c r="BJ259" i="17"/>
  <c r="G32" i="19" s="1"/>
  <c r="H33" i="74"/>
  <c r="DH505" i="17"/>
  <c r="F105" i="34" s="1"/>
  <c r="G21" i="72"/>
  <c r="C217" i="17"/>
  <c r="C39" i="73"/>
  <c r="D69" i="74"/>
  <c r="BF295" i="17"/>
  <c r="N37" i="74"/>
  <c r="BP263" i="17"/>
  <c r="J36" i="19" s="1"/>
  <c r="M92" i="72"/>
  <c r="L92" i="72" s="1"/>
  <c r="DN576" i="17"/>
  <c r="I176" i="34" s="1"/>
  <c r="DR505" i="17"/>
  <c r="L105" i="34" s="1"/>
  <c r="Q21" i="72"/>
  <c r="C25" i="72"/>
  <c r="DD509" i="17"/>
  <c r="G218" i="17"/>
  <c r="F34" i="31" s="1"/>
  <c r="G40" i="73"/>
  <c r="D216" i="17"/>
  <c r="C32" i="31" s="1"/>
  <c r="D38" i="73"/>
  <c r="BQ255" i="17"/>
  <c r="K28" i="19" s="1"/>
  <c r="O29" i="74"/>
  <c r="F74" i="74"/>
  <c r="BH300" i="17"/>
  <c r="E73" i="19" s="1"/>
  <c r="BE255" i="17"/>
  <c r="B28" i="19" s="1"/>
  <c r="C29" i="74"/>
  <c r="BH295" i="17"/>
  <c r="E68" i="19" s="1"/>
  <c r="F69" i="74"/>
  <c r="BQ256" i="17"/>
  <c r="K29" i="19" s="1"/>
  <c r="O30" i="74"/>
  <c r="DG508" i="17"/>
  <c r="E108" i="34" s="1"/>
  <c r="F24" i="72"/>
  <c r="O207" i="17"/>
  <c r="K23" i="31" s="1"/>
  <c r="O29" i="73"/>
  <c r="BP254" i="17"/>
  <c r="J27" i="19" s="1"/>
  <c r="N28" i="74"/>
  <c r="BE264" i="17"/>
  <c r="B37" i="19" s="1"/>
  <c r="C38" i="74"/>
  <c r="D209" i="17"/>
  <c r="C25" i="31" s="1"/>
  <c r="D31" i="73"/>
  <c r="BH291" i="17"/>
  <c r="E64" i="19" s="1"/>
  <c r="F65" i="74"/>
  <c r="BQ302" i="17"/>
  <c r="K75" i="19" s="1"/>
  <c r="O76" i="74"/>
  <c r="K41" i="72"/>
  <c r="J41" i="72"/>
  <c r="J39" i="72"/>
  <c r="K39" i="72"/>
  <c r="L39" i="72" s="1"/>
  <c r="F133" i="26"/>
  <c r="G70" i="69"/>
  <c r="K127" i="26"/>
  <c r="O64" i="69"/>
  <c r="BY86" i="17"/>
  <c r="F16" i="70"/>
  <c r="Q210" i="17"/>
  <c r="L26" i="31" s="1"/>
  <c r="Q32" i="73"/>
  <c r="BY92" i="17"/>
  <c r="E16" i="26" s="1"/>
  <c r="F22" i="70"/>
  <c r="BF296" i="17"/>
  <c r="C69" i="19" s="1"/>
  <c r="D70" i="74"/>
  <c r="E38" i="36"/>
  <c r="K38" i="17"/>
  <c r="L38" i="17" s="1"/>
  <c r="J38" i="17"/>
  <c r="D219" i="17"/>
  <c r="C35" i="31" s="1"/>
  <c r="D41" i="73"/>
  <c r="I71" i="74"/>
  <c r="BK297" i="17"/>
  <c r="H70" i="19" s="1"/>
  <c r="BS291" i="17"/>
  <c r="L64" i="19" s="1"/>
  <c r="Q65" i="74"/>
  <c r="BJ255" i="17"/>
  <c r="G28" i="19" s="1"/>
  <c r="H29" i="74"/>
  <c r="C36" i="34"/>
  <c r="CT526" i="17"/>
  <c r="CV526" i="17" s="1"/>
  <c r="G28" i="74"/>
  <c r="BI254" i="17"/>
  <c r="F27" i="19" s="1"/>
  <c r="BP258" i="17"/>
  <c r="J31" i="19" s="1"/>
  <c r="N32" i="74"/>
  <c r="M75" i="74"/>
  <c r="BO301" i="17"/>
  <c r="I74" i="19" s="1"/>
  <c r="BS257" i="17"/>
  <c r="L30" i="19" s="1"/>
  <c r="Q31" i="74"/>
  <c r="BO296" i="17"/>
  <c r="I69" i="19" s="1"/>
  <c r="M70" i="74"/>
  <c r="N34" i="73"/>
  <c r="N212" i="17"/>
  <c r="J28" i="31" s="1"/>
  <c r="BH261" i="17"/>
  <c r="E34" i="19" s="1"/>
  <c r="F35" i="74"/>
  <c r="N32" i="73"/>
  <c r="N210" i="17"/>
  <c r="J26" i="31" s="1"/>
  <c r="C30" i="74"/>
  <c r="BE256" i="17"/>
  <c r="D40" i="74"/>
  <c r="BF266" i="17"/>
  <c r="C39" i="19" s="1"/>
  <c r="O28" i="74"/>
  <c r="BQ254" i="17"/>
  <c r="K27" i="19" s="1"/>
  <c r="BE291" i="17"/>
  <c r="C65" i="74"/>
  <c r="D140" i="26"/>
  <c r="E77" i="69"/>
  <c r="DL574" i="17"/>
  <c r="DM574" i="17" s="1"/>
  <c r="DL529" i="17"/>
  <c r="F16" i="17"/>
  <c r="F17" i="68"/>
  <c r="B512" i="1"/>
  <c r="F23" i="68"/>
  <c r="E207" i="17"/>
  <c r="D23" i="31" s="1"/>
  <c r="E29" i="73"/>
  <c r="E68" i="36"/>
  <c r="J68" i="17"/>
  <c r="L68" i="17" s="1"/>
  <c r="K68" i="17"/>
  <c r="H34" i="74"/>
  <c r="BJ260" i="17"/>
  <c r="G33" i="19" s="1"/>
  <c r="BP299" i="17"/>
  <c r="J72" i="19" s="1"/>
  <c r="N73" i="74"/>
  <c r="DJ501" i="17"/>
  <c r="H101" i="34" s="1"/>
  <c r="I17" i="72"/>
  <c r="BJ297" i="17"/>
  <c r="G70" i="19" s="1"/>
  <c r="H71" i="74"/>
  <c r="DP512" i="17"/>
  <c r="K112" i="34" s="1"/>
  <c r="O28" i="72"/>
  <c r="BO260" i="17"/>
  <c r="I33" i="19" s="1"/>
  <c r="M34" i="74"/>
  <c r="BJ256" i="17"/>
  <c r="G29" i="19" s="1"/>
  <c r="H30" i="74"/>
  <c r="DF511" i="17"/>
  <c r="D111" i="34" s="1"/>
  <c r="E27" i="72"/>
  <c r="BS262" i="17"/>
  <c r="L35" i="19" s="1"/>
  <c r="Q36" i="74"/>
  <c r="DN506" i="17"/>
  <c r="I106" i="34" s="1"/>
  <c r="M22" i="72"/>
  <c r="BG260" i="17"/>
  <c r="D33" i="19" s="1"/>
  <c r="E34" i="74"/>
  <c r="K34" i="74" s="1"/>
  <c r="BQ298" i="17"/>
  <c r="K71" i="19" s="1"/>
  <c r="O72" i="74"/>
  <c r="F210" i="17"/>
  <c r="E26" i="31" s="1"/>
  <c r="F32" i="73"/>
  <c r="BP291" i="17"/>
  <c r="J64" i="19" s="1"/>
  <c r="N65" i="74"/>
  <c r="G219" i="17"/>
  <c r="F35" i="31" s="1"/>
  <c r="G41" i="73"/>
  <c r="H211" i="17"/>
  <c r="G27" i="31" s="1"/>
  <c r="H33" i="73"/>
  <c r="M31" i="74"/>
  <c r="BO257" i="17"/>
  <c r="I30" i="19" s="1"/>
  <c r="BF290" i="17"/>
  <c r="C63" i="19" s="1"/>
  <c r="D64" i="74"/>
  <c r="BK255" i="17"/>
  <c r="H28" i="19" s="1"/>
  <c r="I29" i="74"/>
  <c r="BF293" i="17"/>
  <c r="C66" i="19" s="1"/>
  <c r="D67" i="74"/>
  <c r="BY89" i="17"/>
  <c r="F19" i="70"/>
  <c r="G207" i="17"/>
  <c r="F23" i="31" s="1"/>
  <c r="G29" i="73"/>
  <c r="F28" i="72"/>
  <c r="K28" i="72" s="1"/>
  <c r="L28" i="72" s="1"/>
  <c r="DG512" i="17"/>
  <c r="E112" i="34" s="1"/>
  <c r="BO262" i="17"/>
  <c r="I35" i="19" s="1"/>
  <c r="M36" i="74"/>
  <c r="D77" i="74"/>
  <c r="BF303" i="17"/>
  <c r="C76" i="19" s="1"/>
  <c r="DO507" i="17"/>
  <c r="J107" i="34" s="1"/>
  <c r="N23" i="72"/>
  <c r="BO299" i="17"/>
  <c r="I72" i="19" s="1"/>
  <c r="M73" i="74"/>
  <c r="I218" i="17"/>
  <c r="H34" i="31" s="1"/>
  <c r="I40" i="73"/>
  <c r="BS290" i="17"/>
  <c r="L63" i="19" s="1"/>
  <c r="Q64" i="74"/>
  <c r="BF259" i="17"/>
  <c r="D33" i="74"/>
  <c r="DF510" i="17"/>
  <c r="D110" i="34" s="1"/>
  <c r="E26" i="72"/>
  <c r="BQ263" i="17"/>
  <c r="K36" i="19" s="1"/>
  <c r="O37" i="74"/>
  <c r="M215" i="17"/>
  <c r="I31" i="31" s="1"/>
  <c r="M37" i="73"/>
  <c r="BJ262" i="17"/>
  <c r="G35" i="19" s="1"/>
  <c r="H36" i="74"/>
  <c r="BG300" i="17"/>
  <c r="D73" i="19" s="1"/>
  <c r="E74" i="74"/>
  <c r="BH293" i="17"/>
  <c r="E66" i="19" s="1"/>
  <c r="F67" i="74"/>
  <c r="D214" i="17"/>
  <c r="C30" i="31" s="1"/>
  <c r="D36" i="73"/>
  <c r="BS258" i="17"/>
  <c r="L31" i="19" s="1"/>
  <c r="Q32" i="74"/>
  <c r="BQ291" i="17"/>
  <c r="K64" i="19" s="1"/>
  <c r="O65" i="74"/>
  <c r="BH259" i="17"/>
  <c r="E32" i="19" s="1"/>
  <c r="F33" i="74"/>
  <c r="BS293" i="17"/>
  <c r="L66" i="19" s="1"/>
  <c r="Q67" i="74"/>
  <c r="F60" i="26"/>
  <c r="CC136" i="17"/>
  <c r="J67" i="70" s="1"/>
  <c r="G67" i="70"/>
  <c r="K46" i="72"/>
  <c r="CD136" i="17"/>
  <c r="K67" i="70" s="1"/>
  <c r="D77" i="2"/>
  <c r="H77" i="2" s="1"/>
  <c r="I77" i="2" s="1"/>
  <c r="U30" i="2"/>
  <c r="V30" i="2" s="1"/>
  <c r="L44" i="17"/>
  <c r="BN280" i="17"/>
  <c r="DM517" i="17"/>
  <c r="BY83" i="17"/>
  <c r="F13" i="70"/>
  <c r="DG505" i="17"/>
  <c r="E105" i="34" s="1"/>
  <c r="F21" i="72"/>
  <c r="DF495" i="17"/>
  <c r="D95" i="34" s="1"/>
  <c r="E11" i="72"/>
  <c r="BF257" i="17"/>
  <c r="C30" i="19" s="1"/>
  <c r="D31" i="74"/>
  <c r="BS263" i="17"/>
  <c r="L36" i="19" s="1"/>
  <c r="Q37" i="74"/>
  <c r="H212" i="17"/>
  <c r="G28" i="31" s="1"/>
  <c r="H34" i="73"/>
  <c r="F12" i="17"/>
  <c r="F13" i="68"/>
  <c r="DH497" i="17"/>
  <c r="F97" i="34" s="1"/>
  <c r="G13" i="72"/>
  <c r="BJ257" i="17"/>
  <c r="G30" i="19" s="1"/>
  <c r="H31" i="74"/>
  <c r="BG293" i="17"/>
  <c r="D66" i="19" s="1"/>
  <c r="E67" i="74"/>
  <c r="BK261" i="17"/>
  <c r="H34" i="19" s="1"/>
  <c r="I35" i="74"/>
  <c r="BE292" i="17"/>
  <c r="C66" i="74"/>
  <c r="O40" i="74"/>
  <c r="BQ266" i="17"/>
  <c r="K39" i="19" s="1"/>
  <c r="N75" i="74"/>
  <c r="BP301" i="17"/>
  <c r="J74" i="19" s="1"/>
  <c r="E72" i="74"/>
  <c r="BG298" i="17"/>
  <c r="D71" i="19" s="1"/>
  <c r="BE266" i="17"/>
  <c r="B39" i="19" s="1"/>
  <c r="C40" i="74"/>
  <c r="Q214" i="17"/>
  <c r="L30" i="31" s="1"/>
  <c r="Q36" i="73"/>
  <c r="BQ259" i="17"/>
  <c r="K32" i="19" s="1"/>
  <c r="O33" i="74"/>
  <c r="N68" i="74"/>
  <c r="BP294" i="17"/>
  <c r="J67" i="19" s="1"/>
  <c r="D35" i="74"/>
  <c r="BF261" i="17"/>
  <c r="C34" i="19" s="1"/>
  <c r="BK295" i="17"/>
  <c r="H68" i="19" s="1"/>
  <c r="I69" i="74"/>
  <c r="K90" i="72"/>
  <c r="J90" i="72"/>
  <c r="DK574" i="17"/>
  <c r="L26" i="2"/>
  <c r="B224" i="1" s="1"/>
  <c r="CV546" i="17"/>
  <c r="G20" i="36"/>
  <c r="J20" i="17"/>
  <c r="L20" i="17" s="1"/>
  <c r="CW578" i="17"/>
  <c r="I88" i="34" s="1"/>
  <c r="M94" i="71"/>
  <c r="O211" i="17"/>
  <c r="K27" i="31" s="1"/>
  <c r="O33" i="73"/>
  <c r="DD498" i="17"/>
  <c r="B98" i="34" s="1"/>
  <c r="C14" i="72"/>
  <c r="BP261" i="17"/>
  <c r="J34" i="19" s="1"/>
  <c r="N35" i="74"/>
  <c r="G40" i="74"/>
  <c r="BI266" i="17"/>
  <c r="F39" i="19" s="1"/>
  <c r="M214" i="17"/>
  <c r="I30" i="31" s="1"/>
  <c r="M36" i="73"/>
  <c r="N49" i="72"/>
  <c r="DO533" i="17"/>
  <c r="J133" i="34" s="1"/>
  <c r="DH501" i="17"/>
  <c r="F101" i="34" s="1"/>
  <c r="G17" i="72"/>
  <c r="BK262" i="17"/>
  <c r="H35" i="19" s="1"/>
  <c r="I36" i="74"/>
  <c r="BJ295" i="17"/>
  <c r="G68" i="19" s="1"/>
  <c r="H69" i="74"/>
  <c r="BE265" i="17"/>
  <c r="B38" i="19" s="1"/>
  <c r="C39" i="74"/>
  <c r="K39" i="74" s="1"/>
  <c r="DH511" i="17"/>
  <c r="F111" i="34" s="1"/>
  <c r="G27" i="72"/>
  <c r="BO293" i="17"/>
  <c r="I66" i="19" s="1"/>
  <c r="M67" i="74"/>
  <c r="D27" i="72"/>
  <c r="DE511" i="17"/>
  <c r="C111" i="34" s="1"/>
  <c r="BK267" i="17"/>
  <c r="H40" i="19" s="1"/>
  <c r="I41" i="74"/>
  <c r="BH303" i="17"/>
  <c r="E76" i="19" s="1"/>
  <c r="F77" i="74"/>
  <c r="DD510" i="17"/>
  <c r="C26" i="72"/>
  <c r="M76" i="74"/>
  <c r="BO302" i="17"/>
  <c r="I75" i="19" s="1"/>
  <c r="E217" i="17"/>
  <c r="D33" i="31" s="1"/>
  <c r="E39" i="73"/>
  <c r="BK260" i="17"/>
  <c r="H33" i="19" s="1"/>
  <c r="I34" i="74"/>
  <c r="J34" i="74" s="1"/>
  <c r="BG301" i="17"/>
  <c r="D74" i="19" s="1"/>
  <c r="E75" i="74"/>
  <c r="BG264" i="17"/>
  <c r="D37" i="19" s="1"/>
  <c r="E38" i="74"/>
  <c r="BG296" i="17"/>
  <c r="D69" i="19" s="1"/>
  <c r="E70" i="74"/>
  <c r="D172" i="34"/>
  <c r="DK572" i="17"/>
  <c r="DM572" i="17" s="1"/>
  <c r="DL572" i="17"/>
  <c r="CP512" i="17"/>
  <c r="F28" i="71"/>
  <c r="K83" i="2"/>
  <c r="J83" i="2"/>
  <c r="B23" i="1"/>
  <c r="B496" i="1" s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J74" i="74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F175" i="34"/>
  <c r="DL575" i="17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CD134" i="17" s="1"/>
  <c r="K65" i="70" s="1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M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K36" i="71"/>
  <c r="L36" i="71" s="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CE123" i="17"/>
  <c r="DK531" i="17"/>
  <c r="L34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J70" i="72"/>
  <c r="L70" i="72" s="1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F11" i="17"/>
  <c r="D207" i="17"/>
  <c r="D29" i="73"/>
  <c r="F39" i="74"/>
  <c r="J39" i="74" s="1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L49" i="72" s="1"/>
  <c r="E33" i="19"/>
  <c r="BL260" i="17"/>
  <c r="BM260" i="17"/>
  <c r="N67" i="70"/>
  <c r="J60" i="26"/>
  <c r="L50" i="70"/>
  <c r="L31" i="68"/>
  <c r="L15" i="74"/>
  <c r="DK529" i="17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G59" i="26"/>
  <c r="H66" i="70"/>
  <c r="J28" i="74"/>
  <c r="K28" i="74"/>
  <c r="L86" i="71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J76" i="2" s="1"/>
  <c r="L22" i="17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K22" i="70"/>
  <c r="G112" i="34"/>
  <c r="DL512" i="17"/>
  <c r="CT570" i="17"/>
  <c r="G80" i="34"/>
  <c r="CU570" i="17"/>
  <c r="D78" i="2"/>
  <c r="H78" i="2" s="1"/>
  <c r="I78" i="2" s="1"/>
  <c r="U31" i="2"/>
  <c r="V31" i="2" s="1"/>
  <c r="W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M534" i="17" s="1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C139" i="17" s="1"/>
  <c r="J70" i="70" s="1"/>
  <c r="CD121" i="17"/>
  <c r="CE121" i="17" s="1"/>
  <c r="CC121" i="17"/>
  <c r="BL141" i="17"/>
  <c r="J72" i="69" s="1"/>
  <c r="BM141" i="17"/>
  <c r="D135" i="26"/>
  <c r="E72" i="69"/>
  <c r="J66" i="72"/>
  <c r="K66" i="72"/>
  <c r="K45" i="72"/>
  <c r="BN282" i="17"/>
  <c r="CT561" i="17"/>
  <c r="G71" i="34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V561" i="17" s="1"/>
  <c r="C150" i="34"/>
  <c r="DK550" i="17"/>
  <c r="DL550" i="17"/>
  <c r="DM550" i="17" s="1"/>
  <c r="L94" i="71"/>
  <c r="K77" i="71"/>
  <c r="L77" i="71" s="1"/>
  <c r="DM531" i="17"/>
  <c r="DM552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L79" i="71" s="1"/>
  <c r="J79" i="71"/>
  <c r="CV556" i="17"/>
  <c r="CE101" i="17"/>
  <c r="F73" i="19"/>
  <c r="BM300" i="17"/>
  <c r="D143" i="34"/>
  <c r="F12" i="70"/>
  <c r="BY82" i="17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BL142" i="17"/>
  <c r="J73" i="69" s="1"/>
  <c r="BM142" i="17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E58" i="26"/>
  <c r="F65" i="70"/>
  <c r="C63" i="26"/>
  <c r="D70" i="70"/>
  <c r="CD139" i="17"/>
  <c r="K70" i="70" s="1"/>
  <c r="L69" i="26"/>
  <c r="Q76" i="70"/>
  <c r="CP505" i="17"/>
  <c r="F21" i="71"/>
  <c r="E136" i="26"/>
  <c r="F73" i="69"/>
  <c r="K20" i="68"/>
  <c r="J20" i="68"/>
  <c r="F24" i="71"/>
  <c r="CP508" i="17"/>
  <c r="K199" i="17"/>
  <c r="J199" i="17"/>
  <c r="E15" i="31"/>
  <c r="CP506" i="17"/>
  <c r="F22" i="71"/>
  <c r="CC140" i="17"/>
  <c r="J71" i="70" s="1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BL145" i="17"/>
  <c r="J76" i="69" s="1"/>
  <c r="BM145" i="17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BM143" i="17"/>
  <c r="BL143" i="17"/>
  <c r="J74" i="69" s="1"/>
  <c r="K21" i="73"/>
  <c r="J21" i="73"/>
  <c r="J19" i="68"/>
  <c r="K19" i="68"/>
  <c r="L19" i="68" s="1"/>
  <c r="Q64" i="69" l="1"/>
  <c r="E7" i="26"/>
  <c r="CD83" i="17"/>
  <c r="CC83" i="17"/>
  <c r="L46" i="72"/>
  <c r="BH99" i="17"/>
  <c r="F29" i="69"/>
  <c r="C67" i="19"/>
  <c r="BM294" i="17"/>
  <c r="BL294" i="17"/>
  <c r="K66" i="74"/>
  <c r="J66" i="74"/>
  <c r="B29" i="19"/>
  <c r="BL256" i="17"/>
  <c r="BM256" i="17"/>
  <c r="C27" i="19"/>
  <c r="BM254" i="17"/>
  <c r="BL254" i="17"/>
  <c r="K68" i="74"/>
  <c r="J68" i="74"/>
  <c r="B65" i="19"/>
  <c r="BL292" i="17"/>
  <c r="BM292" i="17"/>
  <c r="J33" i="74"/>
  <c r="K33" i="74"/>
  <c r="J30" i="74"/>
  <c r="K30" i="74"/>
  <c r="J14" i="70"/>
  <c r="K14" i="70"/>
  <c r="L14" i="70" s="1"/>
  <c r="J77" i="74"/>
  <c r="K77" i="74"/>
  <c r="L22" i="70"/>
  <c r="DM529" i="17"/>
  <c r="B499" i="1"/>
  <c r="BM265" i="17"/>
  <c r="BL264" i="17"/>
  <c r="BL255" i="17"/>
  <c r="J13" i="68"/>
  <c r="K13" i="68"/>
  <c r="C32" i="19"/>
  <c r="BL259" i="17"/>
  <c r="BM259" i="17"/>
  <c r="J23" i="68"/>
  <c r="K23" i="68"/>
  <c r="J65" i="74"/>
  <c r="K65" i="74"/>
  <c r="E8" i="26"/>
  <c r="CC84" i="17"/>
  <c r="CD84" i="17"/>
  <c r="BM303" i="17"/>
  <c r="BL303" i="17"/>
  <c r="B76" i="19"/>
  <c r="J11" i="70"/>
  <c r="K11" i="70"/>
  <c r="CV578" i="17"/>
  <c r="CV570" i="17"/>
  <c r="BL265" i="17"/>
  <c r="E12" i="36"/>
  <c r="K12" i="17"/>
  <c r="J12" i="17"/>
  <c r="J19" i="70"/>
  <c r="K19" i="70"/>
  <c r="F27" i="71"/>
  <c r="CP511" i="17"/>
  <c r="B64" i="19"/>
  <c r="BL291" i="17"/>
  <c r="BM291" i="17"/>
  <c r="B109" i="34"/>
  <c r="DK509" i="17"/>
  <c r="DM509" i="17" s="1"/>
  <c r="DL509" i="17"/>
  <c r="C68" i="19"/>
  <c r="BL295" i="17"/>
  <c r="BM295" i="17"/>
  <c r="K18" i="70"/>
  <c r="J18" i="70"/>
  <c r="DK512" i="17"/>
  <c r="E5" i="26"/>
  <c r="CD81" i="17"/>
  <c r="CC81" i="17"/>
  <c r="BN127" i="17"/>
  <c r="DM575" i="17"/>
  <c r="E13" i="26"/>
  <c r="CD89" i="17"/>
  <c r="CE89" i="17" s="1"/>
  <c r="CC89" i="17"/>
  <c r="K17" i="68"/>
  <c r="L17" i="68" s="1"/>
  <c r="J17" i="68"/>
  <c r="J25" i="72"/>
  <c r="K25" i="72"/>
  <c r="J69" i="74"/>
  <c r="K69" i="74"/>
  <c r="E12" i="26"/>
  <c r="CD88" i="17"/>
  <c r="CC88" i="17"/>
  <c r="DM527" i="17"/>
  <c r="K26" i="72"/>
  <c r="L26" i="72" s="1"/>
  <c r="J26" i="72"/>
  <c r="E16" i="36"/>
  <c r="K16" i="17"/>
  <c r="J16" i="17"/>
  <c r="J16" i="70"/>
  <c r="K16" i="70"/>
  <c r="L16" i="70" s="1"/>
  <c r="L41" i="72"/>
  <c r="J39" i="73"/>
  <c r="K39" i="73"/>
  <c r="K73" i="2"/>
  <c r="J73" i="2"/>
  <c r="BL300" i="17"/>
  <c r="L43" i="72"/>
  <c r="DM512" i="17"/>
  <c r="K74" i="74"/>
  <c r="B110" i="34"/>
  <c r="DL510" i="17"/>
  <c r="DK510" i="17"/>
  <c r="J13" i="70"/>
  <c r="K13" i="70"/>
  <c r="L13" i="70" s="1"/>
  <c r="CD86" i="17"/>
  <c r="CC86" i="17"/>
  <c r="E10" i="26"/>
  <c r="B33" i="31"/>
  <c r="J217" i="17"/>
  <c r="K217" i="17"/>
  <c r="X26" i="2"/>
  <c r="W26" i="2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BN104" i="17" s="1"/>
  <c r="J29" i="73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L11" i="17" s="1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J14" i="17"/>
  <c r="G58" i="26"/>
  <c r="H65" i="70"/>
  <c r="K42" i="72"/>
  <c r="L42" i="72" s="1"/>
  <c r="J42" i="72"/>
  <c r="BL102" i="17"/>
  <c r="BM102" i="17"/>
  <c r="E96" i="26"/>
  <c r="BH137" i="17"/>
  <c r="J24" i="70"/>
  <c r="K24" i="70"/>
  <c r="L24" i="70" s="1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" i="72" s="1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G501" i="17"/>
  <c r="E101" i="34" s="1"/>
  <c r="F17" i="72"/>
  <c r="K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L66" i="72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BN142" i="17"/>
  <c r="K73" i="69"/>
  <c r="L73" i="69" s="1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BN145" i="17"/>
  <c r="K76" i="69"/>
  <c r="L76" i="69" s="1"/>
  <c r="J22" i="71"/>
  <c r="K22" i="71"/>
  <c r="CU508" i="17"/>
  <c r="CT508" i="17"/>
  <c r="E18" i="34"/>
  <c r="E12" i="31"/>
  <c r="J196" i="17"/>
  <c r="K196" i="17"/>
  <c r="BN143" i="17"/>
  <c r="K74" i="69"/>
  <c r="L74" i="69" s="1"/>
  <c r="CT505" i="17"/>
  <c r="E15" i="34"/>
  <c r="CU505" i="17"/>
  <c r="K75" i="69"/>
  <c r="L75" i="69" s="1"/>
  <c r="BN144" i="17"/>
  <c r="F213" i="17"/>
  <c r="F35" i="73"/>
  <c r="CC82" i="17"/>
  <c r="CD82" i="17"/>
  <c r="E6" i="26"/>
  <c r="L12" i="73" l="1"/>
  <c r="L14" i="68"/>
  <c r="L22" i="72"/>
  <c r="L25" i="72"/>
  <c r="E21" i="34"/>
  <c r="CT511" i="17"/>
  <c r="CU511" i="17"/>
  <c r="CE84" i="17"/>
  <c r="K27" i="71"/>
  <c r="J27" i="71"/>
  <c r="CE81" i="17"/>
  <c r="L19" i="70"/>
  <c r="L13" i="68"/>
  <c r="K29" i="69"/>
  <c r="L29" i="69" s="1"/>
  <c r="J29" i="69"/>
  <c r="L30" i="69"/>
  <c r="BH134" i="17"/>
  <c r="BM99" i="17"/>
  <c r="BN99" i="17" s="1"/>
  <c r="BL99" i="17"/>
  <c r="E93" i="26"/>
  <c r="L18" i="68"/>
  <c r="J17" i="72"/>
  <c r="DM499" i="17"/>
  <c r="BN105" i="17"/>
  <c r="CE86" i="17"/>
  <c r="CE88" i="17"/>
  <c r="L12" i="17"/>
  <c r="L11" i="70"/>
  <c r="L12" i="70"/>
  <c r="L14" i="17"/>
  <c r="L16" i="17"/>
  <c r="L18" i="70"/>
  <c r="L23" i="68"/>
  <c r="CE83" i="17"/>
  <c r="CV508" i="17"/>
  <c r="L22" i="71"/>
  <c r="L21" i="72"/>
  <c r="DM577" i="17"/>
  <c r="K25" i="71"/>
  <c r="J25" i="71"/>
  <c r="BL98" i="17"/>
  <c r="E92" i="26"/>
  <c r="BH133" i="17"/>
  <c r="BM98" i="17"/>
  <c r="L17" i="17"/>
  <c r="F13" i="71"/>
  <c r="CP497" i="17"/>
  <c r="F28" i="73"/>
  <c r="F206" i="17"/>
  <c r="E144" i="34"/>
  <c r="DK544" i="17"/>
  <c r="DL544" i="17"/>
  <c r="DM544" i="17" s="1"/>
  <c r="DM506" i="17"/>
  <c r="E10" i="36"/>
  <c r="K10" i="17"/>
  <c r="J10" i="17"/>
  <c r="L10" i="17" s="1"/>
  <c r="DL501" i="17"/>
  <c r="DM501" i="17" s="1"/>
  <c r="BN103" i="17"/>
  <c r="L22" i="68"/>
  <c r="K28" i="69"/>
  <c r="L28" i="69" s="1"/>
  <c r="J28" i="69"/>
  <c r="E96" i="34"/>
  <c r="DK496" i="17"/>
  <c r="DL496" i="17"/>
  <c r="DM496" i="17" s="1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L15" i="71" s="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J18" i="71"/>
  <c r="K18" i="7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V510" i="17" s="1"/>
  <c r="CT510" i="17"/>
  <c r="J11" i="73"/>
  <c r="K11" i="73"/>
  <c r="L11" i="73" s="1"/>
  <c r="J19" i="71"/>
  <c r="K19" i="71"/>
  <c r="L19" i="71" s="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DM545" i="17" s="1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L69" i="72" l="1"/>
  <c r="CV502" i="17"/>
  <c r="CV511" i="17"/>
  <c r="CV496" i="17"/>
  <c r="DM546" i="17"/>
  <c r="L18" i="71"/>
  <c r="BN98" i="17"/>
  <c r="DM503" i="17"/>
  <c r="L62" i="72"/>
  <c r="L64" i="72"/>
  <c r="BN111" i="17"/>
  <c r="F65" i="69"/>
  <c r="E128" i="26"/>
  <c r="BL134" i="17"/>
  <c r="J65" i="69" s="1"/>
  <c r="BM134" i="17"/>
  <c r="L27" i="71"/>
  <c r="E98" i="34"/>
  <c r="DL498" i="17"/>
  <c r="DM498" i="17" s="1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K206" i="17"/>
  <c r="J206" i="17"/>
  <c r="E22" i="31"/>
  <c r="CV503" i="17"/>
  <c r="K14" i="72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V497" i="17" s="1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J73" i="72"/>
  <c r="K57" i="72"/>
  <c r="L57" i="72" s="1"/>
  <c r="J57" i="72"/>
  <c r="DM500" i="17"/>
  <c r="E157" i="34"/>
  <c r="DL557" i="17"/>
  <c r="DK557" i="17"/>
  <c r="DM557" i="17" s="1"/>
  <c r="E141" i="34"/>
  <c r="DK541" i="17"/>
  <c r="DL541" i="17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41" i="17" l="1"/>
  <c r="K65" i="69"/>
  <c r="L65" i="69" s="1"/>
  <c r="BN134" i="17"/>
  <c r="L29" i="71"/>
  <c r="L73" i="72"/>
  <c r="L14" i="72"/>
  <c r="L29" i="72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<sst xmlns="http://schemas.openxmlformats.org/spreadsheetml/2006/main" count="5389" uniqueCount="877">
  <si>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</si>
  <si>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</si>
  <si>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</si>
  <si>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</si>
  <si>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</si>
  <si>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</si>
  <si>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</si>
  <si>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</si>
  <si>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</si>
  <si>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</si>
  <si>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</si>
  <si>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</si>
  <si>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</si>
  <si>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</si>
  <si>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</si>
  <si>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</si>
  <si>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</si>
  <si>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</si>
  <si>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</si>
  <si>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</si>
  <si>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</si>
  <si>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</si>
  <si>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</si>
  <si>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</si>
  <si>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</si>
  <si>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</si>
  <si>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</si>
  <si>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</si>
  <si>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</si>
  <si>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</si>
  <si>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</si>
  <si>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</si>
  <si>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</si>
  <si>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</si>
  <si>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</si>
  <si>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</si>
  <si>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</si>
  <si>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</si>
  <si>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</si>
  <si>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</si>
  <si>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</si>
  <si>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</si>
  <si>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</si>
  <si>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</si>
  <si>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</si>
  <si>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</si>
  <si>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</si>
  <si>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</si>
  <si>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</si>
  <si>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</si>
  <si>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</si>
  <si>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</si>
  <si>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</si>
  <si>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</si>
  <si>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</si>
  <si>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</si>
  <si>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</si>
  <si>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</si>
  <si>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</si>
  <si>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</si>
  <si>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</si>
  <si>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</si>
  <si>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</si>
  <si>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</si>
  <si>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</si>
  <si>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</si>
  <si>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</si>
  <si>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</si>
  <si>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</si>
  <si>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</si>
  <si>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</si>
  <si>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</si>
  <si>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</si>
  <si>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</si>
  <si>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</si>
  <si>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</si>
  <si>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</si>
  <si>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</si>
  <si>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</si>
  <si>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</si>
  <si>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</si>
  <si>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</si>
  <si>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</si>
  <si>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</si>
  <si>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</si>
  <si>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</si>
  <si>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</si>
  <si>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</si>
  <si>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</si>
  <si>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</si>
  <si>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</si>
  <si>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</si>
  <si>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</si>
  <si>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</si>
  <si>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</si>
  <si>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</si>
  <si>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</si>
  <si>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</si>
  <si>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</si>
  <si>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</si>
  <si>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</si>
  <si>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</si>
  <si>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</si>
  <si>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</si>
  <si>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</si>
  <si>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</si>
  <si>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</si>
  <si>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</si>
  <si>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</si>
  <si>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</si>
  <si>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</si>
  <si>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</si>
  <si>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</si>
  <si>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</si>
  <si>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</si>
  <si>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</si>
  <si>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</si>
  <si>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</si>
  <si>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</si>
  <si>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</si>
  <si>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</si>
  <si>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</si>
  <si>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</si>
  <si>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</si>
  <si>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</si>
  <si>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</si>
  <si>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</si>
  <si>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</si>
  <si>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</si>
  <si>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</si>
  <si>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</si>
  <si>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</si>
  <si>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</si>
  <si>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</si>
  <si>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</si>
  <si>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</si>
  <si>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</si>
  <si>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</si>
  <si>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</si>
  <si>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</si>
  <si>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</si>
  <si>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</si>
  <si>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</si>
  <si>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</si>
  <si>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</si>
  <si>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</si>
  <si>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</si>
  <si>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</si>
  <si>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</si>
  <si>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</si>
  <si>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</si>
  <si>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</si>
  <si>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</si>
  <si>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</si>
  <si>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</si>
  <si>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</si>
  <si>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</si>
  <si>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</si>
  <si>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</si>
  <si>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</si>
  <si>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</si>
  <si>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</si>
  <si>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</si>
  <si>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</si>
  <si>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</si>
  <si>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</si>
  <si>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</si>
  <si>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</si>
  <si>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</si>
  <si>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</si>
  <si>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</si>
  <si>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</si>
  <si>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</si>
  <si>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</si>
  <si>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</si>
  <si>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</si>
  <si>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</si>
  <si>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</si>
  <si>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</si>
  <si>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</si>
  <si>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</si>
  <si>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</si>
  <si>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</si>
  <si>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</si>
  <si>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</si>
  <si>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</si>
  <si>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</si>
  <si>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</si>
  <si>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</si>
  <si>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</si>
  <si>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</si>
  <si>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</si>
  <si>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</si>
  <si>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</si>
  <si>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</si>
  <si>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</si>
  <si>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</si>
  <si>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</si>
  <si>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</si>
  <si>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</si>
  <si>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</si>
  <si>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</si>
  <si>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</si>
  <si>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</si>
  <si>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</si>
  <si>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</si>
  <si>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</si>
  <si>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</si>
  <si>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</si>
  <si>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</si>
  <si>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</si>
  <si>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</si>
  <si>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</si>
  <si>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</si>
  <si>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</si>
  <si>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</si>
  <si>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</si>
  <si>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</si>
  <si>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</si>
  <si>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</si>
  <si>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</si>
  <si>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</si>
  <si>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</si>
  <si>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</si>
  <si>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</si>
  <si>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</si>
  <si>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</si>
  <si>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</si>
  <si>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</si>
  <si>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</si>
  <si>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</si>
  <si>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</si>
  <si>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</si>
  <si>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</si>
  <si>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</si>
  <si>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</si>
  <si>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</si>
  <si>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</si>
  <si>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</si>
  <si>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</si>
  <si>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</si>
  <si>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</si>
  <si>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</si>
  <si>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</si>
  <si>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</si>
  <si>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</si>
  <si>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</si>
  <si>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</si>
  <si>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</si>
  <si>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</si>
  <si>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</si>
  <si>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</si>
  <si>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</si>
  <si>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</si>
  <si>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</si>
  <si>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</si>
  <si>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</si>
  <si>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</si>
  <si>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</si>
  <si>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</si>
  <si>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</si>
  <si>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</si>
  <si>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</si>
  <si>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</si>
  <si>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</si>
  <si>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</si>
  <si>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</si>
  <si>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</si>
  <si>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</si>
  <si>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</si>
  <si>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</si>
  <si>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</si>
  <si>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</si>
  <si>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</si>
  <si>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</si>
  <si>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</si>
  <si>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</si>
  <si>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</si>
  <si>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</si>
  <si>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</si>
  <si>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</si>
  <si>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</si>
  <si>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</si>
  <si>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</si>
  <si>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</si>
  <si>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</si>
  <si>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</si>
  <si>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</si>
  <si>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</si>
  <si>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</si>
  <si>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</si>
  <si>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</si>
  <si>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</si>
  <si>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</si>
  <si>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</si>
  <si>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</si>
  <si>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</si>
  <si>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</si>
  <si>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>TRN-id
TRNSYS-ideal</t>
  </si>
  <si>
    <t>TRN-re
TRNSYS-real</t>
  </si>
  <si>
    <t>Abbreviation</t>
  </si>
  <si>
    <t>Model</t>
  </si>
  <si>
    <t>Implemented By</t>
  </si>
  <si>
    <r>
      <t>LANL/LBNL/ESTSC,</t>
    </r>
    <r>
      <rPr>
        <vertAlign val="superscript"/>
        <sz val="10"/>
        <rFont val="Arial"/>
        <family val="2"/>
      </rPr>
      <t>a,b,c</t>
    </r>
    <r>
      <rPr>
        <sz val="10"/>
        <rFont val="Arial"/>
        <family val="2"/>
      </rPr>
      <t xml:space="preserve"> USA</t>
    </r>
  </si>
  <si>
    <r>
      <t>LANL/LBNL/JJH,</t>
    </r>
    <r>
      <rPr>
        <vertAlign val="superscript"/>
        <sz val="10"/>
        <rFont val="Arial"/>
        <family val="2"/>
      </rPr>
      <t>a,b,e</t>
    </r>
    <r>
      <rPr>
        <sz val="10"/>
        <rFont val="Arial"/>
        <family val="2"/>
      </rPr>
      <t xml:space="preserve"> USA</t>
    </r>
  </si>
  <si>
    <r>
      <t>LBNL/UIUC/CERL/OSU/GARD Analytics/FSEC/DOE-OBT,</t>
    </r>
    <r>
      <rPr>
        <vertAlign val="superscript"/>
        <sz val="10"/>
        <rFont val="Arial"/>
        <family val="2"/>
      </rPr>
      <t>a,g,h,i,j,k</t>
    </r>
  </si>
  <si>
    <r>
      <t>k</t>
    </r>
    <r>
      <rPr>
        <sz val="10"/>
        <rFont val="Arial"/>
        <family val="2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</si>
  <si>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</si>
  <si>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</si>
  <si>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</si>
  <si>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</si>
  <si>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</si>
  <si>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</si>
  <si>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</si>
  <si>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</si>
  <si>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</si>
  <si>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</si>
  <si>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</si>
  <si>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</si>
  <si>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</si>
  <si>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</si>
  <si>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</si>
  <si>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</si>
  <si>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</si>
  <si>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</si>
  <si>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</si>
  <si>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</si>
  <si>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</si>
  <si>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</si>
  <si>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</si>
  <si>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</si>
  <si>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</si>
  <si>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</si>
  <si>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</si>
  <si>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</si>
  <si>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</si>
  <si>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</si>
  <si>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</si>
  <si>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</si>
  <si>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</si>
  <si>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</si>
  <si>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</si>
  <si>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</si>
  <si>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</si>
  <si>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</si>
  <si>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</si>
  <si>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</si>
  <si>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</si>
  <si>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</si>
  <si>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</si>
  <si>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</si>
  <si>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</si>
  <si>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</si>
  <si>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</si>
  <si>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</si>
  <si>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</si>
  <si>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</si>
  <si>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</si>
  <si>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</si>
  <si>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</si>
  <si>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</si>
  <si>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</si>
  <si>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</si>
  <si>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</si>
  <si>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</si>
  <si>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</si>
  <si>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</si>
  <si>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</si>
  <si>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</si>
  <si>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</si>
  <si>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</si>
  <si>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</si>
  <si>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</si>
  <si>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</si>
  <si>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vertAlign val="superscript"/>
        <sz val="10"/>
        <rFont val="Arial"/>
        <family val="2"/>
      </rPr>
      <t>f</t>
    </r>
    <r>
      <rPr>
        <sz val="10"/>
        <rFont val="Arial"/>
        <family val="2"/>
      </rPr>
      <t xml:space="preserve"> USA</t>
    </r>
  </si>
  <si>
    <r>
      <t>CIEMAT,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 xml:space="preserve"> Spain</t>
    </r>
  </si>
  <si>
    <t>EnergyPlus/GARD</t>
  </si>
  <si>
    <t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</si>
  <si>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</si>
  <si>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</si>
  <si>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</si>
  <si>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</si>
  <si>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</si>
  <si>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</si>
  <si>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</si>
  <si>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</si>
  <si>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</si>
  <si>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</si>
  <si>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</si>
  <si>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</si>
  <si>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</si>
  <si>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</si>
  <si>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</si>
  <si>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</si>
  <si>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</si>
  <si>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</si>
  <si>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</si>
  <si>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</si>
  <si>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</si>
  <si>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</si>
  <si>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</si>
  <si>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</si>
  <si>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</si>
  <si>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</si>
  <si>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</si>
  <si>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</si>
  <si>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</si>
  <si>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</si>
  <si>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</si>
  <si>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</si>
  <si>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</si>
  <si>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</si>
  <si>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</si>
  <si>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</si>
  <si>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</si>
  <si>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</si>
  <si>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</si>
  <si>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</si>
  <si>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</si>
  <si>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</si>
  <si>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</si>
  <si>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</si>
  <si>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</si>
  <si>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</si>
  <si>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</si>
  <si>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</si>
  <si>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</si>
  <si>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</si>
  <si>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</si>
  <si>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</si>
  <si>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</si>
  <si>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</si>
  <si>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</si>
  <si>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</si>
  <si>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</si>
  <si>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</si>
  <si>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</si>
  <si>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</si>
  <si>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</si>
  <si>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</si>
  <si>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</si>
  <si>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</si>
  <si>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</si>
  <si>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</si>
  <si>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</si>
  <si>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</si>
  <si>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</si>
  <si>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</si>
  <si>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</si>
  <si>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</si>
  <si>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</si>
  <si>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</si>
  <si>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</si>
  <si>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</si>
  <si>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</si>
  <si>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</si>
  <si>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</si>
  <si>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</si>
  <si>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</si>
  <si>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</si>
  <si>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</si>
  <si>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</si>
  <si>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</si>
  <si>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</si>
  <si>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</si>
  <si>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</si>
  <si>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</si>
  <si>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</si>
  <si>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</si>
  <si>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</si>
  <si>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</si>
  <si>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</si>
  <si>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</si>
  <si>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</si>
  <si>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</si>
  <si>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</si>
  <si>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</si>
  <si>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</si>
  <si>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</si>
  <si>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</si>
  <si>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</si>
  <si>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</si>
  <si>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</si>
  <si>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</si>
  <si>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</si>
  <si>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</si>
  <si>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</si>
  <si>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</si>
  <si>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</si>
  <si>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</si>
  <si>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</si>
  <si>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</si>
  <si>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</si>
  <si>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</si>
  <si>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</si>
  <si>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</si>
  <si>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</si>
  <si>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</si>
  <si>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</si>
  <si>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</si>
  <si>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</si>
  <si>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</si>
  <si>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</si>
  <si>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</si>
  <si>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</si>
  <si>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</si>
  <si>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</si>
  <si>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</si>
  <si>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</si>
  <si>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</si>
  <si>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</si>
  <si>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</si>
  <si>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</si>
  <si>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</si>
  <si>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</si>
  <si>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</si>
  <si>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</si>
  <si>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</si>
  <si>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</si>
  <si>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</si>
  <si>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</si>
  <si>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</si>
  <si>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</si>
  <si>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</si>
  <si>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</si>
  <si>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</si>
  <si>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</si>
  <si>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</si>
  <si>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</si>
  <si>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</si>
  <si>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</si>
  <si>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</si>
  <si>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</si>
  <si>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</si>
  <si>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</si>
  <si>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</si>
  <si>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</si>
  <si>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</si>
  <si>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</si>
  <si>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</si>
  <si>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</si>
  <si>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</si>
  <si>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</si>
  <si>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</si>
  <si>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</si>
  <si>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</si>
  <si>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</si>
  <si>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</si>
  <si>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</si>
  <si>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</si>
  <si>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</si>
  <si>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</si>
  <si>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</si>
  <si>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</si>
  <si>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</si>
  <si>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</si>
  <si>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</si>
  <si>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</si>
  <si>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</si>
  <si>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</si>
  <si>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</si>
  <si>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</si>
  <si>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</si>
  <si>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</si>
  <si>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</si>
  <si>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</si>
  <si>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</si>
  <si>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</si>
  <si>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</si>
  <si>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</si>
  <si>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</si>
  <si>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</si>
  <si>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</si>
  <si>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</si>
  <si>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</si>
  <si>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</si>
  <si>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</si>
  <si>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</si>
  <si>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</si>
  <si>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</si>
  <si>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</si>
  <si>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</si>
  <si>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</si>
  <si>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</si>
  <si>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</si>
  <si>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</si>
  <si>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</si>
  <si>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</si>
  <si>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</si>
  <si>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</si>
  <si>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</si>
  <si>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</si>
  <si>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</si>
  <si>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</si>
  <si>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</si>
  <si>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</si>
  <si>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</si>
  <si>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</si>
  <si>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</si>
  <si>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</si>
  <si>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</si>
  <si>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</si>
  <si>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</si>
  <si>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</si>
  <si>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</si>
  <si>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</si>
  <si>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</si>
  <si>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</si>
  <si>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</si>
  <si>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</si>
  <si>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</si>
  <si>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</si>
  <si>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</si>
  <si>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</si>
  <si>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</si>
  <si>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</si>
  <si>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</si>
  <si>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</si>
  <si>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</si>
  <si>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</si>
  <si>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</si>
  <si>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</si>
  <si>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</si>
  <si>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</si>
  <si>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</si>
  <si>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</si>
  <si>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</si>
  <si>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</si>
  <si>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</si>
  <si>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</si>
  <si>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</si>
  <si>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</si>
  <si>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</si>
  <si>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</si>
  <si>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</si>
  <si>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</si>
  <si>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</si>
  <si>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</si>
  <si>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</si>
  <si>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</si>
  <si>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</si>
  <si>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</si>
  <si>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</si>
  <si>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</si>
  <si>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</si>
  <si>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</si>
  <si>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</si>
  <si>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</si>
  <si>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</si>
  <si>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</si>
  <si>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</si>
  <si>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</si>
  <si>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</si>
  <si>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</si>
  <si>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</si>
  <si>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</si>
  <si>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</si>
  <si>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</si>
  <si>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</si>
  <si>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</si>
  <si>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</si>
  <si>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</si>
  <si>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</si>
  <si>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</si>
  <si>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</si>
  <si>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</si>
  <si>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</si>
  <si>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</si>
  <si>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</si>
  <si>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</si>
  <si>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</si>
  <si>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</si>
  <si>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</si>
  <si>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</si>
  <si>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</si>
  <si>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</si>
  <si>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</si>
  <si>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</si>
  <si>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</si>
  <si>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</si>
  <si>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</si>
  <si>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</si>
  <si>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</si>
  <si>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</si>
  <si>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</si>
  <si>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</si>
  <si>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</si>
  <si>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</si>
  <si>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</si>
  <si>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</si>
  <si>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</si>
  <si>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</si>
  <si>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</si>
  <si>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</si>
  <si>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</si>
  <si>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</si>
  <si>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</si>
  <si>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</si>
  <si>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</si>
  <si>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</si>
  <si>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</si>
  <si>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</si>
  <si>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</si>
  <si>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</si>
  <si>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</si>
  <si>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</si>
  <si>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</si>
  <si>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</si>
  <si>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</si>
  <si>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</si>
  <si>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</si>
  <si>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</si>
  <si>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</si>
  <si>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</si>
  <si>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</si>
  <si>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</si>
  <si>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</si>
  <si>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</si>
  <si>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</si>
  <si>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</si>
  <si>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</si>
  <si>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</si>
  <si>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</si>
  <si>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</si>
  <si>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</si>
  <si>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</si>
  <si>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</si>
  <si>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</si>
  <si>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</si>
  <si>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</si>
  <si>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</si>
  <si>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</si>
  <si>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</si>
  <si>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</si>
  <si>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</si>
  <si>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</si>
  <si>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</si>
  <si>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</si>
  <si>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</si>
  <si>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</si>
  <si>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</si>
  <si>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</si>
  <si>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</si>
  <si>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</si>
  <si>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</si>
  <si>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</si>
  <si>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</si>
  <si>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</si>
  <si>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</si>
  <si>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</si>
  <si>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</si>
  <si>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</si>
  <si>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</si>
  <si>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</si>
  <si>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</si>
  <si>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</si>
  <si>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</si>
  <si>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</si>
  <si>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</si>
  <si>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</si>
  <si>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</si>
  <si>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</si>
  <si>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</si>
  <si>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</si>
  <si>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</si>
  <si>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</si>
  <si>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</si>
  <si>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</si>
  <si>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</si>
  <si>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</si>
  <si>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</si>
  <si>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</si>
  <si>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</si>
  <si>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</si>
  <si>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</si>
  <si>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</si>
  <si>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</si>
  <si>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</si>
  <si>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</si>
  <si>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</si>
  <si>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</si>
  <si>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</si>
  <si>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</si>
  <si>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</si>
  <si>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</si>
  <si>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</si>
  <si>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</si>
  <si>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</si>
  <si>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</si>
  <si>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</si>
  <si>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</si>
  <si>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</si>
  <si>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</si>
  <si>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</si>
  <si>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</si>
  <si>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</si>
  <si>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</si>
  <si>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</si>
  <si>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</si>
  <si>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</si>
  <si>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</si>
  <si>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</si>
  <si>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</si>
  <si>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</si>
  <si>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</si>
  <si>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</si>
  <si>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</si>
  <si>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</si>
  <si>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</si>
  <si>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</si>
  <si>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</si>
  <si>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</si>
  <si>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</si>
  <si>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</si>
  <si>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</si>
  <si>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</si>
  <si>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</si>
  <si>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</si>
  <si>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</si>
  <si>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</si>
  <si>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</si>
  <si>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</si>
  <si>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</si>
  <si>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</si>
  <si>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</si>
  <si>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</si>
  <si>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</si>
  <si>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</si>
  <si>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</si>
  <si>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</si>
  <si>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</si>
  <si>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</si>
  <si>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</si>
  <si>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</si>
  <si>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</si>
  <si>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</si>
  <si>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</si>
  <si>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sz val="10"/>
        <rFont val="Arial"/>
        <family val="2"/>
      </rPr>
      <t>LANL: Los Alamos National Laboratory, United States</t>
    </r>
  </si>
  <si>
    <t>DOE21E/CIEMAT
DOE2.1-E/CIEMAT</t>
  </si>
  <si>
    <t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</si>
  <si>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</si>
  <si>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</si>
  <si>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</si>
  <si>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</si>
  <si>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</si>
  <si>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</si>
  <si>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</si>
  <si>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</si>
  <si>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</si>
  <si>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</si>
  <si>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</si>
  <si>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</si>
  <si>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</si>
  <si>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</si>
  <si>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</si>
  <si>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r>
      <t>b</t>
    </r>
    <r>
      <rPr>
        <sz val="10"/>
        <rFont val="Arial"/>
        <family val="2"/>
      </rPr>
      <t>LBNL: Lawrence Berkeley National Laboratory, United States</t>
    </r>
  </si>
  <si>
    <r>
      <t>c</t>
    </r>
    <r>
      <rPr>
        <sz val="10"/>
        <rFont val="Arial"/>
        <family val="2"/>
      </rPr>
      <t>ESTSC: Energy Science and Technology Software Center (at Oak Ridge National Laboratory), United States</t>
    </r>
  </si>
  <si>
    <r>
      <t>d</t>
    </r>
    <r>
      <rPr>
        <sz val="10"/>
        <rFont val="Arial"/>
        <family val="2"/>
      </rPr>
      <t>CIEMAT: Centro de Investigaciones Energeticas, Medioambientales y Tecnologicas, Spain</t>
    </r>
  </si>
  <si>
    <r>
      <t>e</t>
    </r>
    <r>
      <rPr>
        <sz val="10"/>
        <rFont val="Arial"/>
        <family val="2"/>
      </rPr>
      <t>JJH: James J. Hirsch &amp; Associates, United States</t>
    </r>
  </si>
  <si>
    <r>
      <t>f</t>
    </r>
    <r>
      <rPr>
        <sz val="10"/>
        <rFont val="Arial"/>
        <family val="2"/>
      </rPr>
      <t>NREL/JNA: National Renewable Energy Laboratory/J. Neymark &amp; Associates, United States</t>
    </r>
  </si>
  <si>
    <r>
      <t>g</t>
    </r>
    <r>
      <rPr>
        <sz val="10"/>
        <rFont val="Arial"/>
        <family val="2"/>
      </rPr>
      <t>UIUC: University of Illinois Urbana/Champaign, United States</t>
    </r>
  </si>
  <si>
    <r>
      <t>h</t>
    </r>
    <r>
      <rPr>
        <sz val="10"/>
        <rFont val="Arial"/>
        <family val="2"/>
      </rPr>
      <t>CERL: U.S. Army Corps of Engineers, Construction Engineering Research Laboratories, United States</t>
    </r>
  </si>
  <si>
    <r>
      <t>i</t>
    </r>
    <r>
      <rPr>
        <sz val="10"/>
        <rFont val="Arial"/>
        <family val="2"/>
      </rPr>
      <t>OSU: Oklahoma State University, United States</t>
    </r>
  </si>
  <si>
    <r>
      <t>j</t>
    </r>
    <r>
      <rPr>
        <sz val="10"/>
        <rFont val="Arial"/>
        <family val="2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</si>
  <si>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</si>
  <si>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</si>
  <si>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</si>
  <si>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</si>
  <si>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</si>
  <si>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Section 9 - HVAC Equipment Performance Tests CE100 through CE200</t>
  </si>
  <si>
    <t>SHEET GUIDE: (see Std140_CE_a_Results.docx for spreadsheet navigation)</t>
  </si>
  <si>
    <t>Std140_CE_a_Results.xlsx</t>
  </si>
  <si>
    <t xml:space="preserve">Import data so that Cell B25 of Std140_CE_a_Output.xls is in B25 of Sheet "YourData" </t>
  </si>
  <si>
    <t>Instructions (same as for Std140_CE_a_Output.xls)</t>
  </si>
  <si>
    <t>ASHRAE Standard 140-2023</t>
  </si>
  <si>
    <t>Output spreadsheet for Section 9 - Cooling Equipment Tests CE100 through CE200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</si>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</sst>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0_)"/>
    <numFmt numFmtId="166" formatCode="0.00_)"/>
    <numFmt numFmtId="167" formatCode="0.0_)"/>
    <numFmt numFmtId="168" formatCode="0.0000_)"/>
    <numFmt numFmtId="169" formatCode="0.000_)"/>
    <numFmt numFmtId="170" formatCode="0.000000_)"/>
    <numFmt numFmtId="171" formatCode="0.0%"/>
    <numFmt numFmtId="172" formatCode="0.0"/>
    <numFmt numFmtId="173" formatCode="0.0000"/>
    <numFmt numFmtId="174" formatCode="dd\-mmm\-yy"/>
    <numFmt numFmtId="175" formatCode="d\-mmm\-yyyy"/>
  </numFmts>
  <fonts count="47"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sz val="10"/>
      <color indexed="8"/>
      <name val="DUTCH"/>
    </font>
    <font>
      <sz val="10"/>
      <color indexed="8"/>
      <name val="Arial"/>
      <family val="2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1"/>
      <color indexed="8"/>
      <name val="SWISS"/>
    </font>
    <font>
      <sz val="10"/>
      <name val="Times New Roman"/>
      <family val="1"/>
    </font>
    <font>
      <sz val="8"/>
      <color indexed="8"/>
      <name val="DUTCH"/>
    </font>
    <font>
      <sz val="8"/>
      <color indexed="12"/>
      <name val="DUTCH"/>
    </font>
    <font>
      <b/>
      <sz val="12"/>
      <name val="SWISS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12"/>
      <name val="Helv"/>
    </font>
    <font>
      <sz val="10"/>
      <name val="Arial"/>
      <family val="2"/>
    </font>
    <font>
      <sz val="12"/>
      <name val="SWISS"/>
    </font>
    <font>
      <sz val="12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6"/>
      <name val="SWISS"/>
    </font>
    <font>
      <sz val="13"/>
      <name val="Calibri"/>
      <family val="2"/>
      <scheme val="minor"/>
    </font>
    <font>
      <sz val="12"/>
      <name val="Helvetica Neue"/>
      <family val="2"/>
    </font>
    <font>
      <sz val="12"/>
      <color rgb="FF3B3B3B"/>
      <name val="Menlo"/>
      <family val="2"/>
    </font>
    <font>
      <sz val="12"/>
      <color rgb="FF3B3B3B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7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0" applyFill="0" applyBorder="0" applyAlignment="0" applyProtection="0"/>
  </cellStyleXfs>
  <cellXfs count="56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0" borderId="0" xfId="0" applyFont="1" applyAlignment="1">
      <alignment horizontal="right"/>
    </xf>
    <xf numFmtId="0" fontId="5" fillId="0" borderId="6" xfId="0" applyFont="1" applyBorder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168" fontId="4" fillId="0" borderId="0" xfId="0" applyNumberFormat="1" applyFont="1"/>
    <xf numFmtId="169" fontId="4" fillId="0" borderId="0" xfId="0" applyNumberFormat="1" applyFont="1"/>
    <xf numFmtId="0" fontId="3" fillId="0" borderId="1" xfId="0" applyFont="1" applyBorder="1"/>
    <xf numFmtId="0" fontId="6" fillId="0" borderId="0" xfId="0" applyFont="1" applyProtection="1">
      <protection locked="0"/>
    </xf>
    <xf numFmtId="165" fontId="6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  <xf numFmtId="167" fontId="6" fillId="0" borderId="0" xfId="0" applyNumberFormat="1" applyFont="1" applyProtection="1">
      <protection locked="0"/>
    </xf>
    <xf numFmtId="168" fontId="6" fillId="0" borderId="0" xfId="0" applyNumberFormat="1" applyFont="1" applyProtection="1">
      <protection locked="0"/>
    </xf>
    <xf numFmtId="166" fontId="5" fillId="0" borderId="2" xfId="0" applyNumberFormat="1" applyFont="1" applyBorder="1"/>
    <xf numFmtId="167" fontId="5" fillId="0" borderId="2" xfId="0" applyNumberFormat="1" applyFont="1" applyBorder="1"/>
    <xf numFmtId="0" fontId="3" fillId="0" borderId="4" xfId="0" applyFont="1" applyBorder="1"/>
    <xf numFmtId="166" fontId="5" fillId="0" borderId="6" xfId="0" applyNumberFormat="1" applyFont="1" applyBorder="1"/>
    <xf numFmtId="167" fontId="5" fillId="0" borderId="6" xfId="0" applyNumberFormat="1" applyFont="1" applyBorder="1"/>
    <xf numFmtId="166" fontId="6" fillId="0" borderId="0" xfId="0" applyNumberFormat="1" applyFont="1" applyProtection="1">
      <protection locked="0"/>
    </xf>
    <xf numFmtId="0" fontId="4" fillId="0" borderId="0" xfId="0" applyFont="1" applyAlignment="1">
      <alignment horizontal="centerContinuous"/>
    </xf>
    <xf numFmtId="165" fontId="5" fillId="0" borderId="9" xfId="0" applyNumberFormat="1" applyFont="1" applyBorder="1"/>
    <xf numFmtId="165" fontId="7" fillId="0" borderId="0" xfId="0" applyNumberFormat="1" applyFont="1"/>
    <xf numFmtId="171" fontId="4" fillId="0" borderId="0" xfId="0" applyNumberFormat="1" applyFont="1"/>
    <xf numFmtId="166" fontId="5" fillId="0" borderId="9" xfId="0" applyNumberFormat="1" applyFont="1" applyBorder="1"/>
    <xf numFmtId="0" fontId="7" fillId="0" borderId="0" xfId="0" applyFont="1"/>
    <xf numFmtId="0" fontId="8" fillId="2" borderId="0" xfId="0" applyFont="1" applyFill="1" applyAlignment="1">
      <alignment horizontal="left" wrapText="1"/>
    </xf>
    <xf numFmtId="0" fontId="10" fillId="0" borderId="0" xfId="0" applyFont="1"/>
    <xf numFmtId="0" fontId="9" fillId="0" borderId="10" xfId="0" applyFont="1" applyBorder="1"/>
    <xf numFmtId="0" fontId="11" fillId="0" borderId="11" xfId="0" applyFont="1" applyBorder="1"/>
    <xf numFmtId="0" fontId="11" fillId="0" borderId="12" xfId="0" applyFont="1" applyBorder="1"/>
    <xf numFmtId="0" fontId="11" fillId="0" borderId="13" xfId="0" applyFont="1" applyBorder="1"/>
    <xf numFmtId="0" fontId="10" fillId="0" borderId="0" xfId="0" applyFont="1" applyAlignment="1">
      <alignment horizontal="right"/>
    </xf>
    <xf numFmtId="0" fontId="11" fillId="0" borderId="14" xfId="0" applyFont="1" applyBorder="1" applyAlignment="1">
      <alignment horizontal="right"/>
    </xf>
    <xf numFmtId="0" fontId="11" fillId="0" borderId="14" xfId="0" applyFont="1" applyBorder="1"/>
    <xf numFmtId="0" fontId="11" fillId="0" borderId="15" xfId="0" applyFont="1" applyBorder="1"/>
    <xf numFmtId="0" fontId="11" fillId="0" borderId="6" xfId="0" applyFont="1" applyBorder="1" applyAlignment="1">
      <alignment horizontal="right"/>
    </xf>
    <xf numFmtId="0" fontId="11" fillId="0" borderId="16" xfId="0" applyFont="1" applyBorder="1" applyAlignment="1">
      <alignment horizontal="right"/>
    </xf>
    <xf numFmtId="165" fontId="10" fillId="0" borderId="0" xfId="0" applyNumberFormat="1" applyFont="1"/>
    <xf numFmtId="171" fontId="11" fillId="0" borderId="14" xfId="0" applyNumberFormat="1" applyFont="1" applyBorder="1"/>
    <xf numFmtId="171" fontId="11" fillId="0" borderId="17" xfId="0" applyNumberFormat="1" applyFont="1" applyBorder="1"/>
    <xf numFmtId="0" fontId="9" fillId="0" borderId="13" xfId="0" applyFont="1" applyBorder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9" fillId="0" borderId="10" xfId="0" applyFont="1" applyBorder="1" applyAlignment="1">
      <alignment vertical="top"/>
    </xf>
    <xf numFmtId="0" fontId="11" fillId="0" borderId="11" xfId="0" applyFont="1" applyBorder="1" applyAlignment="1">
      <alignment vertical="top"/>
    </xf>
    <xf numFmtId="0" fontId="11" fillId="0" borderId="12" xfId="0" applyFont="1" applyBorder="1" applyAlignment="1">
      <alignment vertical="top"/>
    </xf>
    <xf numFmtId="0" fontId="11" fillId="0" borderId="13" xfId="0" applyFont="1" applyBorder="1" applyAlignment="1">
      <alignment vertical="top"/>
    </xf>
    <xf numFmtId="0" fontId="10" fillId="0" borderId="0" xfId="0" applyFont="1" applyAlignment="1">
      <alignment horizontal="right" vertical="top"/>
    </xf>
    <xf numFmtId="0" fontId="11" fillId="0" borderId="14" xfId="0" applyFont="1" applyBorder="1" applyAlignment="1">
      <alignment horizontal="right" vertical="top"/>
    </xf>
    <xf numFmtId="0" fontId="11" fillId="0" borderId="14" xfId="0" applyFont="1" applyBorder="1" applyAlignment="1">
      <alignment vertical="top"/>
    </xf>
    <xf numFmtId="0" fontId="11" fillId="0" borderId="15" xfId="0" applyFont="1" applyBorder="1" applyAlignment="1">
      <alignment vertical="top"/>
    </xf>
    <xf numFmtId="0" fontId="11" fillId="0" borderId="6" xfId="0" applyFont="1" applyBorder="1" applyAlignment="1">
      <alignment horizontal="right" vertical="top"/>
    </xf>
    <xf numFmtId="0" fontId="11" fillId="0" borderId="16" xfId="0" applyFont="1" applyBorder="1" applyAlignment="1">
      <alignment horizontal="right" vertical="top"/>
    </xf>
    <xf numFmtId="165" fontId="10" fillId="0" borderId="0" xfId="0" applyNumberFormat="1" applyFont="1" applyAlignment="1">
      <alignment vertical="top"/>
    </xf>
    <xf numFmtId="165" fontId="11" fillId="0" borderId="14" xfId="0" applyNumberFormat="1" applyFont="1" applyBorder="1" applyAlignment="1">
      <alignment vertical="top"/>
    </xf>
    <xf numFmtId="171" fontId="11" fillId="0" borderId="14" xfId="0" applyNumberFormat="1" applyFont="1" applyBorder="1" applyAlignment="1">
      <alignment vertical="top"/>
    </xf>
    <xf numFmtId="0" fontId="11" fillId="0" borderId="18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165" fontId="11" fillId="0" borderId="9" xfId="0" applyNumberFormat="1" applyFont="1" applyBorder="1" applyAlignment="1">
      <alignment vertical="top"/>
    </xf>
    <xf numFmtId="165" fontId="10" fillId="0" borderId="9" xfId="0" applyNumberFormat="1" applyFont="1" applyBorder="1" applyAlignment="1">
      <alignment vertical="top"/>
    </xf>
    <xf numFmtId="165" fontId="11" fillId="0" borderId="17" xfId="0" applyNumberFormat="1" applyFont="1" applyBorder="1" applyAlignment="1">
      <alignment vertical="top"/>
    </xf>
    <xf numFmtId="171" fontId="11" fillId="0" borderId="17" xfId="0" applyNumberFormat="1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165" fontId="12" fillId="0" borderId="0" xfId="0" applyNumberFormat="1" applyFont="1" applyAlignment="1">
      <alignment vertical="top"/>
    </xf>
    <xf numFmtId="171" fontId="11" fillId="0" borderId="12" xfId="0" applyNumberFormat="1" applyFont="1" applyBorder="1"/>
    <xf numFmtId="166" fontId="11" fillId="0" borderId="13" xfId="0" applyNumberFormat="1" applyFont="1" applyBorder="1"/>
    <xf numFmtId="166" fontId="10" fillId="0" borderId="0" xfId="0" applyNumberFormat="1" applyFont="1"/>
    <xf numFmtId="166" fontId="11" fillId="0" borderId="14" xfId="0" applyNumberFormat="1" applyFont="1" applyBorder="1"/>
    <xf numFmtId="166" fontId="11" fillId="0" borderId="18" xfId="0" applyNumberFormat="1" applyFont="1" applyBorder="1"/>
    <xf numFmtId="166" fontId="11" fillId="0" borderId="9" xfId="0" applyNumberFormat="1" applyFont="1" applyBorder="1"/>
    <xf numFmtId="166" fontId="10" fillId="0" borderId="9" xfId="0" applyNumberFormat="1" applyFont="1" applyBorder="1"/>
    <xf numFmtId="166" fontId="11" fillId="0" borderId="17" xfId="0" applyNumberFormat="1" applyFont="1" applyBorder="1"/>
    <xf numFmtId="169" fontId="10" fillId="0" borderId="0" xfId="0" applyNumberFormat="1" applyFont="1"/>
    <xf numFmtId="169" fontId="11" fillId="0" borderId="14" xfId="0" applyNumberFormat="1" applyFont="1" applyBorder="1"/>
    <xf numFmtId="169" fontId="11" fillId="0" borderId="9" xfId="0" applyNumberFormat="1" applyFont="1" applyBorder="1"/>
    <xf numFmtId="169" fontId="10" fillId="0" borderId="9" xfId="0" applyNumberFormat="1" applyFont="1" applyBorder="1"/>
    <xf numFmtId="169" fontId="11" fillId="0" borderId="17" xfId="0" applyNumberFormat="1" applyFont="1" applyBorder="1"/>
    <xf numFmtId="0" fontId="12" fillId="0" borderId="0" xfId="0" applyFont="1"/>
    <xf numFmtId="165" fontId="11" fillId="0" borderId="11" xfId="0" applyNumberFormat="1" applyFont="1" applyBorder="1"/>
    <xf numFmtId="171" fontId="11" fillId="0" borderId="11" xfId="0" applyNumberFormat="1" applyFont="1" applyBorder="1"/>
    <xf numFmtId="0" fontId="11" fillId="0" borderId="10" xfId="0" applyFont="1" applyBorder="1"/>
    <xf numFmtId="0" fontId="11" fillId="0" borderId="15" xfId="0" applyFont="1" applyBorder="1" applyAlignment="1">
      <alignment horizontal="right"/>
    </xf>
    <xf numFmtId="165" fontId="11" fillId="0" borderId="11" xfId="0" applyNumberFormat="1" applyFont="1" applyBorder="1" applyAlignment="1">
      <alignment vertical="top"/>
    </xf>
    <xf numFmtId="171" fontId="11" fillId="0" borderId="11" xfId="0" applyNumberFormat="1" applyFont="1" applyBorder="1" applyAlignment="1">
      <alignment vertical="top"/>
    </xf>
    <xf numFmtId="0" fontId="11" fillId="0" borderId="10" xfId="0" applyFont="1" applyBorder="1" applyAlignment="1">
      <alignment vertical="top"/>
    </xf>
    <xf numFmtId="0" fontId="11" fillId="0" borderId="15" xfId="0" applyFont="1" applyBorder="1" applyAlignment="1">
      <alignment horizontal="right" vertical="top"/>
    </xf>
    <xf numFmtId="171" fontId="10" fillId="0" borderId="0" xfId="0" applyNumberFormat="1" applyFont="1" applyAlignment="1">
      <alignment vertical="top"/>
    </xf>
    <xf numFmtId="165" fontId="11" fillId="0" borderId="13" xfId="0" applyNumberFormat="1" applyFont="1" applyBorder="1" applyAlignment="1">
      <alignment vertical="top"/>
    </xf>
    <xf numFmtId="165" fontId="11" fillId="0" borderId="18" xfId="0" applyNumberFormat="1" applyFont="1" applyBorder="1" applyAlignment="1">
      <alignment vertical="top"/>
    </xf>
    <xf numFmtId="171" fontId="10" fillId="0" borderId="9" xfId="0" applyNumberFormat="1" applyFont="1" applyBorder="1" applyAlignment="1">
      <alignment vertical="top"/>
    </xf>
    <xf numFmtId="0" fontId="13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171" fontId="14" fillId="0" borderId="12" xfId="0" applyNumberFormat="1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4" fillId="0" borderId="14" xfId="0" applyFont="1" applyBorder="1" applyAlignment="1">
      <alignment horizontal="right" vertical="center"/>
    </xf>
    <xf numFmtId="0" fontId="15" fillId="0" borderId="0" xfId="0" applyFont="1" applyAlignment="1">
      <alignment vertical="center"/>
    </xf>
    <xf numFmtId="171" fontId="14" fillId="0" borderId="14" xfId="0" applyNumberFormat="1" applyFont="1" applyBorder="1" applyAlignment="1">
      <alignment horizontal="right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6" xfId="0" applyFont="1" applyBorder="1" applyAlignment="1">
      <alignment horizontal="right" vertical="center"/>
    </xf>
    <xf numFmtId="0" fontId="14" fillId="0" borderId="16" xfId="0" applyFont="1" applyBorder="1" applyAlignment="1">
      <alignment horizontal="right" vertical="center"/>
    </xf>
    <xf numFmtId="166" fontId="15" fillId="0" borderId="0" xfId="0" applyNumberFormat="1" applyFont="1" applyAlignment="1">
      <alignment vertical="center"/>
    </xf>
    <xf numFmtId="166" fontId="14" fillId="0" borderId="14" xfId="0" applyNumberFormat="1" applyFont="1" applyBorder="1" applyAlignment="1">
      <alignment vertical="center"/>
    </xf>
    <xf numFmtId="171" fontId="14" fillId="0" borderId="14" xfId="0" applyNumberFormat="1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166" fontId="14" fillId="0" borderId="9" xfId="0" applyNumberFormat="1" applyFont="1" applyBorder="1" applyAlignment="1">
      <alignment vertical="center"/>
    </xf>
    <xf numFmtId="166" fontId="14" fillId="0" borderId="17" xfId="0" applyNumberFormat="1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0" xfId="0" applyFont="1" applyAlignment="1">
      <alignment vertical="center"/>
    </xf>
    <xf numFmtId="165" fontId="15" fillId="0" borderId="0" xfId="0" applyNumberFormat="1" applyFont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4" fillId="0" borderId="9" xfId="0" applyNumberFormat="1" applyFont="1" applyBorder="1" applyAlignment="1">
      <alignment vertical="center"/>
    </xf>
    <xf numFmtId="165" fontId="14" fillId="0" borderId="17" xfId="0" applyNumberFormat="1" applyFont="1" applyBorder="1" applyAlignment="1">
      <alignment vertical="center"/>
    </xf>
    <xf numFmtId="165" fontId="13" fillId="0" borderId="0" xfId="0" applyNumberFormat="1" applyFont="1" applyAlignment="1">
      <alignment vertical="center"/>
    </xf>
    <xf numFmtId="165" fontId="15" fillId="0" borderId="0" xfId="0" applyNumberFormat="1" applyFont="1" applyAlignment="1">
      <alignment horizontal="right" vertical="center"/>
    </xf>
    <xf numFmtId="165" fontId="14" fillId="0" borderId="6" xfId="0" applyNumberFormat="1" applyFont="1" applyBorder="1" applyAlignment="1">
      <alignment horizontal="right" vertical="center"/>
    </xf>
    <xf numFmtId="165" fontId="15" fillId="0" borderId="9" xfId="0" applyNumberFormat="1" applyFont="1" applyBorder="1" applyAlignment="1">
      <alignment vertical="center"/>
    </xf>
    <xf numFmtId="171" fontId="14" fillId="0" borderId="17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3" fillId="0" borderId="14" xfId="0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7" fontId="11" fillId="0" borderId="13" xfId="0" applyNumberFormat="1" applyFont="1" applyBorder="1"/>
    <xf numFmtId="167" fontId="10" fillId="0" borderId="0" xfId="0" applyNumberFormat="1" applyFont="1"/>
    <xf numFmtId="167" fontId="11" fillId="0" borderId="14" xfId="0" applyNumberFormat="1" applyFont="1" applyBorder="1"/>
    <xf numFmtId="171" fontId="10" fillId="0" borderId="14" xfId="0" applyNumberFormat="1" applyFont="1" applyBorder="1"/>
    <xf numFmtId="167" fontId="11" fillId="0" borderId="18" xfId="0" applyNumberFormat="1" applyFont="1" applyBorder="1"/>
    <xf numFmtId="167" fontId="11" fillId="0" borderId="9" xfId="0" applyNumberFormat="1" applyFont="1" applyBorder="1"/>
    <xf numFmtId="167" fontId="11" fillId="0" borderId="17" xfId="0" applyNumberFormat="1" applyFont="1" applyBorder="1"/>
    <xf numFmtId="169" fontId="11" fillId="0" borderId="13" xfId="0" applyNumberFormat="1" applyFont="1" applyBorder="1"/>
    <xf numFmtId="169" fontId="11" fillId="0" borderId="18" xfId="0" applyNumberFormat="1" applyFont="1" applyBorder="1"/>
    <xf numFmtId="169" fontId="12" fillId="0" borderId="0" xfId="0" applyNumberFormat="1" applyFont="1"/>
    <xf numFmtId="0" fontId="10" fillId="0" borderId="14" xfId="0" applyFont="1" applyBorder="1" applyAlignment="1">
      <alignment horizontal="right"/>
    </xf>
    <xf numFmtId="168" fontId="11" fillId="0" borderId="13" xfId="0" applyNumberFormat="1" applyFont="1" applyBorder="1"/>
    <xf numFmtId="168" fontId="10" fillId="0" borderId="0" xfId="0" applyNumberFormat="1" applyFont="1"/>
    <xf numFmtId="168" fontId="11" fillId="0" borderId="14" xfId="0" applyNumberFormat="1" applyFont="1" applyBorder="1"/>
    <xf numFmtId="168" fontId="11" fillId="0" borderId="9" xfId="0" applyNumberFormat="1" applyFont="1" applyBorder="1"/>
    <xf numFmtId="168" fontId="11" fillId="0" borderId="17" xfId="0" applyNumberFormat="1" applyFont="1" applyBorder="1"/>
    <xf numFmtId="0" fontId="16" fillId="0" borderId="0" xfId="0" applyFont="1"/>
    <xf numFmtId="0" fontId="11" fillId="0" borderId="0" xfId="0" applyFont="1" applyAlignment="1">
      <alignment vertical="top"/>
    </xf>
    <xf numFmtId="165" fontId="11" fillId="0" borderId="0" xfId="0" applyNumberFormat="1" applyFont="1" applyAlignment="1">
      <alignment vertical="top"/>
    </xf>
    <xf numFmtId="0" fontId="11" fillId="0" borderId="0" xfId="0" applyFont="1"/>
    <xf numFmtId="169" fontId="11" fillId="0" borderId="0" xfId="0" applyNumberFormat="1" applyFont="1"/>
    <xf numFmtId="0" fontId="5" fillId="0" borderId="0" xfId="0" applyFont="1"/>
    <xf numFmtId="171" fontId="5" fillId="0" borderId="0" xfId="0" applyNumberFormat="1" applyFont="1"/>
    <xf numFmtId="0" fontId="5" fillId="0" borderId="0" xfId="0" applyFont="1" applyAlignment="1">
      <alignment horizontal="right"/>
    </xf>
    <xf numFmtId="171" fontId="5" fillId="0" borderId="0" xfId="0" applyNumberFormat="1" applyFont="1" applyAlignment="1">
      <alignment horizontal="right"/>
    </xf>
    <xf numFmtId="165" fontId="5" fillId="0" borderId="0" xfId="0" applyNumberFormat="1" applyFont="1"/>
    <xf numFmtId="166" fontId="5" fillId="0" borderId="0" xfId="0" applyNumberFormat="1" applyFont="1"/>
    <xf numFmtId="167" fontId="11" fillId="0" borderId="0" xfId="0" applyNumberFormat="1" applyFont="1"/>
    <xf numFmtId="168" fontId="11" fillId="0" borderId="0" xfId="0" applyNumberFormat="1" applyFont="1"/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3" fillId="0" borderId="19" xfId="0" applyFont="1" applyBorder="1"/>
    <xf numFmtId="0" fontId="5" fillId="0" borderId="20" xfId="0" applyFont="1" applyBorder="1"/>
    <xf numFmtId="170" fontId="4" fillId="0" borderId="0" xfId="0" applyNumberFormat="1" applyFont="1"/>
    <xf numFmtId="170" fontId="4" fillId="0" borderId="0" xfId="0" applyNumberFormat="1" applyFont="1" applyAlignment="1">
      <alignment horizontal="center"/>
    </xf>
    <xf numFmtId="0" fontId="18" fillId="0" borderId="21" xfId="0" applyFont="1" applyBorder="1" applyAlignment="1">
      <alignment horizontal="center"/>
    </xf>
    <xf numFmtId="165" fontId="19" fillId="0" borderId="22" xfId="0" applyNumberFormat="1" applyFont="1" applyBorder="1"/>
    <xf numFmtId="0" fontId="19" fillId="0" borderId="23" xfId="0" applyFont="1" applyBorder="1"/>
    <xf numFmtId="0" fontId="19" fillId="0" borderId="24" xfId="0" applyFont="1" applyBorder="1"/>
    <xf numFmtId="0" fontId="19" fillId="0" borderId="25" xfId="0" applyFont="1" applyBorder="1"/>
    <xf numFmtId="0" fontId="19" fillId="0" borderId="22" xfId="0" applyFont="1" applyBorder="1"/>
    <xf numFmtId="0" fontId="19" fillId="0" borderId="26" xfId="0" applyFont="1" applyBorder="1"/>
    <xf numFmtId="166" fontId="19" fillId="0" borderId="22" xfId="0" applyNumberFormat="1" applyFont="1" applyBorder="1"/>
    <xf numFmtId="168" fontId="19" fillId="0" borderId="25" xfId="0" applyNumberFormat="1" applyFont="1" applyBorder="1"/>
    <xf numFmtId="0" fontId="18" fillId="0" borderId="27" xfId="0" applyFont="1" applyBorder="1" applyAlignment="1">
      <alignment horizontal="center"/>
    </xf>
    <xf numFmtId="0" fontId="19" fillId="0" borderId="28" xfId="0" applyFont="1" applyBorder="1"/>
    <xf numFmtId="0" fontId="19" fillId="0" borderId="19" xfId="0" applyFont="1" applyBorder="1"/>
    <xf numFmtId="0" fontId="19" fillId="0" borderId="29" xfId="0" applyFont="1" applyBorder="1"/>
    <xf numFmtId="0" fontId="19" fillId="0" borderId="30" xfId="0" applyFont="1" applyBorder="1"/>
    <xf numFmtId="0" fontId="19" fillId="0" borderId="31" xfId="0" applyFont="1" applyBorder="1"/>
    <xf numFmtId="166" fontId="19" fillId="0" borderId="28" xfId="0" applyNumberFormat="1" applyFont="1" applyBorder="1"/>
    <xf numFmtId="168" fontId="19" fillId="0" borderId="30" xfId="0" applyNumberFormat="1" applyFont="1" applyBorder="1"/>
    <xf numFmtId="0" fontId="18" fillId="0" borderId="32" xfId="0" applyFont="1" applyBorder="1" applyAlignment="1">
      <alignment horizontal="center"/>
    </xf>
    <xf numFmtId="0" fontId="19" fillId="0" borderId="33" xfId="0" applyFont="1" applyBorder="1"/>
    <xf numFmtId="0" fontId="19" fillId="0" borderId="1" xfId="0" applyFont="1" applyBorder="1"/>
    <xf numFmtId="0" fontId="19" fillId="0" borderId="34" xfId="0" applyFont="1" applyBorder="1"/>
    <xf numFmtId="0" fontId="19" fillId="0" borderId="35" xfId="0" applyFont="1" applyBorder="1"/>
    <xf numFmtId="0" fontId="19" fillId="0" borderId="36" xfId="0" applyFont="1" applyBorder="1"/>
    <xf numFmtId="166" fontId="19" fillId="0" borderId="33" xfId="0" applyNumberFormat="1" applyFont="1" applyBorder="1"/>
    <xf numFmtId="168" fontId="19" fillId="0" borderId="35" xfId="0" applyNumberFormat="1" applyFont="1" applyBorder="1"/>
    <xf numFmtId="166" fontId="19" fillId="0" borderId="0" xfId="0" applyNumberFormat="1" applyFont="1"/>
    <xf numFmtId="165" fontId="19" fillId="0" borderId="31" xfId="0" applyNumberFormat="1" applyFont="1" applyBorder="1"/>
    <xf numFmtId="165" fontId="19" fillId="0" borderId="28" xfId="0" applyNumberFormat="1" applyFont="1" applyBorder="1"/>
    <xf numFmtId="165" fontId="19" fillId="0" borderId="30" xfId="0" applyNumberFormat="1" applyFont="1" applyBorder="1"/>
    <xf numFmtId="165" fontId="19" fillId="0" borderId="19" xfId="0" applyNumberFormat="1" applyFont="1" applyBorder="1"/>
    <xf numFmtId="165" fontId="19" fillId="0" borderId="29" xfId="0" applyNumberFormat="1" applyFont="1" applyBorder="1"/>
    <xf numFmtId="165" fontId="19" fillId="0" borderId="33" xfId="0" applyNumberFormat="1" applyFont="1" applyBorder="1"/>
    <xf numFmtId="0" fontId="18" fillId="0" borderId="37" xfId="0" applyFont="1" applyBorder="1" applyAlignment="1">
      <alignment horizontal="center"/>
    </xf>
    <xf numFmtId="0" fontId="19" fillId="3" borderId="38" xfId="0" applyFont="1" applyFill="1" applyBorder="1"/>
    <xf numFmtId="0" fontId="19" fillId="3" borderId="39" xfId="0" applyFont="1" applyFill="1" applyBorder="1"/>
    <xf numFmtId="0" fontId="19" fillId="3" borderId="40" xfId="0" applyFont="1" applyFill="1" applyBorder="1"/>
    <xf numFmtId="0" fontId="19" fillId="3" borderId="41" xfId="0" applyFont="1" applyFill="1" applyBorder="1"/>
    <xf numFmtId="165" fontId="19" fillId="3" borderId="38" xfId="0" applyNumberFormat="1" applyFont="1" applyFill="1" applyBorder="1"/>
    <xf numFmtId="0" fontId="19" fillId="3" borderId="42" xfId="0" applyFont="1" applyFill="1" applyBorder="1"/>
    <xf numFmtId="166" fontId="19" fillId="3" borderId="38" xfId="0" applyNumberFormat="1" applyFont="1" applyFill="1" applyBorder="1"/>
    <xf numFmtId="167" fontId="19" fillId="3" borderId="40" xfId="0" applyNumberFormat="1" applyFont="1" applyFill="1" applyBorder="1"/>
    <xf numFmtId="168" fontId="19" fillId="3" borderId="41" xfId="0" applyNumberFormat="1" applyFont="1" applyFill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 applyProtection="1">
      <alignment horizontal="center"/>
      <protection locked="0"/>
    </xf>
    <xf numFmtId="0" fontId="3" fillId="0" borderId="43" xfId="0" applyFont="1" applyBorder="1"/>
    <xf numFmtId="0" fontId="5" fillId="0" borderId="44" xfId="0" applyFont="1" applyBorder="1"/>
    <xf numFmtId="0" fontId="5" fillId="0" borderId="45" xfId="0" applyFont="1" applyBorder="1"/>
    <xf numFmtId="0" fontId="20" fillId="0" borderId="0" xfId="0" applyFont="1"/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right"/>
    </xf>
    <xf numFmtId="0" fontId="11" fillId="0" borderId="13" xfId="0" applyFont="1" applyBorder="1" applyAlignment="1">
      <alignment horizontal="right" vertical="top"/>
    </xf>
    <xf numFmtId="0" fontId="14" fillId="0" borderId="13" xfId="0" applyFont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165" fontId="14" fillId="0" borderId="13" xfId="0" applyNumberFormat="1" applyFont="1" applyBorder="1" applyAlignment="1">
      <alignment vertical="center"/>
    </xf>
    <xf numFmtId="0" fontId="14" fillId="0" borderId="14" xfId="0" applyFont="1" applyBorder="1" applyAlignment="1">
      <alignment horizontal="center" vertical="center"/>
    </xf>
    <xf numFmtId="166" fontId="14" fillId="0" borderId="13" xfId="0" applyNumberFormat="1" applyFont="1" applyBorder="1" applyAlignment="1">
      <alignment vertical="center"/>
    </xf>
    <xf numFmtId="0" fontId="17" fillId="0" borderId="0" xfId="0" applyFont="1"/>
    <xf numFmtId="0" fontId="21" fillId="0" borderId="0" xfId="0" applyFont="1"/>
    <xf numFmtId="165" fontId="17" fillId="0" borderId="0" xfId="0" applyNumberFormat="1" applyFont="1"/>
    <xf numFmtId="0" fontId="22" fillId="0" borderId="14" xfId="0" applyFont="1" applyBorder="1" applyAlignment="1">
      <alignment vertical="top"/>
    </xf>
    <xf numFmtId="0" fontId="21" fillId="0" borderId="10" xfId="0" applyFont="1" applyBorder="1" applyAlignment="1">
      <alignment vertical="top"/>
    </xf>
    <xf numFmtId="0" fontId="22" fillId="0" borderId="11" xfId="0" applyFont="1" applyBorder="1" applyAlignment="1">
      <alignment vertical="top"/>
    </xf>
    <xf numFmtId="165" fontId="22" fillId="0" borderId="11" xfId="0" applyNumberFormat="1" applyFont="1" applyBorder="1" applyAlignment="1">
      <alignment vertical="top"/>
    </xf>
    <xf numFmtId="0" fontId="22" fillId="0" borderId="12" xfId="0" applyFont="1" applyBorder="1" applyAlignment="1">
      <alignment vertical="top"/>
    </xf>
    <xf numFmtId="171" fontId="22" fillId="0" borderId="12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0" fontId="22" fillId="0" borderId="14" xfId="0" applyFont="1" applyBorder="1" applyAlignment="1">
      <alignment horizontal="center" vertical="top"/>
    </xf>
    <xf numFmtId="0" fontId="22" fillId="0" borderId="13" xfId="0" applyFont="1" applyBorder="1" applyAlignment="1">
      <alignment vertical="top"/>
    </xf>
    <xf numFmtId="0" fontId="17" fillId="0" borderId="0" xfId="0" applyFont="1" applyAlignment="1">
      <alignment horizontal="right" vertical="top"/>
    </xf>
    <xf numFmtId="0" fontId="22" fillId="0" borderId="14" xfId="0" applyFont="1" applyBorder="1" applyAlignment="1">
      <alignment horizontal="right" vertical="top"/>
    </xf>
    <xf numFmtId="0" fontId="17" fillId="0" borderId="0" xfId="0" applyFont="1" applyAlignment="1">
      <alignment vertical="top"/>
    </xf>
    <xf numFmtId="0" fontId="17" fillId="0" borderId="14" xfId="0" applyFont="1" applyBorder="1" applyAlignment="1">
      <alignment horizontal="right" vertical="top"/>
    </xf>
    <xf numFmtId="0" fontId="22" fillId="0" borderId="15" xfId="0" applyFont="1" applyBorder="1" applyAlignment="1">
      <alignment vertical="top"/>
    </xf>
    <xf numFmtId="0" fontId="22" fillId="0" borderId="6" xfId="0" applyFont="1" applyBorder="1" applyAlignment="1">
      <alignment horizontal="right" vertical="top"/>
    </xf>
    <xf numFmtId="0" fontId="22" fillId="0" borderId="16" xfId="0" applyFont="1" applyBorder="1" applyAlignment="1">
      <alignment horizontal="right" vertical="top"/>
    </xf>
    <xf numFmtId="0" fontId="22" fillId="0" borderId="0" xfId="0" applyFont="1" applyAlignment="1">
      <alignment horizontal="right" vertical="top"/>
    </xf>
    <xf numFmtId="165" fontId="22" fillId="0" borderId="0" xfId="0" applyNumberFormat="1" applyFont="1" applyAlignment="1">
      <alignment vertical="top"/>
    </xf>
    <xf numFmtId="165" fontId="17" fillId="0" borderId="0" xfId="0" applyNumberFormat="1" applyFont="1" applyAlignment="1">
      <alignment vertical="top"/>
    </xf>
    <xf numFmtId="165" fontId="22" fillId="0" borderId="14" xfId="0" applyNumberFormat="1" applyFont="1" applyBorder="1" applyAlignment="1">
      <alignment vertical="top"/>
    </xf>
    <xf numFmtId="171" fontId="22" fillId="0" borderId="14" xfId="0" applyNumberFormat="1" applyFont="1" applyBorder="1" applyAlignment="1">
      <alignment vertical="top"/>
    </xf>
    <xf numFmtId="0" fontId="17" fillId="0" borderId="13" xfId="0" applyFont="1" applyBorder="1"/>
    <xf numFmtId="165" fontId="22" fillId="0" borderId="13" xfId="0" applyNumberFormat="1" applyFont="1" applyBorder="1" applyAlignment="1">
      <alignment vertical="top"/>
    </xf>
    <xf numFmtId="0" fontId="22" fillId="0" borderId="18" xfId="0" applyFont="1" applyBorder="1" applyAlignment="1">
      <alignment vertical="top"/>
    </xf>
    <xf numFmtId="165" fontId="22" fillId="0" borderId="9" xfId="0" applyNumberFormat="1" applyFont="1" applyBorder="1" applyAlignment="1">
      <alignment vertical="top"/>
    </xf>
    <xf numFmtId="165" fontId="22" fillId="0" borderId="17" xfId="0" applyNumberFormat="1" applyFont="1" applyBorder="1" applyAlignment="1">
      <alignment vertical="top"/>
    </xf>
    <xf numFmtId="0" fontId="21" fillId="0" borderId="13" xfId="0" applyFont="1" applyBorder="1" applyAlignment="1">
      <alignment vertical="top"/>
    </xf>
    <xf numFmtId="0" fontId="22" fillId="0" borderId="0" xfId="0" applyFont="1" applyAlignment="1">
      <alignment horizontal="center" vertical="top"/>
    </xf>
    <xf numFmtId="0" fontId="22" fillId="0" borderId="13" xfId="0" applyFont="1" applyBorder="1" applyAlignment="1">
      <alignment horizontal="right" vertical="top"/>
    </xf>
    <xf numFmtId="165" fontId="17" fillId="0" borderId="9" xfId="0" applyNumberFormat="1" applyFont="1" applyBorder="1" applyAlignment="1">
      <alignment vertical="top"/>
    </xf>
    <xf numFmtId="171" fontId="22" fillId="0" borderId="17" xfId="0" applyNumberFormat="1" applyFont="1" applyBorder="1" applyAlignment="1">
      <alignment vertical="top"/>
    </xf>
    <xf numFmtId="0" fontId="23" fillId="0" borderId="0" xfId="0" applyFont="1"/>
    <xf numFmtId="0" fontId="0" fillId="0" borderId="0" xfId="0" applyAlignment="1">
      <alignment horizontal="left"/>
    </xf>
    <xf numFmtId="172" fontId="24" fillId="0" borderId="4" xfId="0" applyNumberFormat="1" applyFont="1" applyBorder="1" applyProtection="1">
      <protection locked="0"/>
    </xf>
    <xf numFmtId="0" fontId="24" fillId="0" borderId="0" xfId="0" applyFont="1" applyProtection="1">
      <protection locked="0"/>
    </xf>
    <xf numFmtId="172" fontId="24" fillId="0" borderId="0" xfId="0" applyNumberFormat="1" applyFont="1" applyProtection="1">
      <protection locked="0"/>
    </xf>
    <xf numFmtId="172" fontId="24" fillId="0" borderId="1" xfId="0" applyNumberFormat="1" applyFont="1" applyBorder="1" applyProtection="1">
      <protection locked="0"/>
    </xf>
    <xf numFmtId="2" fontId="24" fillId="0" borderId="4" xfId="0" applyNumberFormat="1" applyFont="1" applyBorder="1" applyProtection="1">
      <protection locked="0"/>
    </xf>
    <xf numFmtId="173" fontId="24" fillId="0" borderId="0" xfId="0" applyNumberFormat="1" applyFont="1" applyProtection="1">
      <protection locked="0"/>
    </xf>
    <xf numFmtId="173" fontId="24" fillId="0" borderId="3" xfId="0" applyNumberFormat="1" applyFont="1" applyBorder="1" applyProtection="1">
      <protection locked="0"/>
    </xf>
    <xf numFmtId="173" fontId="24" fillId="0" borderId="8" xfId="0" applyNumberFormat="1" applyFont="1" applyBorder="1" applyProtection="1">
      <protection locked="0"/>
    </xf>
    <xf numFmtId="172" fontId="24" fillId="0" borderId="5" xfId="0" applyNumberFormat="1" applyFont="1" applyBorder="1" applyProtection="1">
      <protection locked="0"/>
    </xf>
    <xf numFmtId="0" fontId="24" fillId="0" borderId="6" xfId="0" applyFont="1" applyBorder="1" applyProtection="1">
      <protection locked="0"/>
    </xf>
    <xf numFmtId="172" fontId="24" fillId="0" borderId="6" xfId="0" applyNumberFormat="1" applyFont="1" applyBorder="1" applyProtection="1">
      <protection locked="0"/>
    </xf>
    <xf numFmtId="2" fontId="24" fillId="0" borderId="5" xfId="0" applyNumberFormat="1" applyFont="1" applyBorder="1" applyProtection="1">
      <protection locked="0"/>
    </xf>
    <xf numFmtId="173" fontId="24" fillId="0" borderId="6" xfId="0" applyNumberFormat="1" applyFont="1" applyBorder="1" applyProtection="1">
      <protection locked="0"/>
    </xf>
    <xf numFmtId="173" fontId="24" fillId="0" borderId="7" xfId="0" applyNumberFormat="1" applyFont="1" applyBorder="1" applyProtection="1">
      <protection locked="0"/>
    </xf>
    <xf numFmtId="0" fontId="20" fillId="0" borderId="0" xfId="0" applyFont="1" applyAlignment="1">
      <alignment horizontal="centerContinuous"/>
    </xf>
    <xf numFmtId="165" fontId="11" fillId="0" borderId="46" xfId="0" applyNumberFormat="1" applyFont="1" applyBorder="1" applyAlignment="1">
      <alignment vertical="top"/>
    </xf>
    <xf numFmtId="165" fontId="11" fillId="0" borderId="47" xfId="0" applyNumberFormat="1" applyFont="1" applyBorder="1" applyAlignment="1">
      <alignment vertical="top"/>
    </xf>
    <xf numFmtId="0" fontId="11" fillId="0" borderId="46" xfId="0" applyFont="1" applyBorder="1" applyAlignment="1">
      <alignment horizontal="right" vertical="top" wrapText="1"/>
    </xf>
    <xf numFmtId="0" fontId="11" fillId="0" borderId="48" xfId="0" applyFont="1" applyBorder="1" applyAlignment="1">
      <alignment horizontal="right" vertical="top" wrapText="1"/>
    </xf>
    <xf numFmtId="174" fontId="11" fillId="0" borderId="49" xfId="0" applyNumberFormat="1" applyFont="1" applyBorder="1" applyAlignment="1">
      <alignment vertical="top"/>
    </xf>
    <xf numFmtId="0" fontId="10" fillId="0" borderId="46" xfId="0" applyFont="1" applyBorder="1" applyAlignment="1">
      <alignment vertical="top"/>
    </xf>
    <xf numFmtId="165" fontId="11" fillId="0" borderId="50" xfId="0" applyNumberFormat="1" applyFont="1" applyBorder="1" applyAlignment="1">
      <alignment vertical="top"/>
    </xf>
    <xf numFmtId="166" fontId="11" fillId="0" borderId="46" xfId="0" applyNumberFormat="1" applyFont="1" applyBorder="1"/>
    <xf numFmtId="169" fontId="11" fillId="0" borderId="46" xfId="0" applyNumberFormat="1" applyFont="1" applyBorder="1"/>
    <xf numFmtId="169" fontId="11" fillId="0" borderId="47" xfId="0" applyNumberFormat="1" applyFont="1" applyBorder="1"/>
    <xf numFmtId="167" fontId="11" fillId="0" borderId="46" xfId="0" applyNumberFormat="1" applyFont="1" applyBorder="1"/>
    <xf numFmtId="168" fontId="11" fillId="0" borderId="46" xfId="0" applyNumberFormat="1" applyFont="1" applyBorder="1"/>
    <xf numFmtId="165" fontId="14" fillId="0" borderId="46" xfId="0" applyNumberFormat="1" applyFont="1" applyBorder="1" applyAlignment="1">
      <alignment vertical="center"/>
    </xf>
    <xf numFmtId="165" fontId="14" fillId="0" borderId="47" xfId="0" applyNumberFormat="1" applyFont="1" applyBorder="1" applyAlignment="1">
      <alignment vertical="center"/>
    </xf>
    <xf numFmtId="174" fontId="14" fillId="0" borderId="49" xfId="0" applyNumberFormat="1" applyFont="1" applyBorder="1" applyAlignment="1">
      <alignment vertical="top"/>
    </xf>
    <xf numFmtId="0" fontId="14" fillId="0" borderId="46" xfId="0" applyFont="1" applyBorder="1" applyAlignment="1">
      <alignment horizontal="right" vertical="top" wrapText="1"/>
    </xf>
    <xf numFmtId="0" fontId="14" fillId="0" borderId="48" xfId="0" applyFont="1" applyBorder="1" applyAlignment="1">
      <alignment horizontal="right" vertical="top" wrapText="1"/>
    </xf>
    <xf numFmtId="166" fontId="14" fillId="0" borderId="46" xfId="0" applyNumberFormat="1" applyFont="1" applyBorder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vertical="top"/>
    </xf>
    <xf numFmtId="0" fontId="29" fillId="0" borderId="10" xfId="0" applyFont="1" applyBorder="1" applyAlignment="1">
      <alignment vertical="top"/>
    </xf>
    <xf numFmtId="0" fontId="31" fillId="0" borderId="11" xfId="0" applyFont="1" applyBorder="1" applyAlignment="1">
      <alignment vertical="top"/>
    </xf>
    <xf numFmtId="0" fontId="31" fillId="0" borderId="12" xfId="0" applyFont="1" applyBorder="1" applyAlignment="1">
      <alignment vertical="top"/>
    </xf>
    <xf numFmtId="0" fontId="31" fillId="0" borderId="0" xfId="0" applyFont="1" applyAlignment="1">
      <alignment vertical="top"/>
    </xf>
    <xf numFmtId="174" fontId="31" fillId="0" borderId="49" xfId="0" applyNumberFormat="1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30" fillId="0" borderId="0" xfId="0" applyFont="1" applyAlignment="1">
      <alignment horizontal="right" vertical="top"/>
    </xf>
    <xf numFmtId="0" fontId="31" fillId="0" borderId="14" xfId="0" applyFont="1" applyBorder="1" applyAlignment="1">
      <alignment horizontal="right" vertical="top"/>
    </xf>
    <xf numFmtId="0" fontId="31" fillId="0" borderId="14" xfId="0" applyFont="1" applyBorder="1" applyAlignment="1">
      <alignment vertical="top"/>
    </xf>
    <xf numFmtId="0" fontId="31" fillId="0" borderId="15" xfId="0" applyFont="1" applyBorder="1" applyAlignment="1">
      <alignment vertical="top"/>
    </xf>
    <xf numFmtId="0" fontId="31" fillId="0" borderId="6" xfId="0" applyFont="1" applyBorder="1" applyAlignment="1">
      <alignment horizontal="right" vertical="top"/>
    </xf>
    <xf numFmtId="0" fontId="31" fillId="0" borderId="16" xfId="0" applyFont="1" applyBorder="1" applyAlignment="1">
      <alignment horizontal="right" vertical="top"/>
    </xf>
    <xf numFmtId="0" fontId="31" fillId="0" borderId="0" xfId="0" applyFont="1" applyAlignment="1">
      <alignment horizontal="right" vertical="top"/>
    </xf>
    <xf numFmtId="165" fontId="30" fillId="0" borderId="0" xfId="0" applyNumberFormat="1" applyFont="1" applyAlignment="1">
      <alignment vertical="top"/>
    </xf>
    <xf numFmtId="165" fontId="31" fillId="0" borderId="14" xfId="0" applyNumberFormat="1" applyFont="1" applyBorder="1" applyAlignment="1">
      <alignment vertical="top"/>
    </xf>
    <xf numFmtId="171" fontId="31" fillId="0" borderId="14" xfId="0" applyNumberFormat="1" applyFont="1" applyBorder="1" applyAlignment="1">
      <alignment vertical="top"/>
    </xf>
    <xf numFmtId="165" fontId="31" fillId="0" borderId="0" xfId="0" applyNumberFormat="1" applyFont="1" applyAlignment="1">
      <alignment vertical="top"/>
    </xf>
    <xf numFmtId="165" fontId="31" fillId="0" borderId="46" xfId="0" applyNumberFormat="1" applyFont="1" applyBorder="1" applyAlignment="1">
      <alignment vertical="top"/>
    </xf>
    <xf numFmtId="165" fontId="27" fillId="0" borderId="0" xfId="0" applyNumberFormat="1" applyFont="1"/>
    <xf numFmtId="0" fontId="31" fillId="0" borderId="18" xfId="0" applyFont="1" applyBorder="1" applyAlignment="1">
      <alignment vertical="top"/>
    </xf>
    <xf numFmtId="0" fontId="31" fillId="0" borderId="9" xfId="0" applyFont="1" applyBorder="1" applyAlignment="1">
      <alignment vertical="top"/>
    </xf>
    <xf numFmtId="165" fontId="31" fillId="0" borderId="9" xfId="0" applyNumberFormat="1" applyFont="1" applyBorder="1" applyAlignment="1">
      <alignment vertical="top"/>
    </xf>
    <xf numFmtId="165" fontId="30" fillId="0" borderId="9" xfId="0" applyNumberFormat="1" applyFont="1" applyBorder="1" applyAlignment="1">
      <alignment vertical="top"/>
    </xf>
    <xf numFmtId="165" fontId="31" fillId="0" borderId="17" xfId="0" applyNumberFormat="1" applyFont="1" applyBorder="1" applyAlignment="1">
      <alignment vertical="top"/>
    </xf>
    <xf numFmtId="171" fontId="31" fillId="0" borderId="17" xfId="0" applyNumberFormat="1" applyFont="1" applyBorder="1" applyAlignment="1">
      <alignment vertical="top"/>
    </xf>
    <xf numFmtId="0" fontId="29" fillId="0" borderId="13" xfId="0" applyFont="1" applyBorder="1" applyAlignment="1">
      <alignment vertical="top"/>
    </xf>
    <xf numFmtId="0" fontId="30" fillId="0" borderId="9" xfId="0" applyFont="1" applyBorder="1" applyAlignment="1">
      <alignment vertical="top"/>
    </xf>
    <xf numFmtId="165" fontId="31" fillId="0" borderId="47" xfId="0" applyNumberFormat="1" applyFont="1" applyBorder="1" applyAlignment="1">
      <alignment vertical="top"/>
    </xf>
    <xf numFmtId="0" fontId="30" fillId="0" borderId="0" xfId="0" applyFont="1"/>
    <xf numFmtId="165" fontId="30" fillId="0" borderId="0" xfId="0" applyNumberFormat="1" applyFont="1"/>
    <xf numFmtId="0" fontId="25" fillId="0" borderId="0" xfId="0" applyFont="1"/>
    <xf numFmtId="165" fontId="25" fillId="0" borderId="0" xfId="0" applyNumberFormat="1" applyFont="1"/>
    <xf numFmtId="171" fontId="27" fillId="0" borderId="0" xfId="0" applyNumberFormat="1" applyFont="1"/>
    <xf numFmtId="165" fontId="31" fillId="0" borderId="11" xfId="0" applyNumberFormat="1" applyFont="1" applyBorder="1" applyAlignment="1">
      <alignment vertical="top"/>
    </xf>
    <xf numFmtId="0" fontId="31" fillId="0" borderId="10" xfId="0" applyFont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horizontal="center" vertical="top"/>
    </xf>
    <xf numFmtId="0" fontId="25" fillId="0" borderId="0" xfId="0" applyFont="1" applyAlignment="1">
      <alignment vertical="top"/>
    </xf>
    <xf numFmtId="0" fontId="31" fillId="0" borderId="15" xfId="0" applyFont="1" applyBorder="1" applyAlignment="1">
      <alignment horizontal="right" vertical="top"/>
    </xf>
    <xf numFmtId="0" fontId="31" fillId="0" borderId="13" xfId="0" applyFont="1" applyBorder="1" applyAlignment="1">
      <alignment horizontal="right" vertical="top"/>
    </xf>
    <xf numFmtId="165" fontId="31" fillId="0" borderId="13" xfId="0" applyNumberFormat="1" applyFont="1" applyBorder="1" applyAlignment="1">
      <alignment vertical="top"/>
    </xf>
    <xf numFmtId="165" fontId="8" fillId="0" borderId="0" xfId="0" applyNumberFormat="1" applyFont="1" applyAlignment="1">
      <alignment vertical="top"/>
    </xf>
    <xf numFmtId="165" fontId="8" fillId="0" borderId="14" xfId="0" applyNumberFormat="1" applyFont="1" applyBorder="1" applyAlignment="1">
      <alignment vertical="top"/>
    </xf>
    <xf numFmtId="165" fontId="31" fillId="0" borderId="18" xfId="0" applyNumberFormat="1" applyFont="1" applyBorder="1" applyAlignment="1">
      <alignment vertical="top"/>
    </xf>
    <xf numFmtId="0" fontId="8" fillId="0" borderId="0" xfId="0" applyFont="1" applyAlignment="1">
      <alignment horizontal="center" vertical="top"/>
    </xf>
    <xf numFmtId="165" fontId="31" fillId="0" borderId="50" xfId="0" applyNumberFormat="1" applyFont="1" applyBorder="1" applyAlignment="1">
      <alignment vertical="top"/>
    </xf>
    <xf numFmtId="0" fontId="29" fillId="0" borderId="10" xfId="0" applyFont="1" applyBorder="1"/>
    <xf numFmtId="0" fontId="31" fillId="0" borderId="11" xfId="0" applyFont="1" applyBorder="1"/>
    <xf numFmtId="0" fontId="31" fillId="0" borderId="12" xfId="0" applyFont="1" applyBorder="1"/>
    <xf numFmtId="0" fontId="31" fillId="0" borderId="13" xfId="0" applyFont="1" applyBorder="1"/>
    <xf numFmtId="0" fontId="30" fillId="0" borderId="0" xfId="0" applyFont="1" applyAlignment="1">
      <alignment horizontal="right"/>
    </xf>
    <xf numFmtId="0" fontId="31" fillId="0" borderId="14" xfId="0" applyFont="1" applyBorder="1" applyAlignment="1">
      <alignment horizontal="right"/>
    </xf>
    <xf numFmtId="0" fontId="31" fillId="0" borderId="14" xfId="0" applyFont="1" applyBorder="1"/>
    <xf numFmtId="0" fontId="31" fillId="0" borderId="15" xfId="0" applyFont="1" applyBorder="1"/>
    <xf numFmtId="0" fontId="31" fillId="0" borderId="6" xfId="0" applyFont="1" applyBorder="1" applyAlignment="1">
      <alignment horizontal="right"/>
    </xf>
    <xf numFmtId="0" fontId="31" fillId="0" borderId="16" xfId="0" applyFont="1" applyBorder="1" applyAlignment="1">
      <alignment horizontal="right"/>
    </xf>
    <xf numFmtId="166" fontId="31" fillId="0" borderId="13" xfId="0" applyNumberFormat="1" applyFont="1" applyBorder="1"/>
    <xf numFmtId="166" fontId="30" fillId="0" borderId="0" xfId="0" applyNumberFormat="1" applyFont="1"/>
    <xf numFmtId="166" fontId="31" fillId="0" borderId="14" xfId="0" applyNumberFormat="1" applyFont="1" applyBorder="1"/>
    <xf numFmtId="166" fontId="31" fillId="0" borderId="46" xfId="0" applyNumberFormat="1" applyFont="1" applyBorder="1"/>
    <xf numFmtId="166" fontId="31" fillId="0" borderId="18" xfId="0" applyNumberFormat="1" applyFont="1" applyBorder="1"/>
    <xf numFmtId="166" fontId="31" fillId="0" borderId="9" xfId="0" applyNumberFormat="1" applyFont="1" applyBorder="1"/>
    <xf numFmtId="166" fontId="30" fillId="0" borderId="9" xfId="0" applyNumberFormat="1" applyFont="1" applyBorder="1"/>
    <xf numFmtId="166" fontId="31" fillId="0" borderId="17" xfId="0" applyNumberFormat="1" applyFont="1" applyBorder="1"/>
    <xf numFmtId="0" fontId="29" fillId="0" borderId="13" xfId="0" applyFont="1" applyBorder="1"/>
    <xf numFmtId="169" fontId="30" fillId="0" borderId="0" xfId="0" applyNumberFormat="1" applyFont="1"/>
    <xf numFmtId="169" fontId="31" fillId="0" borderId="14" xfId="0" applyNumberFormat="1" applyFont="1" applyBorder="1"/>
    <xf numFmtId="169" fontId="31" fillId="0" borderId="46" xfId="0" applyNumberFormat="1" applyFont="1" applyBorder="1"/>
    <xf numFmtId="169" fontId="31" fillId="0" borderId="9" xfId="0" applyNumberFormat="1" applyFont="1" applyBorder="1"/>
    <xf numFmtId="169" fontId="30" fillId="0" borderId="9" xfId="0" applyNumberFormat="1" applyFont="1" applyBorder="1"/>
    <xf numFmtId="169" fontId="31" fillId="0" borderId="17" xfId="0" applyNumberFormat="1" applyFont="1" applyBorder="1"/>
    <xf numFmtId="169" fontId="31" fillId="0" borderId="47" xfId="0" applyNumberFormat="1" applyFont="1" applyBorder="1"/>
    <xf numFmtId="165" fontId="31" fillId="0" borderId="11" xfId="0" applyNumberFormat="1" applyFont="1" applyBorder="1"/>
    <xf numFmtId="0" fontId="31" fillId="0" borderId="10" xfId="0" applyFont="1" applyBorder="1"/>
    <xf numFmtId="0" fontId="31" fillId="0" borderId="0" xfId="0" applyFont="1"/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right"/>
    </xf>
    <xf numFmtId="0" fontId="31" fillId="0" borderId="0" xfId="0" applyFont="1" applyAlignment="1">
      <alignment horizontal="right"/>
    </xf>
    <xf numFmtId="167" fontId="27" fillId="0" borderId="0" xfId="0" applyNumberFormat="1" applyFont="1"/>
    <xf numFmtId="168" fontId="27" fillId="0" borderId="0" xfId="0" applyNumberFormat="1" applyFont="1"/>
    <xf numFmtId="167" fontId="31" fillId="0" borderId="13" xfId="0" applyNumberFormat="1" applyFont="1" applyBorder="1"/>
    <xf numFmtId="167" fontId="30" fillId="0" borderId="0" xfId="0" applyNumberFormat="1" applyFont="1"/>
    <xf numFmtId="167" fontId="31" fillId="0" borderId="14" xfId="0" applyNumberFormat="1" applyFont="1" applyBorder="1"/>
    <xf numFmtId="167" fontId="31" fillId="0" borderId="0" xfId="0" applyNumberFormat="1" applyFont="1"/>
    <xf numFmtId="167" fontId="31" fillId="0" borderId="46" xfId="0" applyNumberFormat="1" applyFont="1" applyBorder="1"/>
    <xf numFmtId="167" fontId="31" fillId="0" borderId="18" xfId="0" applyNumberFormat="1" applyFont="1" applyBorder="1"/>
    <xf numFmtId="167" fontId="31" fillId="0" borderId="9" xfId="0" applyNumberFormat="1" applyFont="1" applyBorder="1"/>
    <xf numFmtId="167" fontId="31" fillId="0" borderId="17" xfId="0" applyNumberFormat="1" applyFont="1" applyBorder="1"/>
    <xf numFmtId="169" fontId="27" fillId="0" borderId="0" xfId="0" applyNumberFormat="1" applyFont="1"/>
    <xf numFmtId="169" fontId="31" fillId="0" borderId="13" xfId="0" applyNumberFormat="1" applyFont="1" applyBorder="1"/>
    <xf numFmtId="169" fontId="31" fillId="0" borderId="0" xfId="0" applyNumberFormat="1" applyFont="1"/>
    <xf numFmtId="169" fontId="31" fillId="0" borderId="18" xfId="0" applyNumberFormat="1" applyFont="1" applyBorder="1"/>
    <xf numFmtId="0" fontId="8" fillId="0" borderId="0" xfId="0" applyFont="1"/>
    <xf numFmtId="168" fontId="31" fillId="0" borderId="13" xfId="0" applyNumberFormat="1" applyFont="1" applyBorder="1"/>
    <xf numFmtId="168" fontId="30" fillId="0" borderId="0" xfId="0" applyNumberFormat="1" applyFont="1"/>
    <xf numFmtId="168" fontId="31" fillId="0" borderId="14" xfId="0" applyNumberFormat="1" applyFont="1" applyBorder="1"/>
    <xf numFmtId="168" fontId="31" fillId="0" borderId="0" xfId="0" applyNumberFormat="1" applyFont="1"/>
    <xf numFmtId="168" fontId="31" fillId="0" borderId="46" xfId="0" applyNumberFormat="1" applyFont="1" applyBorder="1"/>
    <xf numFmtId="168" fontId="31" fillId="0" borderId="9" xfId="0" applyNumberFormat="1" applyFont="1" applyBorder="1"/>
    <xf numFmtId="168" fontId="31" fillId="0" borderId="17" xfId="0" applyNumberFormat="1" applyFont="1" applyBorder="1"/>
    <xf numFmtId="0" fontId="29" fillId="0" borderId="10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0" fontId="31" fillId="0" borderId="14" xfId="0" applyFont="1" applyBorder="1" applyAlignment="1">
      <alignment horizontal="right" vertical="center"/>
    </xf>
    <xf numFmtId="0" fontId="30" fillId="0" borderId="0" xfId="0" applyFont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15" xfId="0" applyFont="1" applyBorder="1" applyAlignment="1">
      <alignment vertical="center"/>
    </xf>
    <xf numFmtId="0" fontId="31" fillId="0" borderId="6" xfId="0" applyFont="1" applyBorder="1" applyAlignment="1">
      <alignment horizontal="right" vertical="center"/>
    </xf>
    <xf numFmtId="0" fontId="31" fillId="0" borderId="16" xfId="0" applyFont="1" applyBorder="1" applyAlignment="1">
      <alignment horizontal="right" vertical="center"/>
    </xf>
    <xf numFmtId="0" fontId="31" fillId="0" borderId="13" xfId="0" applyFont="1" applyBorder="1" applyAlignment="1">
      <alignment horizontal="right" vertical="center"/>
    </xf>
    <xf numFmtId="0" fontId="31" fillId="0" borderId="0" xfId="0" applyFont="1" applyAlignment="1">
      <alignment horizontal="right" vertical="center"/>
    </xf>
    <xf numFmtId="165" fontId="30" fillId="0" borderId="0" xfId="0" applyNumberFormat="1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165" fontId="31" fillId="0" borderId="0" xfId="0" applyNumberFormat="1" applyFont="1" applyAlignment="1">
      <alignment vertical="center"/>
    </xf>
    <xf numFmtId="165" fontId="31" fillId="0" borderId="46" xfId="0" applyNumberFormat="1" applyFont="1" applyBorder="1" applyAlignment="1">
      <alignment vertical="center"/>
    </xf>
    <xf numFmtId="166" fontId="30" fillId="0" borderId="0" xfId="0" applyNumberFormat="1" applyFont="1" applyAlignment="1">
      <alignment vertical="center"/>
    </xf>
    <xf numFmtId="166" fontId="31" fillId="0" borderId="14" xfId="0" applyNumberFormat="1" applyFont="1" applyBorder="1" applyAlignment="1">
      <alignment vertical="center"/>
    </xf>
    <xf numFmtId="166" fontId="31" fillId="0" borderId="13" xfId="0" applyNumberFormat="1" applyFont="1" applyBorder="1" applyAlignment="1">
      <alignment vertical="center"/>
    </xf>
    <xf numFmtId="166" fontId="31" fillId="0" borderId="46" xfId="0" applyNumberFormat="1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165" fontId="31" fillId="0" borderId="9" xfId="0" applyNumberFormat="1" applyFont="1" applyBorder="1" applyAlignment="1">
      <alignment vertical="center"/>
    </xf>
    <xf numFmtId="165" fontId="31" fillId="0" borderId="17" xfId="0" applyNumberFormat="1" applyFont="1" applyBorder="1" applyAlignment="1">
      <alignment vertical="center"/>
    </xf>
    <xf numFmtId="166" fontId="31" fillId="0" borderId="9" xfId="0" applyNumberFormat="1" applyFont="1" applyBorder="1" applyAlignment="1">
      <alignment vertical="center"/>
    </xf>
    <xf numFmtId="166" fontId="31" fillId="0" borderId="17" xfId="0" applyNumberFormat="1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165" fontId="29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14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165" fontId="31" fillId="0" borderId="13" xfId="0" applyNumberFormat="1" applyFont="1" applyBorder="1" applyAlignment="1">
      <alignment vertical="center"/>
    </xf>
    <xf numFmtId="165" fontId="30" fillId="0" borderId="0" xfId="0" applyNumberFormat="1" applyFont="1" applyAlignment="1">
      <alignment horizontal="right" vertical="center"/>
    </xf>
    <xf numFmtId="165" fontId="31" fillId="0" borderId="6" xfId="0" applyNumberFormat="1" applyFont="1" applyBorder="1" applyAlignment="1">
      <alignment horizontal="right" vertical="center"/>
    </xf>
    <xf numFmtId="165" fontId="31" fillId="0" borderId="47" xfId="0" applyNumberFormat="1" applyFont="1" applyBorder="1" applyAlignment="1">
      <alignment vertical="center"/>
    </xf>
    <xf numFmtId="165" fontId="30" fillId="0" borderId="9" xfId="0" applyNumberFormat="1" applyFont="1" applyBorder="1" applyAlignment="1">
      <alignment vertical="center"/>
    </xf>
    <xf numFmtId="0" fontId="30" fillId="0" borderId="13" xfId="0" applyFont="1" applyBorder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0" fillId="0" borderId="11" xfId="0" applyFont="1" applyBorder="1" applyAlignment="1">
      <alignment vertical="top"/>
    </xf>
    <xf numFmtId="165" fontId="30" fillId="0" borderId="11" xfId="0" applyNumberFormat="1" applyFont="1" applyBorder="1" applyAlignment="1">
      <alignment vertical="top"/>
    </xf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5" fillId="4" borderId="57" xfId="0" applyFont="1" applyFill="1" applyBorder="1" applyAlignment="1">
      <alignment horizontal="right"/>
    </xf>
    <xf numFmtId="175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5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1" fontId="31" fillId="0" borderId="14" xfId="0" quotePrefix="1" applyNumberFormat="1" applyFont="1" applyBorder="1" applyAlignment="1">
      <alignment horizontal="center" vertical="top"/>
    </xf>
    <xf numFmtId="171" fontId="31" fillId="0" borderId="14" xfId="0" applyNumberFormat="1" applyFont="1" applyBorder="1" applyAlignment="1">
      <alignment horizontal="center" vertical="top"/>
    </xf>
    <xf numFmtId="169" fontId="31" fillId="0" borderId="17" xfId="0" applyNumberFormat="1" applyFont="1" applyBorder="1" applyAlignment="1">
      <alignment horizontal="center"/>
    </xf>
    <xf numFmtId="171" fontId="31" fillId="0" borderId="14" xfId="0" applyNumberFormat="1" applyFont="1" applyBorder="1" applyAlignment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30" fillId="0" borderId="0" xfId="4" applyFont="1" applyAlignment="1">
      <alignment vertical="top" wrapText="1"/>
    </xf>
    <xf numFmtId="171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>
      <alignment horizontal="center" vertical="top"/>
    </xf>
    <xf numFmtId="0" fontId="32" fillId="0" borderId="0" xfId="0" applyFont="1" applyAlignment="1">
      <alignment horizontal="left" vertical="top"/>
    </xf>
    <xf numFmtId="0" fontId="31" fillId="0" borderId="46" xfId="0" applyFont="1" applyBorder="1" applyAlignment="1">
      <alignment horizontal="right" vertical="top"/>
    </xf>
    <xf numFmtId="0" fontId="31" fillId="0" borderId="48" xfId="0" applyFont="1" applyBorder="1" applyAlignment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5" fontId="2" fillId="4" borderId="58" xfId="0" applyNumberFormat="1" applyFont="1" applyFill="1" applyBorder="1" applyAlignment="1">
      <alignment horizontal="right"/>
    </xf>
    <xf numFmtId="0" fontId="0" fillId="0" borderId="4" xfId="0" applyBorder="1"/>
    <xf numFmtId="165" fontId="39" fillId="0" borderId="14" xfId="0" applyNumberFormat="1" applyFont="1" applyBorder="1" applyAlignment="1">
      <alignment vertical="center"/>
    </xf>
    <xf numFmtId="165" fontId="39" fillId="0" borderId="14" xfId="0" applyNumberFormat="1" applyFont="1" applyBorder="1" applyAlignment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>
      <alignment vertical="top"/>
    </xf>
    <xf numFmtId="0" fontId="39" fillId="0" borderId="14" xfId="0" applyFont="1" applyBorder="1" applyAlignment="1">
      <alignment horizontal="center" vertical="top"/>
    </xf>
    <xf numFmtId="165" fontId="39" fillId="0" borderId="0" xfId="0" applyNumberFormat="1" applyFont="1" applyAlignment="1">
      <alignment vertical="top"/>
    </xf>
    <xf numFmtId="0" fontId="43" fillId="0" borderId="0" xfId="0" applyFont="1"/>
    <xf numFmtId="1" fontId="44" fillId="0" borderId="75" xfId="0" applyNumberFormat="1" applyFont="1" applyBorder="1" applyAlignment="1">
      <alignment horizontal="center"/>
    </xf>
    <xf numFmtId="1" fontId="44" fillId="0" borderId="76" xfId="0" applyNumberFormat="1" applyFont="1" applyBorder="1" applyAlignment="1">
      <alignment horizontal="center"/>
    </xf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>
      <alignment horizontal="center" vertical="top"/>
    </xf>
    <xf numFmtId="0" fontId="31" fillId="0" borderId="11" xfId="0" applyFont="1" applyBorder="1" applyAlignment="1">
      <alignment horizontal="center" vertical="top"/>
    </xf>
    <xf numFmtId="0" fontId="31" fillId="0" borderId="12" xfId="0" applyFont="1" applyBorder="1" applyAlignment="1">
      <alignment horizontal="center" vertical="top"/>
    </xf>
    <xf numFmtId="0" fontId="45" fillId="0" borderId="0" xfId="0" applyFont="1"/>
    <xf numFmtId="0" fontId="44" fillId="0" borderId="4" xfId="0" applyFont="1" applyBorder="1"/>
    <xf numFmtId="0" fontId="46" fillId="0" borderId="0" xfId="0" applyFont="1"/>
  </cellXfs>
  <cellStyles count="7">
    <cellStyle name="Comma 2" xfId="1" xr:uid="{00000000-0005-0000-0000-000000000000}"/>
    <cellStyle name="Normal" xfId="0" builtinId="0"/>
    <cellStyle name="Normal 2" xfId="2" xr:uid="{00000000-0005-0000-0000-000002000000}"/>
    <cellStyle name="Normal_Sec5-2out" xfId="3" xr:uid="{00000000-0005-0000-0000-000003000000}"/>
    <cellStyle name="Normal_Std140 HVAC-NewResultsComparison-Rev20070621-EnergyPlus200" xfId="4" xr:uid="{00000000-0005-0000-0000-000004000000}"/>
    <cellStyle name="Normal_Std140_Sec5-3A_NewResultsComparison_Rev20090120_EnergyPlus300" xfId="5" xr:uid="{00000000-0005-0000-0000-000005000000}"/>
    <cellStyle name="Porcentaje" xfId="6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4.xml"/><Relationship Id="rId26" Type="http://schemas.openxmlformats.org/officeDocument/2006/relationships/chartsheet" Target="chartsheets/sheet12.xml"/><Relationship Id="rId39" Type="http://schemas.openxmlformats.org/officeDocument/2006/relationships/chartsheet" Target="chartsheets/sheet25.xml"/><Relationship Id="rId21" Type="http://schemas.openxmlformats.org/officeDocument/2006/relationships/chartsheet" Target="chartsheets/sheet7.xml"/><Relationship Id="rId34" Type="http://schemas.openxmlformats.org/officeDocument/2006/relationships/chartsheet" Target="chartsheets/sheet20.xml"/><Relationship Id="rId42" Type="http://schemas.openxmlformats.org/officeDocument/2006/relationships/worksheet" Target="worksheets/sheet16.xml"/><Relationship Id="rId47" Type="http://schemas.openxmlformats.org/officeDocument/2006/relationships/worksheet" Target="worksheets/sheet21.xml"/><Relationship Id="rId50" Type="http://schemas.openxmlformats.org/officeDocument/2006/relationships/worksheet" Target="worksheets/sheet24.xml"/><Relationship Id="rId55" Type="http://schemas.openxmlformats.org/officeDocument/2006/relationships/worksheet" Target="worksheets/sheet2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9" Type="http://schemas.openxmlformats.org/officeDocument/2006/relationships/chartsheet" Target="chartsheets/sheet15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0.xml"/><Relationship Id="rId32" Type="http://schemas.openxmlformats.org/officeDocument/2006/relationships/chartsheet" Target="chartsheets/sheet18.xml"/><Relationship Id="rId37" Type="http://schemas.openxmlformats.org/officeDocument/2006/relationships/chartsheet" Target="chartsheets/sheet23.xml"/><Relationship Id="rId40" Type="http://schemas.openxmlformats.org/officeDocument/2006/relationships/chartsheet" Target="chartsheets/sheet26.xml"/><Relationship Id="rId45" Type="http://schemas.openxmlformats.org/officeDocument/2006/relationships/worksheet" Target="worksheets/sheet19.xml"/><Relationship Id="rId53" Type="http://schemas.openxmlformats.org/officeDocument/2006/relationships/worksheet" Target="worksheets/sheet27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chartsheet" Target="chartsheets/sheet5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8.xml"/><Relationship Id="rId27" Type="http://schemas.openxmlformats.org/officeDocument/2006/relationships/chartsheet" Target="chartsheets/sheet13.xml"/><Relationship Id="rId30" Type="http://schemas.openxmlformats.org/officeDocument/2006/relationships/chartsheet" Target="chartsheets/sheet16.xml"/><Relationship Id="rId35" Type="http://schemas.openxmlformats.org/officeDocument/2006/relationships/chartsheet" Target="chartsheets/sheet21.xml"/><Relationship Id="rId43" Type="http://schemas.openxmlformats.org/officeDocument/2006/relationships/worksheet" Target="worksheets/sheet17.xml"/><Relationship Id="rId48" Type="http://schemas.openxmlformats.org/officeDocument/2006/relationships/worksheet" Target="worksheets/sheet22.xml"/><Relationship Id="rId56" Type="http://schemas.openxmlformats.org/officeDocument/2006/relationships/worksheet" Target="worksheets/sheet3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2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3.xml"/><Relationship Id="rId25" Type="http://schemas.openxmlformats.org/officeDocument/2006/relationships/chartsheet" Target="chartsheets/sheet11.xml"/><Relationship Id="rId33" Type="http://schemas.openxmlformats.org/officeDocument/2006/relationships/chartsheet" Target="chartsheets/sheet19.xml"/><Relationship Id="rId38" Type="http://schemas.openxmlformats.org/officeDocument/2006/relationships/chartsheet" Target="chartsheets/sheet24.xml"/><Relationship Id="rId46" Type="http://schemas.openxmlformats.org/officeDocument/2006/relationships/worksheet" Target="worksheets/sheet20.xml"/><Relationship Id="rId59" Type="http://schemas.openxmlformats.org/officeDocument/2006/relationships/styles" Target="styles.xml"/><Relationship Id="rId20" Type="http://schemas.openxmlformats.org/officeDocument/2006/relationships/chartsheet" Target="chartsheets/sheet6.xml"/><Relationship Id="rId41" Type="http://schemas.openxmlformats.org/officeDocument/2006/relationships/worksheet" Target="worksheets/sheet15.xml"/><Relationship Id="rId54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1.xml"/><Relationship Id="rId23" Type="http://schemas.openxmlformats.org/officeDocument/2006/relationships/chartsheet" Target="chartsheets/sheet9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22.xml"/><Relationship Id="rId49" Type="http://schemas.openxmlformats.org/officeDocument/2006/relationships/worksheet" Target="worksheets/sheet23.xml"/><Relationship Id="rId57" Type="http://schemas.openxmlformats.org/officeDocument/2006/relationships/worksheet" Target="worksheets/sheet31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17.xml"/><Relationship Id="rId44" Type="http://schemas.openxmlformats.org/officeDocument/2006/relationships/worksheet" Target="worksheets/sheet18.xml"/><Relationship Id="rId52" Type="http://schemas.openxmlformats.org/officeDocument/2006/relationships/worksheet" Target="worksheets/sheet26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2.3736895334514601</c:v>
                </c:pt>
                <c:pt idx="1">
                  <c:v>3.3795877126926102</c:v>
                </c:pt>
                <c:pt idx="2">
                  <c:v>3.5509517062458</c:v>
                </c:pt>
                <c:pt idx="3">
                  <c:v>1.89165452360082</c:v>
                </c:pt>
                <c:pt idx="4">
                  <c:v>2.7679716318581602</c:v>
                </c:pt>
                <c:pt idx="5">
                  <c:v>3.6444716011807201</c:v>
                </c:pt>
                <c:pt idx="6">
                  <c:v>3.82511052962065</c:v>
                </c:pt>
                <c:pt idx="7">
                  <c:v>2.9321054937961599</c:v>
                </c:pt>
                <c:pt idx="8">
                  <c:v>3.3955265758327999</c:v>
                </c:pt>
                <c:pt idx="9">
                  <c:v>4.0116636960690801</c:v>
                </c:pt>
                <c:pt idx="10">
                  <c:v>2.8360020013929801</c:v>
                </c:pt>
                <c:pt idx="11">
                  <c:v>3.38131961659631</c:v>
                </c:pt>
                <c:pt idx="12">
                  <c:v>2.3088634748479602</c:v>
                </c:pt>
                <c:pt idx="13">
                  <c:v>3.6141774035534699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68.188378912801895</c:v>
                </c:pt>
                <c:pt idx="1">
                  <c:v>60.406930715473003</c:v>
                </c:pt>
                <c:pt idx="2">
                  <c:v>55.789121249833499</c:v>
                </c:pt>
                <c:pt idx="3">
                  <c:v>4.8508904588874602</c:v>
                </c:pt>
                <c:pt idx="4">
                  <c:v>3.8170015572046299</c:v>
                </c:pt>
                <c:pt idx="5">
                  <c:v>65.954371580278902</c:v>
                </c:pt>
                <c:pt idx="6">
                  <c:v>60.822105306119198</c:v>
                </c:pt>
                <c:pt idx="7">
                  <c:v>70.045669526106806</c:v>
                </c:pt>
                <c:pt idx="8">
                  <c:v>34.121763504276601</c:v>
                </c:pt>
                <c:pt idx="9">
                  <c:v>56.1424575794085</c:v>
                </c:pt>
                <c:pt idx="10">
                  <c:v>65.565743913486401</c:v>
                </c:pt>
                <c:pt idx="11">
                  <c:v>8.5078081947685895</c:v>
                </c:pt>
                <c:pt idx="12">
                  <c:v>10.5966791005064</c:v>
                </c:pt>
                <c:pt idx="13">
                  <c:v>72.575999999999993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-7.781448197328892</c:v>
                </c:pt>
                <c:pt idx="1">
                  <c:v>-4.6178094656395032</c:v>
                </c:pt>
                <c:pt idx="2">
                  <c:v>-12.399257662968395</c:v>
                </c:pt>
                <c:pt idx="3">
                  <c:v>-63.337488453914432</c:v>
                </c:pt>
                <c:pt idx="4">
                  <c:v>-1.0338889016828303</c:v>
                </c:pt>
                <c:pt idx="5">
                  <c:v>-56.589929158268376</c:v>
                </c:pt>
                <c:pt idx="6">
                  <c:v>5.5474408648058997</c:v>
                </c:pt>
                <c:pt idx="7">
                  <c:v>-5.1322662741597043</c:v>
                </c:pt>
                <c:pt idx="8">
                  <c:v>9.2235642199876082</c:v>
                </c:pt>
                <c:pt idx="9">
                  <c:v>-31.832608076002302</c:v>
                </c:pt>
                <c:pt idx="10">
                  <c:v>-9.8119140008704022</c:v>
                </c:pt>
                <c:pt idx="11">
                  <c:v>22.0206940751319</c:v>
                </c:pt>
                <c:pt idx="12">
                  <c:v>9.4232863340779005</c:v>
                </c:pt>
                <c:pt idx="13">
                  <c:v>-47.634649384639914</c:v>
                </c:pt>
                <c:pt idx="14">
                  <c:v>4.6908066375639592</c:v>
                </c:pt>
                <c:pt idx="15">
                  <c:v>2.0888709057378101</c:v>
                </c:pt>
                <c:pt idx="16">
                  <c:v>-54.969064812980001</c:v>
                </c:pt>
                <c:pt idx="17">
                  <c:v>5.7457886416189394</c:v>
                </c:pt>
                <c:pt idx="18">
                  <c:v>4.3876210871980987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3799.7630547049098</c:v>
                </c:pt>
                <c:pt idx="1">
                  <c:v>3764.15194652937</c:v>
                </c:pt>
                <c:pt idx="2">
                  <c:v>3748.9769601776102</c:v>
                </c:pt>
                <c:pt idx="3">
                  <c:v>217.51766262713801</c:v>
                </c:pt>
                <c:pt idx="4">
                  <c:v>196.27635665528899</c:v>
                </c:pt>
                <c:pt idx="5">
                  <c:v>4518.7406677714898</c:v>
                </c:pt>
                <c:pt idx="6">
                  <c:v>4501.85312351214</c:v>
                </c:pt>
                <c:pt idx="7">
                  <c:v>4540.2570904986096</c:v>
                </c:pt>
                <c:pt idx="8">
                  <c:v>2229.7276962587898</c:v>
                </c:pt>
                <c:pt idx="9">
                  <c:v>4493.85236268272</c:v>
                </c:pt>
                <c:pt idx="10">
                  <c:v>4532.4899232920998</c:v>
                </c:pt>
                <c:pt idx="11">
                  <c:v>575.91340654168403</c:v>
                </c:pt>
                <c:pt idx="12">
                  <c:v>599.35777276975205</c:v>
                </c:pt>
                <c:pt idx="13">
                  <c:v>5499.5855871469803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-35.611108175539812</c:v>
                </c:pt>
                <c:pt idx="1">
                  <c:v>-15.174986351759799</c:v>
                </c:pt>
                <c:pt idx="2">
                  <c:v>-50.78609452729961</c:v>
                </c:pt>
                <c:pt idx="3">
                  <c:v>-3582.2453920777716</c:v>
                </c:pt>
                <c:pt idx="4">
                  <c:v>-21.241305971849016</c:v>
                </c:pt>
                <c:pt idx="5">
                  <c:v>-3567.875589874081</c:v>
                </c:pt>
                <c:pt idx="6">
                  <c:v>754.58872124211985</c:v>
                </c:pt>
                <c:pt idx="7">
                  <c:v>-16.887544259349852</c:v>
                </c:pt>
                <c:pt idx="8">
                  <c:v>38.403966986469641</c:v>
                </c:pt>
                <c:pt idx="9">
                  <c:v>-2289.0129715127</c:v>
                </c:pt>
                <c:pt idx="10">
                  <c:v>-24.888305088769812</c:v>
                </c:pt>
                <c:pt idx="11">
                  <c:v>2264.1246664239302</c:v>
                </c:pt>
                <c:pt idx="12">
                  <c:v>38.637560609379761</c:v>
                </c:pt>
                <c:pt idx="13">
                  <c:v>-3917.9389561410362</c:v>
                </c:pt>
                <c:pt idx="14">
                  <c:v>379.63704988639506</c:v>
                </c:pt>
                <c:pt idx="15">
                  <c:v>23.44436622806802</c:v>
                </c:pt>
                <c:pt idx="16">
                  <c:v>-3933.1321505223477</c:v>
                </c:pt>
                <c:pt idx="17">
                  <c:v>381.84011014261404</c:v>
                </c:pt>
                <c:pt idx="18">
                  <c:v>1699.8225324420705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3799.7630547049098</c:v>
                </c:pt>
                <c:pt idx="1">
                  <c:v>3764.15194652937</c:v>
                </c:pt>
                <c:pt idx="2">
                  <c:v>3748.9769601776102</c:v>
                </c:pt>
                <c:pt idx="3">
                  <c:v>217.51766262713801</c:v>
                </c:pt>
                <c:pt idx="4">
                  <c:v>196.27635665528899</c:v>
                </c:pt>
                <c:pt idx="5">
                  <c:v>3777.8983082684399</c:v>
                </c:pt>
                <c:pt idx="6">
                  <c:v>3761.3494029725398</c:v>
                </c:pt>
                <c:pt idx="7">
                  <c:v>3798.7656920265499</c:v>
                </c:pt>
                <c:pt idx="8">
                  <c:v>1490.57498121664</c:v>
                </c:pt>
                <c:pt idx="9">
                  <c:v>1537.5052714230901</c:v>
                </c:pt>
                <c:pt idx="10">
                  <c:v>1576.6131674606399</c:v>
                </c:pt>
                <c:pt idx="11">
                  <c:v>206.26662422640399</c:v>
                </c:pt>
                <c:pt idx="12">
                  <c:v>229.75465113281501</c:v>
                </c:pt>
                <c:pt idx="13">
                  <c:v>4276.4676201130796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-35.611108175539812</c:v>
                </c:pt>
                <c:pt idx="1">
                  <c:v>-15.174986351759799</c:v>
                </c:pt>
                <c:pt idx="2">
                  <c:v>-50.78609452729961</c:v>
                </c:pt>
                <c:pt idx="3">
                  <c:v>-3582.2453920777716</c:v>
                </c:pt>
                <c:pt idx="4">
                  <c:v>-21.241305971849016</c:v>
                </c:pt>
                <c:pt idx="5">
                  <c:v>-3567.875589874081</c:v>
                </c:pt>
                <c:pt idx="6">
                  <c:v>13.746361739069926</c:v>
                </c:pt>
                <c:pt idx="7">
                  <c:v>-16.548905295900113</c:v>
                </c:pt>
                <c:pt idx="8">
                  <c:v>37.416289054010122</c:v>
                </c:pt>
                <c:pt idx="9">
                  <c:v>-2287.3233270517999</c:v>
                </c:pt>
                <c:pt idx="10">
                  <c:v>-2240.3930368453498</c:v>
                </c:pt>
                <c:pt idx="11">
                  <c:v>46.930290206450081</c:v>
                </c:pt>
                <c:pt idx="12">
                  <c:v>39.107896037549835</c:v>
                </c:pt>
                <c:pt idx="13">
                  <c:v>-1331.2386471966861</c:v>
                </c:pt>
                <c:pt idx="14">
                  <c:v>9.9902675711149982</c:v>
                </c:pt>
                <c:pt idx="15">
                  <c:v>23.488026906411022</c:v>
                </c:pt>
                <c:pt idx="16">
                  <c:v>-1346.8585163278249</c:v>
                </c:pt>
                <c:pt idx="17">
                  <c:v>12.236988505677004</c:v>
                </c:pt>
                <c:pt idx="18">
                  <c:v>476.70456540816986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740.84235950304196</c:v>
                </c:pt>
                <c:pt idx="6">
                  <c:v>740.503720539602</c:v>
                </c:pt>
                <c:pt idx="7">
                  <c:v>741.49139847205902</c:v>
                </c:pt>
                <c:pt idx="8">
                  <c:v>739.152715042149</c:v>
                </c:pt>
                <c:pt idx="9">
                  <c:v>2956.3470912596199</c:v>
                </c:pt>
                <c:pt idx="10">
                  <c:v>2955.8767558314598</c:v>
                </c:pt>
                <c:pt idx="11">
                  <c:v>369.64678231527898</c:v>
                </c:pt>
                <c:pt idx="12">
                  <c:v>369.60312163693601</c:v>
                </c:pt>
                <c:pt idx="13">
                  <c:v>1223.1179670339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740.84235950304196</c:v>
                </c:pt>
                <c:pt idx="7">
                  <c:v>-0.33863896343996203</c:v>
                </c:pt>
                <c:pt idx="8">
                  <c:v>0.98767793245701796</c:v>
                </c:pt>
                <c:pt idx="9">
                  <c:v>-1.6896444608929642</c:v>
                </c:pt>
                <c:pt idx="10">
                  <c:v>2215.5047317565777</c:v>
                </c:pt>
                <c:pt idx="11">
                  <c:v>2217.194376217471</c:v>
                </c:pt>
                <c:pt idx="12">
                  <c:v>-0.47033542816006957</c:v>
                </c:pt>
                <c:pt idx="13">
                  <c:v>-2586.700308944341</c:v>
                </c:pt>
                <c:pt idx="14">
                  <c:v>369.64678231527898</c:v>
                </c:pt>
                <c:pt idx="15">
                  <c:v>-4.3660678342973824E-2</c:v>
                </c:pt>
                <c:pt idx="16">
                  <c:v>-2586.2736341945238</c:v>
                </c:pt>
                <c:pt idx="17">
                  <c:v>369.60312163693601</c:v>
                </c:pt>
                <c:pt idx="18">
                  <c:v>1223.1179670339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26.6999999999999</c:v>
                </c:pt>
                <c:pt idx="3">
                  <c:v>22.2</c:v>
                </c:pt>
                <c:pt idx="4">
                  <c:v>22.2</c:v>
                </c:pt>
                <c:pt idx="5">
                  <c:v>22.2633262621931</c:v>
                </c:pt>
                <c:pt idx="6">
                  <c:v>26.753745951240401</c:v>
                </c:pt>
                <c:pt idx="7">
                  <c:v>23.387234739448001</c:v>
                </c:pt>
                <c:pt idx="8">
                  <c:v>22.2</c:v>
                </c:pt>
                <c:pt idx="9">
                  <c:v>22.2</c:v>
                </c:pt>
                <c:pt idx="10">
                  <c:v>22.200009663276301</c:v>
                </c:pt>
                <c:pt idx="11">
                  <c:v>22.1999999999999</c:v>
                </c:pt>
                <c:pt idx="12">
                  <c:v>22.1999999999999</c:v>
                </c:pt>
                <c:pt idx="13">
                  <c:v>26.7895436686374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3.8447641611103873E-5</c:v>
                </c:pt>
                <c:pt idx="6">
                  <c:v>2.8159302696324107E-5</c:v>
                </c:pt>
                <c:pt idx="7">
                  <c:v>3.8471335373923594E-4</c:v>
                </c:pt>
                <c:pt idx="8">
                  <c:v>4.4809001354240552E-15</c:v>
                </c:pt>
                <c:pt idx="9">
                  <c:v>4.4809001354240552E-15</c:v>
                </c:pt>
                <c:pt idx="10">
                  <c:v>1.2996335339297987E-7</c:v>
                </c:pt>
                <c:pt idx="11">
                  <c:v>0</c:v>
                </c:pt>
                <c:pt idx="12">
                  <c:v>0</c:v>
                </c:pt>
                <c:pt idx="13">
                  <c:v>8.353334611816899E-4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1.306502119715595E-4</c:v>
                </c:pt>
                <c:pt idx="1">
                  <c:v>1.1448385132517838E-4</c:v>
                </c:pt>
                <c:pt idx="2">
                  <c:v>0</c:v>
                </c:pt>
                <c:pt idx="3">
                  <c:v>1.6394274830894797E-4</c:v>
                </c:pt>
                <c:pt idx="4">
                  <c:v>1.3978041544465705E-4</c:v>
                </c:pt>
                <c:pt idx="5">
                  <c:v>7.953039879808034E-5</c:v>
                </c:pt>
                <c:pt idx="6">
                  <c:v>9.4827729829237997E-5</c:v>
                </c:pt>
                <c:pt idx="7">
                  <c:v>1.4318535373920079E-4</c:v>
                </c:pt>
                <c:pt idx="8">
                  <c:v>4.7983957430840038E-5</c:v>
                </c:pt>
                <c:pt idx="9">
                  <c:v>8.6946161781212739E-5</c:v>
                </c:pt>
                <c:pt idx="10">
                  <c:v>2.7161573546196152E-4</c:v>
                </c:pt>
                <c:pt idx="11">
                  <c:v>4.584329456291918E-4</c:v>
                </c:pt>
                <c:pt idx="12">
                  <c:v>4.2936105316293083E-4</c:v>
                </c:pt>
                <c:pt idx="13">
                  <c:v>3.1338504679271592E-4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6.9763490870697496E-3</c:v>
                </c:pt>
                <c:pt idx="1">
                  <c:v>6.2080763809236701E-3</c:v>
                </c:pt>
                <c:pt idx="2">
                  <c:v>7.14459564738872E-3</c:v>
                </c:pt>
                <c:pt idx="3">
                  <c:v>6.9793462187121499E-3</c:v>
                </c:pt>
                <c:pt idx="4">
                  <c:v>6.2149848043878998E-3</c:v>
                </c:pt>
                <c:pt idx="5">
                  <c:v>8.3624242356321703E-3</c:v>
                </c:pt>
                <c:pt idx="6">
                  <c:v>9.8378807815326392E-3</c:v>
                </c:pt>
                <c:pt idx="7">
                  <c:v>9.2250153890530602E-3</c:v>
                </c:pt>
                <c:pt idx="8">
                  <c:v>1.0681841851434899E-2</c:v>
                </c:pt>
                <c:pt idx="9">
                  <c:v>1.5727462371259399E-2</c:v>
                </c:pt>
                <c:pt idx="10">
                  <c:v>1.5900700052334901E-2</c:v>
                </c:pt>
                <c:pt idx="11">
                  <c:v>1.55127050975283E-2</c:v>
                </c:pt>
                <c:pt idx="12">
                  <c:v>1.5432132549242E-2</c:v>
                </c:pt>
                <c:pt idx="13">
                  <c:v>1.11126045646336E-2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1.5057512857744628E-4</c:v>
                </c:pt>
                <c:pt idx="6">
                  <c:v>1.7110248462246292E-4</c:v>
                </c:pt>
                <c:pt idx="7">
                  <c:v>4.470117724285291E-4</c:v>
                </c:pt>
                <c:pt idx="8">
                  <c:v>3.9057174959388169E-4</c:v>
                </c:pt>
                <c:pt idx="9">
                  <c:v>4.0525501544656708E-4</c:v>
                </c:pt>
                <c:pt idx="10">
                  <c:v>3.7290526866655914E-4</c:v>
                </c:pt>
                <c:pt idx="11">
                  <c:v>2.5231331517954572E-3</c:v>
                </c:pt>
                <c:pt idx="12">
                  <c:v>2.2199681392629914E-3</c:v>
                </c:pt>
                <c:pt idx="13">
                  <c:v>6.9464027821767227E-4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3654.5470625757998</c:v>
                </c:pt>
                <c:pt idx="1">
                  <c:v>3635.5075570427198</c:v>
                </c:pt>
                <c:pt idx="2">
                  <c:v>3630.1667945529598</c:v>
                </c:pt>
                <c:pt idx="3">
                  <c:v>207.18706257580399</c:v>
                </c:pt>
                <c:pt idx="4">
                  <c:v>188.147557042724</c:v>
                </c:pt>
                <c:pt idx="5">
                  <c:v>4378.2822838505199</c:v>
                </c:pt>
                <c:pt idx="6">
                  <c:v>4372.3245659157801</c:v>
                </c:pt>
                <c:pt idx="7">
                  <c:v>4391.0857572485702</c:v>
                </c:pt>
                <c:pt idx="8">
                  <c:v>2157.0609776848701</c:v>
                </c:pt>
                <c:pt idx="9">
                  <c:v>4374.2897215413896</c:v>
                </c:pt>
                <c:pt idx="10">
                  <c:v>4392.8591723652298</c:v>
                </c:pt>
                <c:pt idx="11">
                  <c:v>557.79492612689899</c:v>
                </c:pt>
                <c:pt idx="12">
                  <c:v>576.790770981636</c:v>
                </c:pt>
                <c:pt idx="13">
                  <c:v>5345.0255871469799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3654.5470625757998</c:v>
                </c:pt>
                <c:pt idx="1">
                  <c:v>3635.5075570427198</c:v>
                </c:pt>
                <c:pt idx="2">
                  <c:v>3630.1667945529598</c:v>
                </c:pt>
                <c:pt idx="3">
                  <c:v>207.18706257580399</c:v>
                </c:pt>
                <c:pt idx="4">
                  <c:v>188.147557042724</c:v>
                </c:pt>
                <c:pt idx="5">
                  <c:v>3637.43992434748</c:v>
                </c:pt>
                <c:pt idx="6">
                  <c:v>3631.8208453761799</c:v>
                </c:pt>
                <c:pt idx="7">
                  <c:v>3649.59435877651</c:v>
                </c:pt>
                <c:pt idx="8">
                  <c:v>1417.90826264272</c:v>
                </c:pt>
                <c:pt idx="9">
                  <c:v>1417.9426302817601</c:v>
                </c:pt>
                <c:pt idx="10">
                  <c:v>1436.98241653377</c:v>
                </c:pt>
                <c:pt idx="11">
                  <c:v>188.14814381161901</c:v>
                </c:pt>
                <c:pt idx="12">
                  <c:v>207.18764934469999</c:v>
                </c:pt>
                <c:pt idx="13">
                  <c:v>4121.9076201130802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2.0844200862302301E-4</c:v>
                </c:pt>
                <c:pt idx="4">
                  <c:v>0</c:v>
                </c:pt>
                <c:pt idx="5">
                  <c:v>740.84235950304299</c:v>
                </c:pt>
                <c:pt idx="6">
                  <c:v>740.503720539602</c:v>
                </c:pt>
                <c:pt idx="7">
                  <c:v>741.49139847205902</c:v>
                </c:pt>
                <c:pt idx="8">
                  <c:v>739.152715042149</c:v>
                </c:pt>
                <c:pt idx="9">
                  <c:v>2956.3470912596199</c:v>
                </c:pt>
                <c:pt idx="10">
                  <c:v>2955.8767558314598</c:v>
                </c:pt>
                <c:pt idx="11">
                  <c:v>369.64678231527898</c:v>
                </c:pt>
                <c:pt idx="12">
                  <c:v>369.60312163693601</c:v>
                </c:pt>
                <c:pt idx="13">
                  <c:v>1223.1179670339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145.21599212910996</c:v>
                </c:pt>
                <c:pt idx="1">
                  <c:v>128.6443894866502</c:v>
                </c:pt>
                <c:pt idx="2">
                  <c:v>118.81016562465038</c:v>
                </c:pt>
                <c:pt idx="3">
                  <c:v>10.330600051334017</c:v>
                </c:pt>
                <c:pt idx="4">
                  <c:v>8.1287996125649897</c:v>
                </c:pt>
                <c:pt idx="5">
                  <c:v>140.45838392095993</c:v>
                </c:pt>
                <c:pt idx="6">
                  <c:v>129.52855759635986</c:v>
                </c:pt>
                <c:pt idx="7">
                  <c:v>149.17133325003988</c:v>
                </c:pt>
                <c:pt idx="8">
                  <c:v>72.666718573919979</c:v>
                </c:pt>
                <c:pt idx="9">
                  <c:v>119.56264114133</c:v>
                </c:pt>
                <c:pt idx="10">
                  <c:v>139.63075092686995</c:v>
                </c:pt>
                <c:pt idx="11">
                  <c:v>18.118480414784983</c:v>
                </c:pt>
                <c:pt idx="12">
                  <c:v>22.567001788115022</c:v>
                </c:pt>
                <c:pt idx="13">
                  <c:v>154.55999999999949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-2.0844200862302301E-4</c:v>
                </c:pt>
                <c:pt idx="4">
                  <c:v>0</c:v>
                </c:pt>
                <c:pt idx="5">
                  <c:v>-1.0231815394945443E-12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1.0058981792411501</c:v>
                </c:pt>
                <c:pt idx="1">
                  <c:v>0.17136399355318988</c:v>
                </c:pt>
                <c:pt idx="2">
                  <c:v>1.17726217279434</c:v>
                </c:pt>
                <c:pt idx="3">
                  <c:v>-0.48203500985064007</c:v>
                </c:pt>
                <c:pt idx="4">
                  <c:v>0.87631710825734022</c:v>
                </c:pt>
                <c:pt idx="5">
                  <c:v>-0.61161608083444996</c:v>
                </c:pt>
                <c:pt idx="6">
                  <c:v>0.26488388848810995</c:v>
                </c:pt>
                <c:pt idx="7">
                  <c:v>0.1806389284399299</c:v>
                </c:pt>
                <c:pt idx="8">
                  <c:v>-0.89300503582449009</c:v>
                </c:pt>
                <c:pt idx="9">
                  <c:v>-0.24894502534792018</c:v>
                </c:pt>
                <c:pt idx="10">
                  <c:v>0.36719209488836002</c:v>
                </c:pt>
                <c:pt idx="11">
                  <c:v>0.6161371202362802</c:v>
                </c:pt>
                <c:pt idx="12">
                  <c:v>-1.1756616946761</c:v>
                </c:pt>
                <c:pt idx="13">
                  <c:v>-0.63034407947277016</c:v>
                </c:pt>
                <c:pt idx="14">
                  <c:v>0.61334798473814978</c:v>
                </c:pt>
                <c:pt idx="15">
                  <c:v>-1.0724561417483498</c:v>
                </c:pt>
                <c:pt idx="16">
                  <c:v>-0.52713852654501991</c:v>
                </c:pt>
                <c:pt idx="17">
                  <c:v>0.41720895124714019</c:v>
                </c:pt>
                <c:pt idx="18">
                  <c:v>1.2404878701020099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1539.6061661311901</c:v>
                </c:pt>
                <c:pt idx="1">
                  <c:v>1075.72516173493</c:v>
                </c:pt>
                <c:pt idx="2">
                  <c:v>1022.3081240510299</c:v>
                </c:pt>
                <c:pt idx="3">
                  <c:v>109.526886588208</c:v>
                </c:pt>
                <c:pt idx="4">
                  <c:v>67.973070150017406</c:v>
                </c:pt>
                <c:pt idx="5">
                  <c:v>1201.3489889371699</c:v>
                </c:pt>
                <c:pt idx="6">
                  <c:v>1143.0583549646201</c:v>
                </c:pt>
                <c:pt idx="7">
                  <c:v>1497.5879181105099</c:v>
                </c:pt>
                <c:pt idx="8">
                  <c:v>635.26552447142205</c:v>
                </c:pt>
                <c:pt idx="9">
                  <c:v>1090.3929274332199</c:v>
                </c:pt>
                <c:pt idx="10">
                  <c:v>1548.96193066928</c:v>
                </c:pt>
                <c:pt idx="11">
                  <c:v>164.96370789757401</c:v>
                </c:pt>
                <c:pt idx="12">
                  <c:v>249.81592166091801</c:v>
                </c:pt>
                <c:pt idx="13">
                  <c:v>1478.90515008288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-463.8810043962601</c:v>
                </c:pt>
                <c:pt idx="1">
                  <c:v>-53.417037683900048</c:v>
                </c:pt>
                <c:pt idx="2">
                  <c:v>-517.29804208016014</c:v>
                </c:pt>
                <c:pt idx="3">
                  <c:v>-1430.079279542982</c:v>
                </c:pt>
                <c:pt idx="4">
                  <c:v>-41.553816438190594</c:v>
                </c:pt>
                <c:pt idx="5">
                  <c:v>-1007.7520915849126</c:v>
                </c:pt>
                <c:pt idx="6">
                  <c:v>125.62382720223991</c:v>
                </c:pt>
                <c:pt idx="7">
                  <c:v>-58.290633972549813</c:v>
                </c:pt>
                <c:pt idx="8">
                  <c:v>354.52956314588982</c:v>
                </c:pt>
                <c:pt idx="9">
                  <c:v>-566.08346446574785</c:v>
                </c:pt>
                <c:pt idx="10">
                  <c:v>-110.95606150394997</c:v>
                </c:pt>
                <c:pt idx="11">
                  <c:v>455.12740296179788</c:v>
                </c:pt>
                <c:pt idx="12">
                  <c:v>458.5690032360601</c:v>
                </c:pt>
                <c:pt idx="13">
                  <c:v>-925.42921953564587</c:v>
                </c:pt>
                <c:pt idx="14">
                  <c:v>96.990637747556605</c:v>
                </c:pt>
                <c:pt idx="15">
                  <c:v>84.852213763343997</c:v>
                </c:pt>
                <c:pt idx="16">
                  <c:v>-1299.1460090083619</c:v>
                </c:pt>
                <c:pt idx="17">
                  <c:v>140.28903507271002</c:v>
                </c:pt>
                <c:pt idx="18">
                  <c:v>-60.701016048310066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1326.20179508927</c:v>
                </c:pt>
                <c:pt idx="1">
                  <c:v>886.67384153280602</c:v>
                </c:pt>
                <c:pt idx="2">
                  <c:v>847.70883717655397</c:v>
                </c:pt>
                <c:pt idx="3">
                  <c:v>94.345396077986706</c:v>
                </c:pt>
                <c:pt idx="4">
                  <c:v>56.0272689802473</c:v>
                </c:pt>
                <c:pt idx="5">
                  <c:v>994.93623343593401</c:v>
                </c:pt>
                <c:pt idx="6">
                  <c:v>952.70769206213595</c:v>
                </c:pt>
                <c:pt idx="7">
                  <c:v>1278.37091533436</c:v>
                </c:pt>
                <c:pt idx="8">
                  <c:v>528.47704239322297</c:v>
                </c:pt>
                <c:pt idx="9">
                  <c:v>914.68782871248595</c:v>
                </c:pt>
                <c:pt idx="10">
                  <c:v>1343.7654358289201</c:v>
                </c:pt>
                <c:pt idx="11">
                  <c:v>138.33741928801999</c:v>
                </c:pt>
                <c:pt idx="12">
                  <c:v>216.65224077229601</c:v>
                </c:pt>
                <c:pt idx="13">
                  <c:v>1251.7691500828701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-439.52795355646401</c:v>
                </c:pt>
                <c:pt idx="1">
                  <c:v>-38.965004356252052</c:v>
                </c:pt>
                <c:pt idx="2">
                  <c:v>-478.49295791271607</c:v>
                </c:pt>
                <c:pt idx="3">
                  <c:v>-1231.8563990112834</c:v>
                </c:pt>
                <c:pt idx="4">
                  <c:v>-38.318127097739406</c:v>
                </c:pt>
                <c:pt idx="5">
                  <c:v>-830.64657255255872</c:v>
                </c:pt>
                <c:pt idx="6">
                  <c:v>108.26239190312799</c:v>
                </c:pt>
                <c:pt idx="7">
                  <c:v>-42.228541373798066</c:v>
                </c:pt>
                <c:pt idx="8">
                  <c:v>325.66322327222406</c:v>
                </c:pt>
                <c:pt idx="9">
                  <c:v>-466.45919104271104</c:v>
                </c:pt>
                <c:pt idx="10">
                  <c:v>-80.248404723448061</c:v>
                </c:pt>
                <c:pt idx="11">
                  <c:v>386.21078631926298</c:v>
                </c:pt>
                <c:pt idx="12">
                  <c:v>429.07760711643414</c:v>
                </c:pt>
                <c:pt idx="13">
                  <c:v>-776.35040942446597</c:v>
                </c:pt>
                <c:pt idx="14">
                  <c:v>82.310150307772687</c:v>
                </c:pt>
                <c:pt idx="15">
                  <c:v>78.314821484276024</c:v>
                </c:pt>
                <c:pt idx="16">
                  <c:v>-1127.1131950566241</c:v>
                </c:pt>
                <c:pt idx="17">
                  <c:v>122.30684469430931</c:v>
                </c:pt>
                <c:pt idx="18">
                  <c:v>-74.43264500639998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145.21599212911499</c:v>
                </c:pt>
                <c:pt idx="1">
                  <c:v>128.644389486655</c:v>
                </c:pt>
                <c:pt idx="2">
                  <c:v>118.81016562464499</c:v>
                </c:pt>
                <c:pt idx="3">
                  <c:v>10.3306000513344</c:v>
                </c:pt>
                <c:pt idx="4">
                  <c:v>8.1287996125654196</c:v>
                </c:pt>
                <c:pt idx="5">
                  <c:v>140.458383920964</c:v>
                </c:pt>
                <c:pt idx="6">
                  <c:v>129.528557596365</c:v>
                </c:pt>
                <c:pt idx="7">
                  <c:v>149.17133325004201</c:v>
                </c:pt>
                <c:pt idx="8">
                  <c:v>72.666718573922495</c:v>
                </c:pt>
                <c:pt idx="9">
                  <c:v>119.56264114133199</c:v>
                </c:pt>
                <c:pt idx="10">
                  <c:v>139.63075092686901</c:v>
                </c:pt>
                <c:pt idx="11">
                  <c:v>18.118480414784901</c:v>
                </c:pt>
                <c:pt idx="12">
                  <c:v>22.567001788115501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-16.571602642459993</c:v>
                </c:pt>
                <c:pt idx="1">
                  <c:v>-9.8342238620100062</c:v>
                </c:pt>
                <c:pt idx="2">
                  <c:v>-26.405826504469999</c:v>
                </c:pt>
                <c:pt idx="3">
                  <c:v>-134.88539207778058</c:v>
                </c:pt>
                <c:pt idx="4">
                  <c:v>-2.2018004387689807</c:v>
                </c:pt>
                <c:pt idx="5">
                  <c:v>-120.51558987408959</c:v>
                </c:pt>
                <c:pt idx="6">
                  <c:v>11.813994434308995</c:v>
                </c:pt>
                <c:pt idx="7">
                  <c:v>-10.929826324598992</c:v>
                </c:pt>
                <c:pt idx="8">
                  <c:v>19.642775653677006</c:v>
                </c:pt>
                <c:pt idx="9">
                  <c:v>-67.791665347041501</c:v>
                </c:pt>
                <c:pt idx="10">
                  <c:v>-20.895742779632002</c:v>
                </c:pt>
                <c:pt idx="11">
                  <c:v>46.895922567409499</c:v>
                </c:pt>
                <c:pt idx="12">
                  <c:v>20.068109785537018</c:v>
                </c:pt>
                <c:pt idx="13">
                  <c:v>-101.4441607265471</c:v>
                </c:pt>
                <c:pt idx="14">
                  <c:v>9.9896808022194818</c:v>
                </c:pt>
                <c:pt idx="15">
                  <c:v>4.4485213733305997</c:v>
                </c:pt>
                <c:pt idx="16">
                  <c:v>-117.06374913875351</c:v>
                </c:pt>
                <c:pt idx="17">
                  <c:v>12.236401736781101</c:v>
                </c:pt>
                <c:pt idx="18">
                  <c:v>9.3440078708850081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2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2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2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2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3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3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3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3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3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3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3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3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3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3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4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1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2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2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2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49"/>
  <sheetViews>
    <sheetView zoomScaleNormal="100" workbookViewId="0">
      <selection activeCell="A24" sqref="A24"/>
    </sheetView>
  </sheetViews>
  <sheetFormatPr baseColWidth="10" defaultColWidth="8.7109375" defaultRowHeight="16"/>
  <cols>
    <col min="1" max="1" width="115" style="450" customWidth="1"/>
    <col min="2" max="2" width="52.7109375" customWidth="1"/>
  </cols>
  <sheetData>
    <row r="1" spans="1:2">
      <c r="A1"/>
    </row>
    <row r="5" spans="1:2">
      <c r="A5" s="453" t="s">
        <v>866</v>
      </c>
      <c r="B5" s="443"/>
    </row>
    <row r="6" spans="1:2">
      <c r="A6" s="453" t="s">
        <v>794</v>
      </c>
      <c r="B6" s="478"/>
    </row>
    <row r="7" spans="1:2">
      <c r="A7" s="453" t="s">
        <v>269</v>
      </c>
      <c r="B7" s="478"/>
    </row>
    <row r="8" spans="1:2">
      <c r="A8" s="453" t="s">
        <v>869</v>
      </c>
    </row>
    <row r="11" spans="1:2">
      <c r="A11" s="454" t="s">
        <v>854</v>
      </c>
      <c r="B11" s="455"/>
    </row>
    <row r="12" spans="1:2">
      <c r="A12" s="454" t="s">
        <v>814</v>
      </c>
      <c r="B12" s="455"/>
    </row>
    <row r="13" spans="1:2">
      <c r="A13" s="454" t="s">
        <v>815</v>
      </c>
      <c r="B13" s="455"/>
    </row>
    <row r="14" spans="1:2">
      <c r="A14" s="450" t="s">
        <v>776</v>
      </c>
      <c r="B14" s="455"/>
    </row>
    <row r="15" spans="1:2">
      <c r="A15" s="454" t="s">
        <v>675</v>
      </c>
      <c r="B15" s="455"/>
    </row>
    <row r="16" spans="1:2">
      <c r="A16" s="454" t="s">
        <v>816</v>
      </c>
      <c r="B16" s="455"/>
    </row>
    <row r="17" spans="1:2">
      <c r="A17" s="454" t="s">
        <v>817</v>
      </c>
      <c r="B17" s="455"/>
    </row>
    <row r="18" spans="1:2">
      <c r="B18" s="455"/>
    </row>
    <row r="19" spans="1:2">
      <c r="A19" s="454" t="s">
        <v>818</v>
      </c>
      <c r="B19" s="455"/>
    </row>
    <row r="20" spans="1:2">
      <c r="A20" s="454" t="s">
        <v>781</v>
      </c>
      <c r="B20" s="455"/>
    </row>
    <row r="21" spans="1:2">
      <c r="A21" s="495"/>
      <c r="B21" s="455"/>
    </row>
    <row r="22" spans="1:2">
      <c r="B22" s="455"/>
    </row>
    <row r="23" spans="1:2">
      <c r="A23"/>
      <c r="B23" s="455"/>
    </row>
    <row r="24" spans="1:2">
      <c r="A24" s="496" t="s">
        <v>870</v>
      </c>
    </row>
    <row r="25" spans="1:2">
      <c r="A25" s="495" t="s">
        <v>819</v>
      </c>
    </row>
    <row r="26" spans="1:2">
      <c r="A26" s="495" t="s">
        <v>820</v>
      </c>
    </row>
    <row r="27" spans="1:2">
      <c r="A27" s="495" t="s">
        <v>821</v>
      </c>
    </row>
    <row r="28" spans="1:2">
      <c r="A28" s="495" t="s">
        <v>822</v>
      </c>
    </row>
    <row r="29" spans="1:2">
      <c r="A29" s="495" t="s">
        <v>836</v>
      </c>
    </row>
    <row r="30" spans="1:2">
      <c r="A30" s="495" t="s">
        <v>823</v>
      </c>
    </row>
    <row r="31" spans="1:2">
      <c r="A31" s="495" t="s">
        <v>824</v>
      </c>
    </row>
    <row r="32" spans="1:2">
      <c r="A32" s="495" t="s">
        <v>867</v>
      </c>
    </row>
    <row r="33" spans="1:1">
      <c r="A33" s="495" t="s">
        <v>825</v>
      </c>
    </row>
    <row r="34" spans="1:1">
      <c r="A34" s="495"/>
    </row>
    <row r="35" spans="1:1">
      <c r="A35" s="495" t="s">
        <v>826</v>
      </c>
    </row>
    <row r="36" spans="1:1">
      <c r="A36" s="495" t="s">
        <v>865</v>
      </c>
    </row>
    <row r="37" spans="1:1">
      <c r="A37" s="495" t="s">
        <v>827</v>
      </c>
    </row>
    <row r="38" spans="1:1">
      <c r="A38" s="495"/>
    </row>
    <row r="39" spans="1:1">
      <c r="A39" s="495" t="s">
        <v>677</v>
      </c>
    </row>
    <row r="40" spans="1:1">
      <c r="A40" s="497" t="s">
        <v>662</v>
      </c>
    </row>
    <row r="41" spans="1:1">
      <c r="A41" s="497" t="s">
        <v>663</v>
      </c>
    </row>
    <row r="42" spans="1:1">
      <c r="A42" s="497" t="s">
        <v>664</v>
      </c>
    </row>
    <row r="43" spans="1:1">
      <c r="A43" s="497" t="s">
        <v>665</v>
      </c>
    </row>
    <row r="44" spans="1:1">
      <c r="A44" s="497" t="s">
        <v>666</v>
      </c>
    </row>
    <row r="45" spans="1:1">
      <c r="A45" s="497" t="s">
        <v>668</v>
      </c>
    </row>
    <row r="46" spans="1:1">
      <c r="A46" s="497" t="s">
        <v>667</v>
      </c>
    </row>
    <row r="47" spans="1:1">
      <c r="A47" s="497" t="s">
        <v>828</v>
      </c>
    </row>
    <row r="48" spans="1:1">
      <c r="A48" s="497" t="s">
        <v>829</v>
      </c>
    </row>
    <row r="49" spans="1:1">
      <c r="A49" s="497" t="s">
        <v>830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0">
    <pageSetUpPr fitToPage="1"/>
  </sheetPr>
  <dimension ref="A1:Q78"/>
  <sheetViews>
    <sheetView defaultGridColor="0" topLeftCell="A29" colorId="22" zoomScale="130" zoomScaleNormal="130" workbookViewId="0">
      <selection activeCell="M28" sqref="M28"/>
    </sheetView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58" t="str">
        <f>'Title Page'!$B$34</f>
        <v>ASHRAE Standard 140-2023, Informative Annex B16, Section B16.5.1</v>
      </c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</row>
    <row r="2" spans="1:17" ht="12.75" customHeight="1">
      <c r="A2" s="298"/>
      <c r="B2" s="558" t="str">
        <f>'Title Page'!$B$36</f>
        <v>Example Results for Section 9 - HVAC Equipment Performance Tests CE100 through CE200</v>
      </c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558"/>
      <c r="P2" s="558"/>
      <c r="Q2" s="558"/>
    </row>
    <row r="3" spans="1:17" ht="12.75" customHeight="1">
      <c r="A3" s="298"/>
      <c r="B3" s="558" t="str">
        <f>'Title Page'!$B$38</f>
        <v/>
      </c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558"/>
      <c r="P3" s="558"/>
      <c r="Q3" s="558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671</v>
      </c>
      <c r="C7" s="329"/>
      <c r="D7" s="330"/>
      <c r="E7" s="329"/>
      <c r="F7" s="330"/>
      <c r="G7" s="330"/>
      <c r="H7" s="330"/>
      <c r="I7" s="329"/>
      <c r="J7" s="329"/>
      <c r="K7" s="329"/>
      <c r="L7" s="329"/>
      <c r="M7" s="329"/>
      <c r="N7" s="329"/>
      <c r="O7" s="329"/>
      <c r="P7" s="329"/>
      <c r="Q7" s="329"/>
    </row>
    <row r="8" spans="1:17" ht="12" customHeight="1" thickTop="1">
      <c r="A8" s="298"/>
      <c r="B8" s="301" t="s">
        <v>56</v>
      </c>
      <c r="C8" s="302"/>
      <c r="D8" s="334"/>
      <c r="E8" s="302"/>
      <c r="F8" s="334"/>
      <c r="G8" s="334"/>
      <c r="H8" s="334"/>
      <c r="I8" s="303"/>
      <c r="J8" s="561" t="s">
        <v>380</v>
      </c>
      <c r="K8" s="562"/>
      <c r="L8" s="563"/>
      <c r="M8" s="335"/>
      <c r="N8" s="302"/>
      <c r="O8" s="303"/>
      <c r="P8" s="306"/>
      <c r="Q8" s="305">
        <f>YourData!$J$5</f>
        <v>40179</v>
      </c>
    </row>
    <row r="9" spans="1:17" ht="12" customHeight="1">
      <c r="A9" s="29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7" t="s">
        <v>157</v>
      </c>
      <c r="M9" s="306"/>
      <c r="N9" s="300" t="s">
        <v>158</v>
      </c>
      <c r="O9" s="309"/>
      <c r="P9" s="306"/>
      <c r="Q9" s="528" t="str">
        <f>A!$L$21</f>
        <v>Tested Prg</v>
      </c>
    </row>
    <row r="10" spans="1:17" ht="12" customHeight="1">
      <c r="A10" s="298"/>
      <c r="B10" s="310" t="s">
        <v>812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40" t="s">
        <v>161</v>
      </c>
      <c r="N10" s="311" t="s">
        <v>49</v>
      </c>
      <c r="O10" s="312" t="s">
        <v>50</v>
      </c>
      <c r="P10" s="341"/>
      <c r="Q10" s="529" t="str">
        <f>A!$L$22</f>
        <v>Org</v>
      </c>
    </row>
    <row r="11" spans="1:17" ht="12" customHeight="1">
      <c r="A11" s="298"/>
      <c r="B11" s="306" t="s">
        <v>320</v>
      </c>
      <c r="C11" s="314">
        <f>A!J103</f>
        <v>3800</v>
      </c>
      <c r="D11" s="314">
        <f>A!D103</f>
        <v>3800</v>
      </c>
      <c r="E11" s="314">
        <f>A!C103</f>
        <v>3841.47</v>
      </c>
      <c r="F11" s="314">
        <f>A!B103</f>
        <v>3793.9624853458381</v>
      </c>
      <c r="G11" s="314">
        <f>A!K103</f>
        <v>3797.6497416666666</v>
      </c>
      <c r="H11" s="314">
        <f>A!E103</f>
        <v>3799.7366400000501</v>
      </c>
      <c r="I11" s="315">
        <f>A!F103</f>
        <v>3797.9491200000398</v>
      </c>
      <c r="J11" s="314">
        <f t="shared" ref="J11:J24" si="0">MINA(C11:I11)</f>
        <v>3793.9624853458381</v>
      </c>
      <c r="K11" s="314">
        <f t="shared" ref="K11:K24" si="1">MAXA(C11:I11)</f>
        <v>3841.47</v>
      </c>
      <c r="L11" s="316">
        <f>IF(AVERAGE(M11:O11)=0,0,ABS((K11-J11)/(AVERAGE(M11:O11))))</f>
        <v>1.2500705679852687E-2</v>
      </c>
      <c r="M11" s="342">
        <f>A!G103</f>
        <v>3800.35987149332</v>
      </c>
      <c r="N11" s="314">
        <f>A!H103</f>
        <v>3800.4</v>
      </c>
      <c r="O11" s="315">
        <f>A!I103</f>
        <v>3800.4</v>
      </c>
      <c r="P11" s="317"/>
      <c r="Q11" s="318">
        <f>A!L103</f>
        <v>3799.7630547049098</v>
      </c>
    </row>
    <row r="12" spans="1:17" ht="12" customHeight="1">
      <c r="A12" s="298"/>
      <c r="B12" s="306" t="s">
        <v>307</v>
      </c>
      <c r="C12" s="314">
        <f>A!J104</f>
        <v>3765</v>
      </c>
      <c r="D12" s="314">
        <f>A!D104</f>
        <v>3766</v>
      </c>
      <c r="E12" s="314">
        <f>A!C104</f>
        <v>3803.58</v>
      </c>
      <c r="F12" s="314">
        <f>A!B104</f>
        <v>3755.5685814771396</v>
      </c>
      <c r="G12" s="314">
        <f>A!K104</f>
        <v>3763.0688416666667</v>
      </c>
      <c r="H12" s="314">
        <f>A!E104</f>
        <v>3764.6112000000298</v>
      </c>
      <c r="I12" s="315">
        <f>A!F104</f>
        <v>3763.2362199999902</v>
      </c>
      <c r="J12" s="314">
        <f t="shared" si="0"/>
        <v>3755.5685814771396</v>
      </c>
      <c r="K12" s="314">
        <f t="shared" si="1"/>
        <v>3803.58</v>
      </c>
      <c r="L12" s="316">
        <f>IF(AVERAGE(M12:O12)=0,0,ABS((K12-J12)/(AVERAGE(M12:O12))))</f>
        <v>1.2751422865666452E-2</v>
      </c>
      <c r="M12" s="342">
        <f>A!G104</f>
        <v>3765.24380604828</v>
      </c>
      <c r="N12" s="314">
        <f>A!H104</f>
        <v>3765</v>
      </c>
      <c r="O12" s="315">
        <f>A!I104</f>
        <v>3765.3</v>
      </c>
      <c r="P12" s="317"/>
      <c r="Q12" s="318">
        <f>A!L104</f>
        <v>3764.15194652937</v>
      </c>
    </row>
    <row r="13" spans="1:17" ht="12" customHeight="1">
      <c r="A13" s="298"/>
      <c r="B13" s="306" t="s">
        <v>308</v>
      </c>
      <c r="C13" s="314">
        <f>A!J105</f>
        <v>3749</v>
      </c>
      <c r="D13" s="314">
        <f>A!D105</f>
        <v>3749</v>
      </c>
      <c r="E13" s="314">
        <f>A!C105</f>
        <v>3763.48</v>
      </c>
      <c r="F13" s="314">
        <f>A!B105</f>
        <v>3739.1559202813601</v>
      </c>
      <c r="G13" s="314">
        <f>A!K105</f>
        <v>3746.9059038888886</v>
      </c>
      <c r="H13" s="314">
        <f>A!E105</f>
        <v>3748.4294399999699</v>
      </c>
      <c r="I13" s="315">
        <f>A!F105</f>
        <v>3746.8105099999898</v>
      </c>
      <c r="J13" s="314">
        <f t="shared" si="0"/>
        <v>3739.1559202813601</v>
      </c>
      <c r="K13" s="314">
        <f t="shared" si="1"/>
        <v>3763.48</v>
      </c>
      <c r="L13" s="316">
        <f t="shared" ref="L13:L24" si="2">IF(AVERAGE(M13:O13)=0,0,ABS((K13-J13)/(AVERAGE(M13:O13))))</f>
        <v>6.4886118219825897E-3</v>
      </c>
      <c r="M13" s="342">
        <f>A!G105</f>
        <v>3748.9019855617198</v>
      </c>
      <c r="N13" s="314">
        <f>A!H105</f>
        <v>3748.8</v>
      </c>
      <c r="O13" s="315">
        <f>A!I105</f>
        <v>3748.5</v>
      </c>
      <c r="P13" s="317"/>
      <c r="Q13" s="318">
        <f>A!L105</f>
        <v>3748.9769601776102</v>
      </c>
    </row>
    <row r="14" spans="1:17" ht="12" customHeight="1">
      <c r="A14" s="298"/>
      <c r="B14" s="306" t="s">
        <v>309</v>
      </c>
      <c r="C14" s="314">
        <f>A!J106</f>
        <v>219</v>
      </c>
      <c r="D14" s="314">
        <f>A!D106</f>
        <v>219</v>
      </c>
      <c r="E14" s="314">
        <f>A!C106</f>
        <v>215.77799999999999</v>
      </c>
      <c r="F14" s="314">
        <f>A!B106</f>
        <v>215.12309495896835</v>
      </c>
      <c r="G14" s="314">
        <f>A!K106</f>
        <v>217.00121916666669</v>
      </c>
      <c r="H14" s="314">
        <f>A!E106</f>
        <v>218.98531200000301</v>
      </c>
      <c r="I14" s="315">
        <f>A!F106</f>
        <v>219.76947900000101</v>
      </c>
      <c r="J14" s="314">
        <f t="shared" si="0"/>
        <v>215.12309495896835</v>
      </c>
      <c r="K14" s="314">
        <f t="shared" si="1"/>
        <v>219.76947900000101</v>
      </c>
      <c r="L14" s="316">
        <f t="shared" si="2"/>
        <v>2.1188820341448509E-2</v>
      </c>
      <c r="M14" s="342">
        <f>A!G106</f>
        <v>219.354089962286</v>
      </c>
      <c r="N14" s="314">
        <f>A!H106</f>
        <v>219.3</v>
      </c>
      <c r="O14" s="315">
        <f>A!I106</f>
        <v>219.2</v>
      </c>
      <c r="P14" s="317"/>
      <c r="Q14" s="318">
        <f>A!L106</f>
        <v>217.51766262713801</v>
      </c>
    </row>
    <row r="15" spans="1:17" ht="12" customHeight="1">
      <c r="A15" s="298"/>
      <c r="B15" s="306" t="s">
        <v>310</v>
      </c>
      <c r="C15" s="314">
        <f>A!J107</f>
        <v>198</v>
      </c>
      <c r="D15" s="314">
        <f>A!D107</f>
        <v>198</v>
      </c>
      <c r="E15" s="314">
        <f>A!C107</f>
        <v>195.53</v>
      </c>
      <c r="F15" s="314">
        <f>A!B107</f>
        <v>194.60726846424384</v>
      </c>
      <c r="G15" s="314">
        <f>A!K107</f>
        <v>196.28214722222225</v>
      </c>
      <c r="H15" s="314">
        <f>A!E107</f>
        <v>197.674848</v>
      </c>
      <c r="I15" s="315">
        <f>A!F107</f>
        <v>198.56431600000101</v>
      </c>
      <c r="J15" s="314">
        <f t="shared" si="0"/>
        <v>194.60726846424384</v>
      </c>
      <c r="K15" s="314">
        <f t="shared" si="1"/>
        <v>198.56431600000101</v>
      </c>
      <c r="L15" s="316">
        <f t="shared" si="2"/>
        <v>2.0013149698936722E-2</v>
      </c>
      <c r="M15" s="342">
        <f>A!G107</f>
        <v>197.96713190339099</v>
      </c>
      <c r="N15" s="314">
        <f>A!H107</f>
        <v>197.9</v>
      </c>
      <c r="O15" s="315">
        <f>A!I107</f>
        <v>197.3</v>
      </c>
      <c r="P15" s="317"/>
      <c r="Q15" s="318">
        <f>A!L107</f>
        <v>196.27635665528899</v>
      </c>
    </row>
    <row r="16" spans="1:17" ht="12" customHeight="1">
      <c r="A16" s="298"/>
      <c r="B16" s="306" t="s">
        <v>311</v>
      </c>
      <c r="C16" s="314">
        <f>A!J108</f>
        <v>4517</v>
      </c>
      <c r="D16" s="314">
        <f>A!D108</f>
        <v>4517</v>
      </c>
      <c r="E16" s="314">
        <f>A!C108</f>
        <v>4542.78</v>
      </c>
      <c r="F16" s="314">
        <f>A!B108</f>
        <v>4527.5498241500591</v>
      </c>
      <c r="G16" s="314">
        <f>A!K108</f>
        <v>4508.7225244444444</v>
      </c>
      <c r="H16" s="314">
        <f>A!E108</f>
        <v>4516.9958399999696</v>
      </c>
      <c r="I16" s="315">
        <f>A!F108</f>
        <v>4515.0285199999998</v>
      </c>
      <c r="J16" s="314">
        <f t="shared" si="0"/>
        <v>4508.7225244444444</v>
      </c>
      <c r="K16" s="314">
        <f t="shared" si="1"/>
        <v>4542.78</v>
      </c>
      <c r="L16" s="316">
        <f t="shared" si="2"/>
        <v>7.5386049231543663E-3</v>
      </c>
      <c r="M16" s="342">
        <f>A!G108</f>
        <v>4517.5273820119801</v>
      </c>
      <c r="N16" s="314">
        <f>A!H108</f>
        <v>4517.3999999999996</v>
      </c>
      <c r="O16" s="315">
        <f>A!I108</f>
        <v>4518.3</v>
      </c>
      <c r="P16" s="317"/>
      <c r="Q16" s="318">
        <f>A!L108</f>
        <v>4518.7406677714898</v>
      </c>
    </row>
    <row r="17" spans="1:17" ht="12" customHeight="1">
      <c r="A17" s="298"/>
      <c r="B17" s="306" t="s">
        <v>312</v>
      </c>
      <c r="C17" s="314">
        <f>A!J109</f>
        <v>4501</v>
      </c>
      <c r="D17" s="314">
        <f>A!D109</f>
        <v>4500</v>
      </c>
      <c r="E17" s="314">
        <f>A!C109</f>
        <v>4516.3779999999997</v>
      </c>
      <c r="F17" s="314">
        <f>A!B109</f>
        <v>4508.4994138335287</v>
      </c>
      <c r="G17" s="314">
        <f>A!K109</f>
        <v>4491.0486600000004</v>
      </c>
      <c r="H17" s="314">
        <f>A!E109</f>
        <v>4500.0681600000598</v>
      </c>
      <c r="I17" s="315">
        <f>A!F109</f>
        <v>4498.88159</v>
      </c>
      <c r="J17" s="314">
        <f t="shared" si="0"/>
        <v>4491.0486600000004</v>
      </c>
      <c r="K17" s="314">
        <f t="shared" si="1"/>
        <v>4516.3779999999997</v>
      </c>
      <c r="L17" s="316">
        <f t="shared" si="2"/>
        <v>5.6284316540641376E-3</v>
      </c>
      <c r="M17" s="342">
        <f>A!G109</f>
        <v>4500.5449091309601</v>
      </c>
      <c r="N17" s="314">
        <f>A!H109</f>
        <v>4500.3</v>
      </c>
      <c r="O17" s="315">
        <f>A!I109</f>
        <v>4499.8999999999996</v>
      </c>
      <c r="P17" s="317"/>
      <c r="Q17" s="318">
        <f>A!L109</f>
        <v>4501.85312351214</v>
      </c>
    </row>
    <row r="18" spans="1:17" ht="12" customHeight="1">
      <c r="A18" s="298"/>
      <c r="B18" s="306" t="s">
        <v>313</v>
      </c>
      <c r="C18" s="314">
        <f>A!J110</f>
        <v>4538</v>
      </c>
      <c r="D18" s="314">
        <f>A!D110</f>
        <v>4538</v>
      </c>
      <c r="E18" s="314">
        <f>A!C110</f>
        <v>4567.4579999999996</v>
      </c>
      <c r="F18" s="314">
        <f>A!B110</f>
        <v>4548.9449003517002</v>
      </c>
      <c r="G18" s="314">
        <f>A!K110</f>
        <v>4528.6592427777778</v>
      </c>
      <c r="H18" s="314">
        <f>A!E110</f>
        <v>4537.0684799999599</v>
      </c>
      <c r="I18" s="315">
        <f>A!F110</f>
        <v>4535.1008499999898</v>
      </c>
      <c r="J18" s="314">
        <f t="shared" si="0"/>
        <v>4528.6592427777778</v>
      </c>
      <c r="K18" s="314">
        <f t="shared" si="1"/>
        <v>4567.4579999999996</v>
      </c>
      <c r="L18" s="316">
        <f t="shared" si="2"/>
        <v>8.5508800230969587E-3</v>
      </c>
      <c r="M18" s="342">
        <f>A!G110</f>
        <v>4536.9979670238899</v>
      </c>
      <c r="N18" s="314">
        <f>A!H110</f>
        <v>4537.3</v>
      </c>
      <c r="O18" s="315">
        <f>A!I110</f>
        <v>4537.8999999999996</v>
      </c>
      <c r="P18" s="317"/>
      <c r="Q18" s="318">
        <f>A!L110</f>
        <v>4540.2570904986096</v>
      </c>
    </row>
    <row r="19" spans="1:17" ht="12" customHeight="1">
      <c r="A19" s="298"/>
      <c r="B19" s="306" t="s">
        <v>314</v>
      </c>
      <c r="C19" s="314">
        <f>A!J111</f>
        <v>2233</v>
      </c>
      <c r="D19" s="314">
        <f>A!D111</f>
        <v>2232</v>
      </c>
      <c r="E19" s="314">
        <f>A!C111</f>
        <v>2226.0569999999998</v>
      </c>
      <c r="F19" s="314">
        <f>A!B111</f>
        <v>2236.5181711606097</v>
      </c>
      <c r="G19" s="314">
        <f>A!K111</f>
        <v>2224.8676683333333</v>
      </c>
      <c r="H19" s="314">
        <f>A!E111</f>
        <v>2231.6851200000101</v>
      </c>
      <c r="I19" s="315">
        <f>A!F111</f>
        <v>2231.63454</v>
      </c>
      <c r="J19" s="314">
        <f t="shared" si="0"/>
        <v>2224.8676683333333</v>
      </c>
      <c r="K19" s="314">
        <f t="shared" si="1"/>
        <v>2236.5181711606097</v>
      </c>
      <c r="L19" s="316">
        <f t="shared" si="2"/>
        <v>5.219180446570674E-3</v>
      </c>
      <c r="M19" s="342">
        <f>A!G111</f>
        <v>2232.3426858740499</v>
      </c>
      <c r="N19" s="314">
        <f>A!H111</f>
        <v>2231.9</v>
      </c>
      <c r="O19" s="315">
        <f>A!I111</f>
        <v>2232.5</v>
      </c>
      <c r="P19" s="317"/>
      <c r="Q19" s="318">
        <f>A!L111</f>
        <v>2229.7276962587898</v>
      </c>
    </row>
    <row r="20" spans="1:17" ht="12" customHeight="1">
      <c r="A20" s="298"/>
      <c r="B20" s="306" t="s">
        <v>315</v>
      </c>
      <c r="C20" s="314">
        <f>A!J112</f>
        <v>4495</v>
      </c>
      <c r="D20" s="314">
        <f>A!D112</f>
        <v>4495</v>
      </c>
      <c r="E20" s="314">
        <f>A!C112</f>
        <v>4509.9840000000004</v>
      </c>
      <c r="F20" s="314">
        <f>A!B112</f>
        <v>4534.5838218053932</v>
      </c>
      <c r="G20" s="314">
        <f>A!K112</f>
        <v>4481.2080488888887</v>
      </c>
      <c r="H20" s="314">
        <f>A!E112</f>
        <v>4494.6115200000404</v>
      </c>
      <c r="I20" s="315">
        <f>A!F112</f>
        <v>4494.0999199999997</v>
      </c>
      <c r="J20" s="314">
        <f t="shared" si="0"/>
        <v>4481.2080488888887</v>
      </c>
      <c r="K20" s="314">
        <f t="shared" si="1"/>
        <v>4534.5838218053932</v>
      </c>
      <c r="L20" s="316">
        <f t="shared" si="2"/>
        <v>1.1875388094236166E-2</v>
      </c>
      <c r="M20" s="342">
        <f>A!G112</f>
        <v>4495.2651116103598</v>
      </c>
      <c r="N20" s="314">
        <f>A!H112</f>
        <v>4494.8999999999996</v>
      </c>
      <c r="O20" s="315">
        <f>A!I112</f>
        <v>4493.8</v>
      </c>
      <c r="P20" s="317"/>
      <c r="Q20" s="318">
        <f>A!L112</f>
        <v>4493.85236268272</v>
      </c>
    </row>
    <row r="21" spans="1:17" ht="12" customHeight="1">
      <c r="A21" s="298"/>
      <c r="B21" s="306" t="s">
        <v>316</v>
      </c>
      <c r="C21" s="314">
        <f>A!J113</f>
        <v>4507</v>
      </c>
      <c r="D21" s="314">
        <f>A!D113</f>
        <v>4535</v>
      </c>
      <c r="E21" s="314">
        <f>A!C113</f>
        <v>4564.8940000000002</v>
      </c>
      <c r="F21" s="314">
        <f>A!B113</f>
        <v>4582.6494724501763</v>
      </c>
      <c r="G21" s="314">
        <f>A!K113</f>
        <v>4522.5898727777776</v>
      </c>
      <c r="H21" s="314">
        <f>A!E113</f>
        <v>4534.5283199999503</v>
      </c>
      <c r="I21" s="315">
        <f>A!F113</f>
        <v>4533.9432200000001</v>
      </c>
      <c r="J21" s="314">
        <f t="shared" si="0"/>
        <v>4507</v>
      </c>
      <c r="K21" s="314">
        <f t="shared" si="1"/>
        <v>4582.6494724501763</v>
      </c>
      <c r="L21" s="316">
        <f t="shared" si="2"/>
        <v>1.6682571321967075E-2</v>
      </c>
      <c r="M21" s="342">
        <f>A!G113</f>
        <v>4535.1230985747698</v>
      </c>
      <c r="N21" s="314">
        <f>A!H113</f>
        <v>4534.8999999999996</v>
      </c>
      <c r="O21" s="315">
        <f>A!I113</f>
        <v>4533.8999999999996</v>
      </c>
      <c r="P21" s="317"/>
      <c r="Q21" s="318">
        <f>A!L113</f>
        <v>4532.4899232920998</v>
      </c>
    </row>
    <row r="22" spans="1:17" ht="12" customHeight="1">
      <c r="A22" s="298"/>
      <c r="B22" s="306" t="s">
        <v>317</v>
      </c>
      <c r="C22" s="314">
        <f>A!J114</f>
        <v>578</v>
      </c>
      <c r="D22" s="314">
        <f>A!D114</f>
        <v>577</v>
      </c>
      <c r="E22" s="314">
        <f>A!C114</f>
        <v>572.60699999999997</v>
      </c>
      <c r="F22" s="314">
        <f>A!B114</f>
        <v>578.54630715123096</v>
      </c>
      <c r="G22" s="314">
        <f>A!K114</f>
        <v>574.3018236111111</v>
      </c>
      <c r="H22" s="314">
        <f>A!E114</f>
        <v>577.18886399999599</v>
      </c>
      <c r="I22" s="315">
        <f>A!F114</f>
        <v>577.67032500000005</v>
      </c>
      <c r="J22" s="314">
        <f t="shared" si="0"/>
        <v>572.60699999999997</v>
      </c>
      <c r="K22" s="314">
        <f t="shared" si="1"/>
        <v>578.54630715123096</v>
      </c>
      <c r="L22" s="316">
        <f t="shared" si="2"/>
        <v>1.0284349037959443E-2</v>
      </c>
      <c r="M22" s="342">
        <f>A!G114</f>
        <v>577.52788172855503</v>
      </c>
      <c r="N22" s="314">
        <f>A!H114</f>
        <v>577.29999999999995</v>
      </c>
      <c r="O22" s="315">
        <f>A!I114</f>
        <v>577.70000000000005</v>
      </c>
      <c r="P22" s="317"/>
      <c r="Q22" s="318">
        <f>A!L114</f>
        <v>575.91340654168403</v>
      </c>
    </row>
    <row r="23" spans="1:17" ht="12" customHeight="1">
      <c r="A23" s="298"/>
      <c r="B23" s="306" t="s">
        <v>318</v>
      </c>
      <c r="C23" s="314">
        <f>A!J115</f>
        <v>602</v>
      </c>
      <c r="D23" s="314">
        <f>A!D115</f>
        <v>601</v>
      </c>
      <c r="E23" s="314">
        <f>A!C115</f>
        <v>595.24</v>
      </c>
      <c r="F23" s="314">
        <f>A!B115</f>
        <v>601.69988276670574</v>
      </c>
      <c r="G23" s="314">
        <f>A!K115</f>
        <v>597.70184111111109</v>
      </c>
      <c r="H23" s="314">
        <f>A!E115</f>
        <v>600.950784</v>
      </c>
      <c r="I23" s="315">
        <f>A!F115</f>
        <v>601.33901700000104</v>
      </c>
      <c r="J23" s="314">
        <f t="shared" si="0"/>
        <v>595.24</v>
      </c>
      <c r="K23" s="314">
        <f t="shared" si="1"/>
        <v>602</v>
      </c>
      <c r="L23" s="316">
        <f t="shared" si="2"/>
        <v>1.1243091395802096E-2</v>
      </c>
      <c r="M23" s="342">
        <f>A!G115</f>
        <v>601.37436116654203</v>
      </c>
      <c r="N23" s="314">
        <f>A!H115</f>
        <v>601.20000000000005</v>
      </c>
      <c r="O23" s="315">
        <f>A!I115</f>
        <v>601.20000000000005</v>
      </c>
      <c r="P23" s="317"/>
      <c r="Q23" s="318">
        <f>A!L115</f>
        <v>599.35777276975205</v>
      </c>
    </row>
    <row r="24" spans="1:17" ht="12" customHeight="1" thickBot="1">
      <c r="A24" s="298"/>
      <c r="B24" s="320" t="s">
        <v>319</v>
      </c>
      <c r="C24" s="322">
        <f>A!J116</f>
        <v>5498</v>
      </c>
      <c r="D24" s="322">
        <f>A!D116</f>
        <v>5436</v>
      </c>
      <c r="E24" s="322">
        <f>A!C116</f>
        <v>5534.2</v>
      </c>
      <c r="F24" s="322">
        <f>A!B116</f>
        <v>5521.9812426729195</v>
      </c>
      <c r="G24" s="314">
        <f>A!K116</f>
        <v>5484.4778605555557</v>
      </c>
      <c r="H24" s="322">
        <f>A!E116</f>
        <v>5497.5648000000101</v>
      </c>
      <c r="I24" s="324">
        <f>A!F116</f>
        <v>5497.5648000000101</v>
      </c>
      <c r="J24" s="322">
        <f t="shared" si="0"/>
        <v>5436</v>
      </c>
      <c r="K24" s="322">
        <f t="shared" si="1"/>
        <v>5534.2</v>
      </c>
      <c r="L24" s="316">
        <f t="shared" si="2"/>
        <v>1.7861689290427675E-2</v>
      </c>
      <c r="M24" s="345">
        <f>A!G116</f>
        <v>5497.8007758090198</v>
      </c>
      <c r="N24" s="322">
        <f>A!H116</f>
        <v>5497.8</v>
      </c>
      <c r="O24" s="324">
        <f>A!I116</f>
        <v>5497.8</v>
      </c>
      <c r="P24" s="317"/>
      <c r="Q24" s="318">
        <f>A!L116</f>
        <v>5499.5855871469803</v>
      </c>
    </row>
    <row r="25" spans="1:17" ht="12" customHeight="1" thickTop="1">
      <c r="A25" s="298"/>
      <c r="B25" s="326" t="s">
        <v>57</v>
      </c>
      <c r="C25" s="300"/>
      <c r="D25" s="314"/>
      <c r="E25" s="300"/>
      <c r="F25" s="314"/>
      <c r="G25" s="334"/>
      <c r="H25" s="334"/>
      <c r="I25" s="303"/>
      <c r="J25" s="561" t="s">
        <v>380</v>
      </c>
      <c r="K25" s="562"/>
      <c r="L25" s="563"/>
      <c r="M25" s="306"/>
      <c r="N25" s="300"/>
      <c r="O25" s="309"/>
      <c r="P25" s="304"/>
      <c r="Q25" s="305">
        <f>YourData!$J$5</f>
        <v>40179</v>
      </c>
    </row>
    <row r="26" spans="1:17" ht="12" customHeight="1">
      <c r="A26" s="298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7" t="s">
        <v>157</v>
      </c>
      <c r="M26" s="306"/>
      <c r="N26" s="300" t="s">
        <v>158</v>
      </c>
      <c r="O26" s="309"/>
      <c r="P26" s="304"/>
      <c r="Q26" s="528" t="str">
        <f>A!$L$21</f>
        <v>Tested Prg</v>
      </c>
    </row>
    <row r="27" spans="1:17" ht="12" customHeight="1">
      <c r="A27" s="298"/>
      <c r="B27" s="310" t="s">
        <v>812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40" t="s">
        <v>161</v>
      </c>
      <c r="N27" s="311" t="s">
        <v>49</v>
      </c>
      <c r="O27" s="312" t="s">
        <v>50</v>
      </c>
      <c r="P27" s="313"/>
      <c r="Q27" s="529" t="str">
        <f>A!$L$22</f>
        <v>Org</v>
      </c>
    </row>
    <row r="28" spans="1:17" ht="12" customHeight="1">
      <c r="A28" s="298"/>
      <c r="B28" s="306" t="s">
        <v>320</v>
      </c>
      <c r="C28" s="314">
        <f>A!J123</f>
        <v>3800</v>
      </c>
      <c r="D28" s="314">
        <f>A!D123</f>
        <v>3800</v>
      </c>
      <c r="E28" s="314">
        <f>A!C123</f>
        <v>3841.47</v>
      </c>
      <c r="F28" s="314">
        <f>A!B123</f>
        <v>3793.9624853458381</v>
      </c>
      <c r="G28" s="314">
        <f>A!K123</f>
        <v>3797.6447955555559</v>
      </c>
      <c r="H28" s="314">
        <f>A!E123</f>
        <v>3799.7366400000501</v>
      </c>
      <c r="I28" s="315">
        <f>A!F123</f>
        <v>3797.9491200000398</v>
      </c>
      <c r="J28" s="314">
        <f t="shared" ref="J28:J41" si="3">MINA(C28:I28)</f>
        <v>3793.9624853458381</v>
      </c>
      <c r="K28" s="314">
        <f t="shared" ref="K28:K41" si="4">MAXA(C28:I28)</f>
        <v>3841.47</v>
      </c>
      <c r="L28" s="316">
        <f t="shared" ref="L28:L41" si="5">IF(AVERAGE(M28:O28)=0,0,ABS((K28-J28)/(AVERAGE(M28:O28))))</f>
        <v>1.2500705679852687E-2</v>
      </c>
      <c r="M28" s="342">
        <f>A!G123</f>
        <v>3800.35987149332</v>
      </c>
      <c r="N28" s="314">
        <f>A!H123</f>
        <v>3800.4</v>
      </c>
      <c r="O28" s="315">
        <f>A!I123</f>
        <v>3800.4</v>
      </c>
      <c r="P28" s="342"/>
      <c r="Q28" s="318">
        <f>A!L123</f>
        <v>3799.7630547049098</v>
      </c>
    </row>
    <row r="29" spans="1:17" ht="12" customHeight="1">
      <c r="A29" s="298"/>
      <c r="B29" s="306" t="s">
        <v>307</v>
      </c>
      <c r="C29" s="314">
        <f>A!J124</f>
        <v>3765</v>
      </c>
      <c r="D29" s="314">
        <f>A!D124</f>
        <v>3766</v>
      </c>
      <c r="E29" s="314">
        <f>A!C124</f>
        <v>3803.58</v>
      </c>
      <c r="F29" s="314">
        <f>A!B124</f>
        <v>3755.5685814771396</v>
      </c>
      <c r="G29" s="314">
        <f>A!K124</f>
        <v>3763.0651316666667</v>
      </c>
      <c r="H29" s="314">
        <f>A!E124</f>
        <v>3764.6112000000298</v>
      </c>
      <c r="I29" s="315">
        <f>A!F124</f>
        <v>3763.2362199999902</v>
      </c>
      <c r="J29" s="314">
        <f t="shared" si="3"/>
        <v>3755.5685814771396</v>
      </c>
      <c r="K29" s="314">
        <f t="shared" si="4"/>
        <v>3803.58</v>
      </c>
      <c r="L29" s="316">
        <f t="shared" si="5"/>
        <v>1.2751422865666452E-2</v>
      </c>
      <c r="M29" s="342">
        <f>A!G124</f>
        <v>3765.24380604828</v>
      </c>
      <c r="N29" s="314">
        <f>A!H124</f>
        <v>3765</v>
      </c>
      <c r="O29" s="315">
        <f>A!I124</f>
        <v>3765.3</v>
      </c>
      <c r="P29" s="342"/>
      <c r="Q29" s="318">
        <f>A!L124</f>
        <v>3764.15194652937</v>
      </c>
    </row>
    <row r="30" spans="1:17" ht="12" customHeight="1">
      <c r="A30" s="298"/>
      <c r="B30" s="306" t="s">
        <v>308</v>
      </c>
      <c r="C30" s="314">
        <f>A!J125</f>
        <v>3749</v>
      </c>
      <c r="D30" s="314">
        <f>A!D125</f>
        <v>3749</v>
      </c>
      <c r="E30" s="314">
        <f>A!C125</f>
        <v>3763.48</v>
      </c>
      <c r="F30" s="314">
        <f>A!B125</f>
        <v>3739.1559202813601</v>
      </c>
      <c r="G30" s="314">
        <f>A!K125</f>
        <v>3746.9016744444443</v>
      </c>
      <c r="H30" s="314">
        <f>A!E125</f>
        <v>3748.4294399999699</v>
      </c>
      <c r="I30" s="315">
        <f>A!F125</f>
        <v>3746.8105099999898</v>
      </c>
      <c r="J30" s="314">
        <f t="shared" si="3"/>
        <v>3739.1559202813601</v>
      </c>
      <c r="K30" s="314">
        <f t="shared" si="4"/>
        <v>3763.48</v>
      </c>
      <c r="L30" s="316">
        <f t="shared" si="5"/>
        <v>6.4886118219825897E-3</v>
      </c>
      <c r="M30" s="342">
        <f>A!G125</f>
        <v>3748.9019855617198</v>
      </c>
      <c r="N30" s="314">
        <f>A!H125</f>
        <v>3748.8</v>
      </c>
      <c r="O30" s="315">
        <f>A!I125</f>
        <v>3748.5</v>
      </c>
      <c r="P30" s="342"/>
      <c r="Q30" s="318">
        <f>A!L125</f>
        <v>3748.9769601776102</v>
      </c>
    </row>
    <row r="31" spans="1:17" ht="12" customHeight="1">
      <c r="A31" s="298"/>
      <c r="B31" s="306" t="s">
        <v>309</v>
      </c>
      <c r="C31" s="314">
        <f>A!J126</f>
        <v>219</v>
      </c>
      <c r="D31" s="314">
        <f>A!D126</f>
        <v>219</v>
      </c>
      <c r="E31" s="314">
        <f>A!C126</f>
        <v>215.77799999999999</v>
      </c>
      <c r="F31" s="314">
        <f>A!B126</f>
        <v>215.12309495896835</v>
      </c>
      <c r="G31" s="314">
        <f>A!K126</f>
        <v>217.00042416666668</v>
      </c>
      <c r="H31" s="314">
        <f>A!E126</f>
        <v>218.98531200000301</v>
      </c>
      <c r="I31" s="315">
        <f>A!F126</f>
        <v>219.76947900000101</v>
      </c>
      <c r="J31" s="314">
        <f t="shared" si="3"/>
        <v>215.12309495896835</v>
      </c>
      <c r="K31" s="314">
        <f t="shared" si="4"/>
        <v>219.76947900000101</v>
      </c>
      <c r="L31" s="316">
        <f t="shared" si="5"/>
        <v>2.1188820341448509E-2</v>
      </c>
      <c r="M31" s="342">
        <f>A!G126</f>
        <v>219.354089962286</v>
      </c>
      <c r="N31" s="314">
        <f>A!H126</f>
        <v>219.3</v>
      </c>
      <c r="O31" s="315">
        <f>A!I126</f>
        <v>219.2</v>
      </c>
      <c r="P31" s="342"/>
      <c r="Q31" s="318">
        <f>A!L126</f>
        <v>217.51766262713801</v>
      </c>
    </row>
    <row r="32" spans="1:17" ht="12" customHeight="1">
      <c r="A32" s="298"/>
      <c r="B32" s="306" t="s">
        <v>310</v>
      </c>
      <c r="C32" s="314">
        <f>A!J127</f>
        <v>198</v>
      </c>
      <c r="D32" s="314">
        <f>A!D127</f>
        <v>198</v>
      </c>
      <c r="E32" s="314">
        <f>A!C127</f>
        <v>195.53</v>
      </c>
      <c r="F32" s="314">
        <f>A!B127</f>
        <v>194.60726846424384</v>
      </c>
      <c r="G32" s="314">
        <f>A!K127</f>
        <v>196.28146916666668</v>
      </c>
      <c r="H32" s="314">
        <f>A!E127</f>
        <v>197.674848</v>
      </c>
      <c r="I32" s="315">
        <f>A!F127</f>
        <v>198.56431600000101</v>
      </c>
      <c r="J32" s="314">
        <f t="shared" si="3"/>
        <v>194.60726846424384</v>
      </c>
      <c r="K32" s="314">
        <f t="shared" si="4"/>
        <v>198.56431600000101</v>
      </c>
      <c r="L32" s="316">
        <f t="shared" si="5"/>
        <v>2.0013149698936722E-2</v>
      </c>
      <c r="M32" s="342">
        <f>A!G127</f>
        <v>197.96713190339099</v>
      </c>
      <c r="N32" s="314">
        <f>A!H127</f>
        <v>197.9</v>
      </c>
      <c r="O32" s="315">
        <f>A!I127</f>
        <v>197.3</v>
      </c>
      <c r="P32" s="342"/>
      <c r="Q32" s="318">
        <f>A!L127</f>
        <v>196.27635665528899</v>
      </c>
    </row>
    <row r="33" spans="1:17" ht="12" customHeight="1">
      <c r="A33" s="298"/>
      <c r="B33" s="306" t="s">
        <v>311</v>
      </c>
      <c r="C33" s="314">
        <f>A!J128</f>
        <v>3778</v>
      </c>
      <c r="D33" s="314">
        <f>A!D128</f>
        <v>3778</v>
      </c>
      <c r="E33" s="314">
        <f>A!C128</f>
        <v>3803.58</v>
      </c>
      <c r="F33" s="314">
        <f>A!B128</f>
        <v>3786.0492379835878</v>
      </c>
      <c r="G33" s="314">
        <f>A!K128</f>
        <v>3776.0269500000004</v>
      </c>
      <c r="H33" s="314">
        <f>A!E128</f>
        <v>3777.7958400000398</v>
      </c>
      <c r="I33" s="315">
        <f>A!F128</f>
        <v>3775.8216299999999</v>
      </c>
      <c r="J33" s="314">
        <f t="shared" si="3"/>
        <v>3775.8216299999999</v>
      </c>
      <c r="K33" s="314">
        <f t="shared" si="4"/>
        <v>3803.58</v>
      </c>
      <c r="L33" s="316">
        <f t="shared" si="5"/>
        <v>7.3463787601722496E-3</v>
      </c>
      <c r="M33" s="342">
        <f>A!G128</f>
        <v>3778.3317930881499</v>
      </c>
      <c r="N33" s="314">
        <f>A!H128</f>
        <v>3778.2</v>
      </c>
      <c r="O33" s="315">
        <f>A!I128</f>
        <v>3779</v>
      </c>
      <c r="P33" s="342"/>
      <c r="Q33" s="318">
        <f>A!L128</f>
        <v>3777.8983082684399</v>
      </c>
    </row>
    <row r="34" spans="1:17" ht="12" customHeight="1">
      <c r="A34" s="298"/>
      <c r="B34" s="306" t="s">
        <v>312</v>
      </c>
      <c r="C34" s="314">
        <f>A!J129</f>
        <v>3761</v>
      </c>
      <c r="D34" s="314">
        <f>A!D129</f>
        <v>3761</v>
      </c>
      <c r="E34" s="314">
        <f>A!C129</f>
        <v>3777.1779999999999</v>
      </c>
      <c r="F34" s="314">
        <f>A!B129</f>
        <v>3769.0504103165299</v>
      </c>
      <c r="G34" s="314">
        <f>A!K129</f>
        <v>3759.036741111111</v>
      </c>
      <c r="H34" s="314">
        <f>A!E129</f>
        <v>3760.86815999995</v>
      </c>
      <c r="I34" s="315">
        <f>A!F129</f>
        <v>3759.6868399999898</v>
      </c>
      <c r="J34" s="314">
        <f t="shared" si="3"/>
        <v>3759.036741111111</v>
      </c>
      <c r="K34" s="314">
        <f t="shared" si="4"/>
        <v>3777.1779999999999</v>
      </c>
      <c r="L34" s="316">
        <f t="shared" si="5"/>
        <v>4.8234322645913973E-3</v>
      </c>
      <c r="M34" s="342">
        <f>A!G129</f>
        <v>3761.3053362061401</v>
      </c>
      <c r="N34" s="314">
        <f>A!H129</f>
        <v>3761.1</v>
      </c>
      <c r="O34" s="315">
        <f>A!I129</f>
        <v>3760.8</v>
      </c>
      <c r="P34" s="342"/>
      <c r="Q34" s="318">
        <f>A!L129</f>
        <v>3761.3494029725398</v>
      </c>
    </row>
    <row r="35" spans="1:17" ht="12" customHeight="1">
      <c r="A35" s="298"/>
      <c r="B35" s="306" t="s">
        <v>313</v>
      </c>
      <c r="C35" s="314">
        <f>A!J130</f>
        <v>3798</v>
      </c>
      <c r="D35" s="314">
        <f>A!D130</f>
        <v>3798</v>
      </c>
      <c r="E35" s="314">
        <f>A!C130</f>
        <v>3828.2579999999998</v>
      </c>
      <c r="F35" s="314">
        <f>A!B130</f>
        <v>3808.6166471277847</v>
      </c>
      <c r="G35" s="314">
        <f>A!K130</f>
        <v>3795.4925550000003</v>
      </c>
      <c r="H35" s="314">
        <f>A!E130</f>
        <v>3797.8684799999801</v>
      </c>
      <c r="I35" s="315">
        <f>A!F130</f>
        <v>3795.91167</v>
      </c>
      <c r="J35" s="314">
        <f t="shared" si="3"/>
        <v>3795.4925550000003</v>
      </c>
      <c r="K35" s="314">
        <f t="shared" si="4"/>
        <v>3828.2579999999998</v>
      </c>
      <c r="L35" s="316">
        <f t="shared" si="5"/>
        <v>8.626683442950386E-3</v>
      </c>
      <c r="M35" s="342">
        <f>A!G130</f>
        <v>3797.7525320823202</v>
      </c>
      <c r="N35" s="314">
        <f>A!H130</f>
        <v>3798.1</v>
      </c>
      <c r="O35" s="315">
        <f>A!I130</f>
        <v>3798.6</v>
      </c>
      <c r="P35" s="342"/>
      <c r="Q35" s="318">
        <f>A!L130</f>
        <v>3798.7656920265499</v>
      </c>
    </row>
    <row r="36" spans="1:17" ht="12" customHeight="1">
      <c r="A36" s="298"/>
      <c r="B36" s="306" t="s">
        <v>314</v>
      </c>
      <c r="C36" s="314">
        <f>A!J131</f>
        <v>1493</v>
      </c>
      <c r="D36" s="314">
        <f>A!D131</f>
        <v>1493</v>
      </c>
      <c r="E36" s="314">
        <f>A!C131</f>
        <v>1486.857</v>
      </c>
      <c r="F36" s="314">
        <f>A!B131</f>
        <v>1497.6553341148888</v>
      </c>
      <c r="G36" s="314">
        <f>A!K131</f>
        <v>1491.2209888888888</v>
      </c>
      <c r="H36" s="314">
        <f>A!E131</f>
        <v>1492.4851200000201</v>
      </c>
      <c r="I36" s="315">
        <f>A!F131</f>
        <v>1492.42302</v>
      </c>
      <c r="J36" s="314">
        <f t="shared" si="3"/>
        <v>1486.857</v>
      </c>
      <c r="K36" s="314">
        <f t="shared" si="4"/>
        <v>1497.6553341148888</v>
      </c>
      <c r="L36" s="316">
        <f t="shared" si="5"/>
        <v>7.2329211247516255E-3</v>
      </c>
      <c r="M36" s="342">
        <f>A!G131</f>
        <v>1493.0269892517099</v>
      </c>
      <c r="N36" s="314">
        <f>A!H131</f>
        <v>1492.7</v>
      </c>
      <c r="O36" s="315">
        <f>A!I131</f>
        <v>1493.1</v>
      </c>
      <c r="P36" s="342"/>
      <c r="Q36" s="318">
        <f>A!L131</f>
        <v>1490.57498121664</v>
      </c>
    </row>
    <row r="37" spans="1:17" ht="12" customHeight="1">
      <c r="A37" s="461"/>
      <c r="B37" s="306" t="s">
        <v>315</v>
      </c>
      <c r="C37" s="314">
        <f>A!J132</f>
        <v>1537</v>
      </c>
      <c r="D37" s="314">
        <f>A!D132</f>
        <v>1538</v>
      </c>
      <c r="E37" s="314">
        <f>A!C132</f>
        <v>1553.184</v>
      </c>
      <c r="F37" s="314">
        <f>A!B132</f>
        <v>1606.6822977725678</v>
      </c>
      <c r="G37" s="314">
        <f>A!K132</f>
        <v>1537.3461172222223</v>
      </c>
      <c r="H37" s="314">
        <f>A!E132</f>
        <v>1537.81152000002</v>
      </c>
      <c r="I37" s="315">
        <f>A!F132</f>
        <v>1537.3001099999999</v>
      </c>
      <c r="J37" s="314">
        <f t="shared" si="3"/>
        <v>1537</v>
      </c>
      <c r="K37" s="314">
        <f t="shared" si="4"/>
        <v>1606.6822977725678</v>
      </c>
      <c r="L37" s="316">
        <f t="shared" si="5"/>
        <v>4.5311074210520649E-2</v>
      </c>
      <c r="M37" s="342">
        <f>A!G132</f>
        <v>1537.79385006956</v>
      </c>
      <c r="N37" s="314">
        <f>A!H132</f>
        <v>1538.1</v>
      </c>
      <c r="O37" s="315">
        <f>A!I132</f>
        <v>1537.7</v>
      </c>
      <c r="P37" s="342"/>
      <c r="Q37" s="318">
        <f>A!L132</f>
        <v>1537.5052714230901</v>
      </c>
    </row>
    <row r="38" spans="1:17" ht="12" customHeight="1">
      <c r="A38" s="461"/>
      <c r="B38" s="306" t="s">
        <v>316</v>
      </c>
      <c r="C38" s="314">
        <f>A!J133</f>
        <v>1548</v>
      </c>
      <c r="D38" s="314">
        <f>A!D133</f>
        <v>1578</v>
      </c>
      <c r="E38" s="314">
        <f>A!C133</f>
        <v>1608.0940000000001</v>
      </c>
      <c r="F38" s="314">
        <f>A!B133</f>
        <v>1652.6963657678784</v>
      </c>
      <c r="G38" s="314">
        <f>A!K133</f>
        <v>1576.6014397222223</v>
      </c>
      <c r="H38" s="314">
        <f>A!E133</f>
        <v>1577.7283199999899</v>
      </c>
      <c r="I38" s="315">
        <f>A!F133</f>
        <v>1577.1232600000001</v>
      </c>
      <c r="J38" s="314">
        <f t="shared" si="3"/>
        <v>1548</v>
      </c>
      <c r="K38" s="314">
        <f t="shared" si="4"/>
        <v>1652.6963657678784</v>
      </c>
      <c r="L38" s="316">
        <f t="shared" si="5"/>
        <v>6.6355906746338761E-2</v>
      </c>
      <c r="M38" s="342">
        <f>A!G133</f>
        <v>1577.60072805147</v>
      </c>
      <c r="N38" s="314">
        <f>A!H133</f>
        <v>1578.1</v>
      </c>
      <c r="O38" s="315">
        <f>A!I133</f>
        <v>1577.7</v>
      </c>
      <c r="P38" s="342"/>
      <c r="Q38" s="318">
        <f>A!L133</f>
        <v>1576.6131674606399</v>
      </c>
    </row>
    <row r="39" spans="1:17" ht="12" customHeight="1">
      <c r="A39" s="461"/>
      <c r="B39" s="306" t="s">
        <v>317</v>
      </c>
      <c r="C39" s="314">
        <f>A!J134</f>
        <v>208</v>
      </c>
      <c r="D39" s="314">
        <f>A!D134</f>
        <v>208</v>
      </c>
      <c r="E39" s="314">
        <f>A!C134</f>
        <v>203.00700000000001</v>
      </c>
      <c r="F39" s="314">
        <f>A!B134</f>
        <v>212.19226260257915</v>
      </c>
      <c r="G39" s="314">
        <f>A!K134</f>
        <v>206.36539055555556</v>
      </c>
      <c r="H39" s="314">
        <f>A!E134</f>
        <v>207.58886399999901</v>
      </c>
      <c r="I39" s="315">
        <f>A!F134</f>
        <v>208.02347</v>
      </c>
      <c r="J39" s="314">
        <f t="shared" si="3"/>
        <v>203.00700000000001</v>
      </c>
      <c r="K39" s="314">
        <f t="shared" si="4"/>
        <v>212.19226260257915</v>
      </c>
      <c r="L39" s="316">
        <f t="shared" si="5"/>
        <v>4.420154558746215E-2</v>
      </c>
      <c r="M39" s="342">
        <f>A!G134</f>
        <v>207.812313789174</v>
      </c>
      <c r="N39" s="314">
        <f>A!H134</f>
        <v>207.7</v>
      </c>
      <c r="O39" s="315">
        <f>A!I134</f>
        <v>207.9</v>
      </c>
      <c r="P39" s="342"/>
      <c r="Q39" s="318">
        <f>A!L134</f>
        <v>206.26662422640399</v>
      </c>
    </row>
    <row r="40" spans="1:17" ht="12" customHeight="1">
      <c r="A40" s="461"/>
      <c r="B40" s="306" t="s">
        <v>318</v>
      </c>
      <c r="C40" s="314">
        <f>A!J135</f>
        <v>232</v>
      </c>
      <c r="D40" s="314">
        <f>A!D135</f>
        <v>232</v>
      </c>
      <c r="E40" s="314">
        <f>A!C135</f>
        <v>225.64</v>
      </c>
      <c r="F40" s="314">
        <f>A!B135</f>
        <v>235.05275498241497</v>
      </c>
      <c r="G40" s="314">
        <f>A!K135</f>
        <v>229.55626999999998</v>
      </c>
      <c r="H40" s="314">
        <f>A!E135</f>
        <v>231.35078399999699</v>
      </c>
      <c r="I40" s="315">
        <f>A!F135</f>
        <v>231.73351699999901</v>
      </c>
      <c r="J40" s="314">
        <f t="shared" si="3"/>
        <v>225.64</v>
      </c>
      <c r="K40" s="314">
        <f t="shared" si="4"/>
        <v>235.05275498241497</v>
      </c>
      <c r="L40" s="316">
        <f t="shared" si="5"/>
        <v>4.0639662914742247E-2</v>
      </c>
      <c r="M40" s="342">
        <f>A!G135</f>
        <v>231.64495987296601</v>
      </c>
      <c r="N40" s="314">
        <f>A!H135</f>
        <v>231.6</v>
      </c>
      <c r="O40" s="315">
        <f>A!I135</f>
        <v>231.6</v>
      </c>
      <c r="P40" s="342"/>
      <c r="Q40" s="318">
        <f>A!L135</f>
        <v>229.75465113281501</v>
      </c>
    </row>
    <row r="41" spans="1:17" ht="12" customHeight="1" thickBot="1">
      <c r="A41" s="461"/>
      <c r="B41" s="320" t="s">
        <v>319</v>
      </c>
      <c r="C41" s="322">
        <f>A!J136</f>
        <v>4276</v>
      </c>
      <c r="D41" s="322">
        <f>A!D136</f>
        <v>4215</v>
      </c>
      <c r="E41" s="322">
        <f>A!C136</f>
        <v>4313.1760000000004</v>
      </c>
      <c r="F41" s="322">
        <f>A!B136</f>
        <v>4302.7549824150065</v>
      </c>
      <c r="G41" s="314">
        <f>A!K136</f>
        <v>4274.2566583333328</v>
      </c>
      <c r="H41" s="322">
        <f>A!E136</f>
        <v>4276.5407999999597</v>
      </c>
      <c r="I41" s="324">
        <f>A!F136</f>
        <v>4276.5407999999597</v>
      </c>
      <c r="J41" s="322">
        <f t="shared" si="3"/>
        <v>4215</v>
      </c>
      <c r="K41" s="322">
        <f t="shared" si="4"/>
        <v>4313.1760000000004</v>
      </c>
      <c r="L41" s="316">
        <f t="shared" si="5"/>
        <v>2.295566946545495E-2</v>
      </c>
      <c r="M41" s="345">
        <f>A!G136</f>
        <v>4276.6945136592203</v>
      </c>
      <c r="N41" s="322">
        <f>A!H136</f>
        <v>4276.8</v>
      </c>
      <c r="O41" s="324">
        <f>A!I136</f>
        <v>4276.8</v>
      </c>
      <c r="P41" s="342"/>
      <c r="Q41" s="318">
        <f>A!L136</f>
        <v>4276.4676201130796</v>
      </c>
    </row>
    <row r="42" spans="1:17" ht="12" customHeight="1" thickTop="1">
      <c r="A42" s="461"/>
      <c r="B42" s="326" t="s">
        <v>58</v>
      </c>
      <c r="C42" s="314"/>
      <c r="D42" s="314"/>
      <c r="E42" s="314"/>
      <c r="F42" s="314"/>
      <c r="G42" s="334"/>
      <c r="H42" s="334"/>
      <c r="I42" s="303"/>
      <c r="J42" s="561" t="s">
        <v>380</v>
      </c>
      <c r="K42" s="562"/>
      <c r="L42" s="563"/>
      <c r="M42" s="306"/>
      <c r="N42" s="300"/>
      <c r="O42" s="309"/>
      <c r="P42" s="306"/>
      <c r="Q42" s="305">
        <f>YourData!$J$5</f>
        <v>40179</v>
      </c>
    </row>
    <row r="43" spans="1:17" ht="12" customHeight="1">
      <c r="A43" s="461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7" t="s">
        <v>157</v>
      </c>
      <c r="M43" s="306"/>
      <c r="N43" s="300" t="s">
        <v>158</v>
      </c>
      <c r="O43" s="309"/>
      <c r="P43" s="306"/>
      <c r="Q43" s="528" t="str">
        <f>A!$L$21</f>
        <v>Tested Prg</v>
      </c>
    </row>
    <row r="44" spans="1:17" ht="12" customHeight="1">
      <c r="A44" s="461"/>
      <c r="B44" s="310" t="s">
        <v>812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40" t="s">
        <v>161</v>
      </c>
      <c r="N44" s="311" t="s">
        <v>49</v>
      </c>
      <c r="O44" s="312" t="s">
        <v>50</v>
      </c>
      <c r="P44" s="341"/>
      <c r="Q44" s="529" t="str">
        <f>A!$L$22</f>
        <v>Org</v>
      </c>
    </row>
    <row r="45" spans="1:17" ht="12" customHeight="1">
      <c r="A45" s="461"/>
      <c r="B45" s="306" t="s">
        <v>320</v>
      </c>
      <c r="C45" s="314">
        <f>A!J143</f>
        <v>0</v>
      </c>
      <c r="D45" s="314">
        <f>A!D143</f>
        <v>0</v>
      </c>
      <c r="E45" s="314">
        <f>A!C143</f>
        <v>0</v>
      </c>
      <c r="F45" s="314">
        <f>A!B143</f>
        <v>0</v>
      </c>
      <c r="G45" s="314">
        <f>A!K143</f>
        <v>4.9461111107120814E-3</v>
      </c>
      <c r="H45" s="314">
        <f>A!E143</f>
        <v>0</v>
      </c>
      <c r="I45" s="315">
        <f>A!F143</f>
        <v>3.3137916779999903E-14</v>
      </c>
      <c r="J45" s="314">
        <f t="shared" ref="J45:J58" si="6">MINA(C45:I45)</f>
        <v>0</v>
      </c>
      <c r="K45" s="314">
        <f t="shared" ref="K45:K58" si="7">MAXA(C45:I45)</f>
        <v>4.9461111107120814E-3</v>
      </c>
      <c r="L45" s="494" t="str">
        <f>IF(AVERAGE(M45:O45)=0,"----",ABS((K45-J45)/(AVERAGE(M45:O45))))</f>
        <v>----</v>
      </c>
      <c r="M45" s="342">
        <f>A!G143</f>
        <v>0</v>
      </c>
      <c r="N45" s="314">
        <f>A!H143</f>
        <v>0</v>
      </c>
      <c r="O45" s="315">
        <f>A!I143</f>
        <v>0</v>
      </c>
      <c r="P45" s="317"/>
      <c r="Q45" s="318">
        <f>A!L143</f>
        <v>0</v>
      </c>
    </row>
    <row r="46" spans="1:17" ht="12" customHeight="1">
      <c r="A46" s="298"/>
      <c r="B46" s="306" t="s">
        <v>307</v>
      </c>
      <c r="C46" s="314">
        <f>A!J144</f>
        <v>0</v>
      </c>
      <c r="D46" s="314">
        <f>A!D144</f>
        <v>0</v>
      </c>
      <c r="E46" s="314">
        <f>A!C144</f>
        <v>0</v>
      </c>
      <c r="F46" s="314">
        <f>A!B144</f>
        <v>0</v>
      </c>
      <c r="G46" s="314">
        <f>A!K144</f>
        <v>3.7099999999554711E-3</v>
      </c>
      <c r="H46" s="314">
        <f>A!E144</f>
        <v>0</v>
      </c>
      <c r="I46" s="315">
        <f>A!F144</f>
        <v>2.6911818000000001E-15</v>
      </c>
      <c r="J46" s="314">
        <f t="shared" si="6"/>
        <v>0</v>
      </c>
      <c r="K46" s="314">
        <f t="shared" si="7"/>
        <v>3.7099999999554711E-3</v>
      </c>
      <c r="L46" s="494" t="str">
        <f>IF(AVERAGE(M46:O46)=0,"----",ABS((K46-J46)/(AVERAGE(M46:O46))))</f>
        <v>----</v>
      </c>
      <c r="M46" s="342">
        <f>A!G144</f>
        <v>0</v>
      </c>
      <c r="N46" s="314">
        <f>A!H144</f>
        <v>0</v>
      </c>
      <c r="O46" s="315">
        <f>A!I144</f>
        <v>0</v>
      </c>
      <c r="P46" s="317"/>
      <c r="Q46" s="318">
        <f>A!L144</f>
        <v>0</v>
      </c>
    </row>
    <row r="47" spans="1:17" ht="12" customHeight="1">
      <c r="A47" s="298"/>
      <c r="B47" s="306" t="s">
        <v>308</v>
      </c>
      <c r="C47" s="314">
        <f>A!J145</f>
        <v>0</v>
      </c>
      <c r="D47" s="314">
        <f>A!D145</f>
        <v>0</v>
      </c>
      <c r="E47" s="314">
        <f>A!C145</f>
        <v>0</v>
      </c>
      <c r="F47" s="314">
        <f>A!B145</f>
        <v>0</v>
      </c>
      <c r="G47" s="314">
        <f>A!K145</f>
        <v>4.2294444442632084E-3</v>
      </c>
      <c r="H47" s="314">
        <f>A!E145</f>
        <v>0</v>
      </c>
      <c r="I47" s="315">
        <f>A!F145</f>
        <v>3.8102884200000001E-15</v>
      </c>
      <c r="J47" s="314">
        <f t="shared" si="6"/>
        <v>0</v>
      </c>
      <c r="K47" s="314">
        <f t="shared" si="7"/>
        <v>4.2294444442632084E-3</v>
      </c>
      <c r="L47" s="494" t="str">
        <f>IF(AVERAGE(M47:O47)=0,"----",ABS((K47-J47)/(AVERAGE(M47:O47))))</f>
        <v>----</v>
      </c>
      <c r="M47" s="342">
        <f>A!G145</f>
        <v>0</v>
      </c>
      <c r="N47" s="314">
        <f>A!H145</f>
        <v>0</v>
      </c>
      <c r="O47" s="315">
        <f>A!I145</f>
        <v>0</v>
      </c>
      <c r="P47" s="317"/>
      <c r="Q47" s="318">
        <f>A!L145</f>
        <v>0</v>
      </c>
    </row>
    <row r="48" spans="1:17" ht="12" customHeight="1">
      <c r="A48" s="298"/>
      <c r="B48" s="306" t="s">
        <v>309</v>
      </c>
      <c r="C48" s="314">
        <f>A!J146</f>
        <v>0</v>
      </c>
      <c r="D48" s="314">
        <f>A!D146</f>
        <v>0</v>
      </c>
      <c r="E48" s="314">
        <f>A!C146</f>
        <v>0</v>
      </c>
      <c r="F48" s="314">
        <f>A!B146</f>
        <v>0</v>
      </c>
      <c r="G48" s="314">
        <f>A!K146</f>
        <v>7.9500000001075932E-4</v>
      </c>
      <c r="H48" s="314">
        <f>A!E146</f>
        <v>0</v>
      </c>
      <c r="I48" s="315">
        <f>A!F146</f>
        <v>3.1414859400000099E-14</v>
      </c>
      <c r="J48" s="314">
        <f t="shared" si="6"/>
        <v>0</v>
      </c>
      <c r="K48" s="314">
        <f t="shared" si="7"/>
        <v>7.9500000001075932E-4</v>
      </c>
      <c r="L48" s="494" t="str">
        <f>IF(AVERAGE(M48:O48)=0,"----",ABS((K48-J48)/(AVERAGE(M48:O48))))</f>
        <v>----</v>
      </c>
      <c r="M48" s="342">
        <f>A!G146</f>
        <v>0</v>
      </c>
      <c r="N48" s="314">
        <f>A!H146</f>
        <v>0</v>
      </c>
      <c r="O48" s="315">
        <f>A!I146</f>
        <v>0</v>
      </c>
      <c r="P48" s="317"/>
      <c r="Q48" s="318">
        <f>A!L146</f>
        <v>0</v>
      </c>
    </row>
    <row r="49" spans="1:17" ht="12" customHeight="1">
      <c r="A49" s="298"/>
      <c r="B49" s="306" t="s">
        <v>310</v>
      </c>
      <c r="C49" s="314">
        <f>A!J147</f>
        <v>0</v>
      </c>
      <c r="D49" s="314">
        <f>A!D147</f>
        <v>0</v>
      </c>
      <c r="E49" s="314">
        <f>A!C147</f>
        <v>0</v>
      </c>
      <c r="F49" s="314">
        <f>A!B147</f>
        <v>0</v>
      </c>
      <c r="G49" s="314">
        <f>A!K147</f>
        <v>6.7805555556788022E-4</v>
      </c>
      <c r="H49" s="314">
        <f>A!E147</f>
        <v>0</v>
      </c>
      <c r="I49" s="315">
        <f>A!F147</f>
        <v>-2.7533489999999998E-16</v>
      </c>
      <c r="J49" s="314">
        <f t="shared" si="6"/>
        <v>-2.7533489999999998E-16</v>
      </c>
      <c r="K49" s="314">
        <f t="shared" si="7"/>
        <v>6.7805555556788022E-4</v>
      </c>
      <c r="L49" s="494" t="str">
        <f>IF(AVERAGE(M49:O49)=0,"----",ABS((K49-J49)/(AVERAGE(M49:O49))))</f>
        <v>----</v>
      </c>
      <c r="M49" s="342">
        <f>A!G147</f>
        <v>0</v>
      </c>
      <c r="N49" s="314">
        <f>A!H147</f>
        <v>0</v>
      </c>
      <c r="O49" s="315">
        <f>A!I147</f>
        <v>0</v>
      </c>
      <c r="P49" s="317"/>
      <c r="Q49" s="318">
        <f>A!L147</f>
        <v>0</v>
      </c>
    </row>
    <row r="50" spans="1:17" ht="12" customHeight="1">
      <c r="A50" s="298"/>
      <c r="B50" s="306" t="s">
        <v>311</v>
      </c>
      <c r="C50" s="314">
        <f>A!J148</f>
        <v>739</v>
      </c>
      <c r="D50" s="314">
        <f>A!D148</f>
        <v>739</v>
      </c>
      <c r="E50" s="314">
        <f>A!C148</f>
        <v>739.2</v>
      </c>
      <c r="F50" s="314">
        <f>A!B148</f>
        <v>741.50058616647129</v>
      </c>
      <c r="G50" s="314">
        <f>A!K148</f>
        <v>732.69557444444399</v>
      </c>
      <c r="H50" s="314">
        <f>A!E148</f>
        <v>739.20000000000903</v>
      </c>
      <c r="I50" s="315">
        <f>A!F148</f>
        <v>739.20686999999998</v>
      </c>
      <c r="J50" s="314">
        <f t="shared" si="6"/>
        <v>732.69557444444399</v>
      </c>
      <c r="K50" s="314">
        <f t="shared" si="7"/>
        <v>741.50058616647129</v>
      </c>
      <c r="L50" s="494">
        <f t="shared" ref="L50:L58" si="8">IF(AVERAGE(M50:O50)=0,"----",ABS((K50-J50)/(AVERAGE(M50:O50))))</f>
        <v>1.1910491344650741E-2</v>
      </c>
      <c r="M50" s="342">
        <f>A!G148</f>
        <v>739.19558892383304</v>
      </c>
      <c r="N50" s="314">
        <f>A!H148</f>
        <v>739.2</v>
      </c>
      <c r="O50" s="315">
        <f>A!I148</f>
        <v>739.4</v>
      </c>
      <c r="P50" s="317"/>
      <c r="Q50" s="318">
        <f>A!L148</f>
        <v>740.84235950304196</v>
      </c>
    </row>
    <row r="51" spans="1:17" ht="12" customHeight="1">
      <c r="A51" s="298"/>
      <c r="B51" s="306" t="s">
        <v>312</v>
      </c>
      <c r="C51" s="314">
        <f>A!J149</f>
        <v>740</v>
      </c>
      <c r="D51" s="314">
        <f>A!D149</f>
        <v>739</v>
      </c>
      <c r="E51" s="314">
        <f>A!C149</f>
        <v>739.2</v>
      </c>
      <c r="F51" s="314">
        <f>A!B149</f>
        <v>739.4490035169988</v>
      </c>
      <c r="G51" s="314">
        <f>A!K149</f>
        <v>732.01191888888934</v>
      </c>
      <c r="H51" s="314">
        <f>A!E149</f>
        <v>739.20000000000903</v>
      </c>
      <c r="I51" s="315">
        <f>A!F149</f>
        <v>739.19465999999898</v>
      </c>
      <c r="J51" s="314">
        <f t="shared" si="6"/>
        <v>732.01191888888934</v>
      </c>
      <c r="K51" s="314">
        <f t="shared" si="7"/>
        <v>740</v>
      </c>
      <c r="L51" s="494">
        <f t="shared" si="8"/>
        <v>1.0806681254271555E-2</v>
      </c>
      <c r="M51" s="342">
        <f>A!G149</f>
        <v>739.23957292481805</v>
      </c>
      <c r="N51" s="314">
        <f>A!H149</f>
        <v>739.2</v>
      </c>
      <c r="O51" s="315">
        <f>A!I149</f>
        <v>739.1</v>
      </c>
      <c r="P51" s="317"/>
      <c r="Q51" s="318">
        <f>A!L149</f>
        <v>740.503720539602</v>
      </c>
    </row>
    <row r="52" spans="1:17" ht="12" customHeight="1">
      <c r="A52" s="298"/>
      <c r="B52" s="306" t="s">
        <v>313</v>
      </c>
      <c r="C52" s="314">
        <f>A!J150</f>
        <v>740</v>
      </c>
      <c r="D52" s="314">
        <f>A!D150</f>
        <v>739</v>
      </c>
      <c r="E52" s="314">
        <f>A!C150</f>
        <v>739.2</v>
      </c>
      <c r="F52" s="314">
        <f>A!B150</f>
        <v>740.32825322391557</v>
      </c>
      <c r="G52" s="314">
        <f>A!K150</f>
        <v>733.1666877777775</v>
      </c>
      <c r="H52" s="314">
        <f>A!E150</f>
        <v>739.20000000000903</v>
      </c>
      <c r="I52" s="315">
        <f>A!F150</f>
        <v>739.18917999999599</v>
      </c>
      <c r="J52" s="314">
        <f t="shared" si="6"/>
        <v>733.1666877777775</v>
      </c>
      <c r="K52" s="314">
        <f t="shared" si="7"/>
        <v>740.32825322391557</v>
      </c>
      <c r="L52" s="494">
        <f t="shared" si="8"/>
        <v>9.687629607940184E-3</v>
      </c>
      <c r="M52" s="342">
        <f>A!G150</f>
        <v>739.24543494157797</v>
      </c>
      <c r="N52" s="314">
        <f>A!H150</f>
        <v>739.2</v>
      </c>
      <c r="O52" s="315">
        <f>A!I150</f>
        <v>739.3</v>
      </c>
      <c r="P52" s="317"/>
      <c r="Q52" s="318">
        <f>A!L150</f>
        <v>741.49139847205902</v>
      </c>
    </row>
    <row r="53" spans="1:17" ht="12" customHeight="1">
      <c r="A53" s="298"/>
      <c r="B53" s="306" t="s">
        <v>314</v>
      </c>
      <c r="C53" s="314">
        <f>A!J151</f>
        <v>740</v>
      </c>
      <c r="D53" s="314">
        <f>A!D151</f>
        <v>739</v>
      </c>
      <c r="E53" s="314">
        <f>A!C151</f>
        <v>739.2</v>
      </c>
      <c r="F53" s="314">
        <f>A!B151</f>
        <v>738.86283704572099</v>
      </c>
      <c r="G53" s="314">
        <f>A!K151</f>
        <v>733.64667944444454</v>
      </c>
      <c r="H53" s="314">
        <f>A!E151</f>
        <v>739.20000000000903</v>
      </c>
      <c r="I53" s="315">
        <f>A!F151</f>
        <v>739.21151999999597</v>
      </c>
      <c r="J53" s="314">
        <f t="shared" si="6"/>
        <v>733.64667944444454</v>
      </c>
      <c r="K53" s="314">
        <f t="shared" si="7"/>
        <v>740</v>
      </c>
      <c r="L53" s="494">
        <f t="shared" si="8"/>
        <v>8.5936366723463539E-3</v>
      </c>
      <c r="M53" s="342">
        <f>A!G151</f>
        <v>739.31569662234199</v>
      </c>
      <c r="N53" s="314">
        <f>A!H151</f>
        <v>739.2</v>
      </c>
      <c r="O53" s="315">
        <f>A!I151</f>
        <v>739.4</v>
      </c>
      <c r="P53" s="317"/>
      <c r="Q53" s="318">
        <f>A!L151</f>
        <v>739.152715042149</v>
      </c>
    </row>
    <row r="54" spans="1:17" ht="12" customHeight="1">
      <c r="A54" s="298"/>
      <c r="B54" s="306" t="s">
        <v>315</v>
      </c>
      <c r="C54" s="314">
        <f>A!J152</f>
        <v>2958</v>
      </c>
      <c r="D54" s="314">
        <f>A!D152</f>
        <v>2957</v>
      </c>
      <c r="E54" s="314">
        <f>A!C152</f>
        <v>2956.8</v>
      </c>
      <c r="F54" s="314">
        <f>A!B152</f>
        <v>2927.9015240328254</v>
      </c>
      <c r="G54" s="314">
        <f>A!K152</f>
        <v>2943.8619316666664</v>
      </c>
      <c r="H54" s="314">
        <f>A!E152</f>
        <v>2956.8000000000402</v>
      </c>
      <c r="I54" s="315">
        <f>A!F152</f>
        <v>2956.7992399999998</v>
      </c>
      <c r="J54" s="314">
        <f t="shared" si="6"/>
        <v>2927.9015240328254</v>
      </c>
      <c r="K54" s="314">
        <f t="shared" si="7"/>
        <v>2958</v>
      </c>
      <c r="L54" s="494">
        <f t="shared" si="8"/>
        <v>1.0179441788757715E-2</v>
      </c>
      <c r="M54" s="342">
        <f>A!G152</f>
        <v>2957.4712615407998</v>
      </c>
      <c r="N54" s="314">
        <f>A!H152</f>
        <v>2956.8</v>
      </c>
      <c r="O54" s="315">
        <f>A!I152</f>
        <v>2956.1</v>
      </c>
      <c r="P54" s="317"/>
      <c r="Q54" s="318">
        <f>A!L152</f>
        <v>2956.3470912596199</v>
      </c>
    </row>
    <row r="55" spans="1:17" ht="12" customHeight="1">
      <c r="A55" s="298"/>
      <c r="B55" s="306" t="s">
        <v>316</v>
      </c>
      <c r="C55" s="314">
        <f>A!J153</f>
        <v>2959</v>
      </c>
      <c r="D55" s="314">
        <f>A!D153</f>
        <v>2957</v>
      </c>
      <c r="E55" s="314">
        <f>A!C153</f>
        <v>2956.8</v>
      </c>
      <c r="F55" s="314">
        <f>A!B153</f>
        <v>2929.9531066822979</v>
      </c>
      <c r="G55" s="314">
        <f>A!K153</f>
        <v>2945.9884330555551</v>
      </c>
      <c r="H55" s="314">
        <f>A!E153</f>
        <v>2956.8000000000402</v>
      </c>
      <c r="I55" s="315">
        <f>A!F153</f>
        <v>2956.8194600000002</v>
      </c>
      <c r="J55" s="314">
        <f t="shared" si="6"/>
        <v>2929.9531066822979</v>
      </c>
      <c r="K55" s="314">
        <f t="shared" si="7"/>
        <v>2959</v>
      </c>
      <c r="L55" s="494">
        <f t="shared" si="8"/>
        <v>9.8236243947340072E-3</v>
      </c>
      <c r="M55" s="342">
        <f>A!G153</f>
        <v>2957.5223705233002</v>
      </c>
      <c r="N55" s="314">
        <f>A!H153</f>
        <v>2956.8</v>
      </c>
      <c r="O55" s="315">
        <f>A!I153</f>
        <v>2956.2</v>
      </c>
      <c r="P55" s="317"/>
      <c r="Q55" s="318">
        <f>A!L153</f>
        <v>2955.8767558314598</v>
      </c>
    </row>
    <row r="56" spans="1:17" ht="12" customHeight="1">
      <c r="A56" s="298"/>
      <c r="B56" s="306" t="s">
        <v>317</v>
      </c>
      <c r="C56" s="314">
        <f>A!J154</f>
        <v>370</v>
      </c>
      <c r="D56" s="314">
        <f>A!D154</f>
        <v>370</v>
      </c>
      <c r="E56" s="314">
        <f>A!C154</f>
        <v>369.6</v>
      </c>
      <c r="F56" s="314">
        <f>A!B154</f>
        <v>366.35404454865181</v>
      </c>
      <c r="G56" s="314">
        <f>A!K154</f>
        <v>367.93643305555554</v>
      </c>
      <c r="H56" s="314">
        <f>A!E154</f>
        <v>369.60000000000502</v>
      </c>
      <c r="I56" s="315">
        <f>A!F154</f>
        <v>369.64684599999998</v>
      </c>
      <c r="J56" s="314">
        <f t="shared" si="6"/>
        <v>366.35404454865181</v>
      </c>
      <c r="K56" s="314">
        <f t="shared" si="7"/>
        <v>370</v>
      </c>
      <c r="L56" s="494">
        <f t="shared" si="8"/>
        <v>9.8617913860554254E-3</v>
      </c>
      <c r="M56" s="342">
        <f>A!G154</f>
        <v>369.715567939381</v>
      </c>
      <c r="N56" s="314">
        <f>A!H154</f>
        <v>369.6</v>
      </c>
      <c r="O56" s="315">
        <f>A!I154</f>
        <v>369.8</v>
      </c>
      <c r="P56" s="317"/>
      <c r="Q56" s="318">
        <f>A!L154</f>
        <v>369.64678231527898</v>
      </c>
    </row>
    <row r="57" spans="1:17" ht="12" customHeight="1">
      <c r="A57" s="298"/>
      <c r="B57" s="306" t="s">
        <v>318</v>
      </c>
      <c r="C57" s="314">
        <f>A!J155</f>
        <v>370</v>
      </c>
      <c r="D57" s="314">
        <f>A!D155</f>
        <v>370</v>
      </c>
      <c r="E57" s="314">
        <f>A!C155</f>
        <v>369.6</v>
      </c>
      <c r="F57" s="314">
        <f>A!B155</f>
        <v>366.64712778429077</v>
      </c>
      <c r="G57" s="314">
        <f>A!K155</f>
        <v>368.14557111111111</v>
      </c>
      <c r="H57" s="314">
        <f>A!E155</f>
        <v>369.60000000000502</v>
      </c>
      <c r="I57" s="315">
        <f>A!F155</f>
        <v>369.60549999999898</v>
      </c>
      <c r="J57" s="314">
        <f t="shared" si="6"/>
        <v>366.64712778429077</v>
      </c>
      <c r="K57" s="314">
        <f t="shared" si="7"/>
        <v>370</v>
      </c>
      <c r="L57" s="494">
        <f t="shared" si="8"/>
        <v>9.0705653898203176E-3</v>
      </c>
      <c r="M57" s="342">
        <f>A!G155</f>
        <v>369.72940129357602</v>
      </c>
      <c r="N57" s="314">
        <f>A!H155</f>
        <v>369.6</v>
      </c>
      <c r="O57" s="315">
        <f>A!I155</f>
        <v>369.6</v>
      </c>
      <c r="P57" s="317"/>
      <c r="Q57" s="318">
        <f>A!L155</f>
        <v>369.60312163693601</v>
      </c>
    </row>
    <row r="58" spans="1:17" ht="12" customHeight="1" thickBot="1">
      <c r="A58" s="298"/>
      <c r="B58" s="320" t="s">
        <v>319</v>
      </c>
      <c r="C58" s="322">
        <f>A!J156</f>
        <v>1222</v>
      </c>
      <c r="D58" s="322">
        <f>A!D156</f>
        <v>1221</v>
      </c>
      <c r="E58" s="322">
        <f>A!C156</f>
        <v>1221</v>
      </c>
      <c r="F58" s="322">
        <f>A!B156</f>
        <v>1219.2262602579133</v>
      </c>
      <c r="G58" s="323">
        <f>A!K156</f>
        <v>1210.2212022222229</v>
      </c>
      <c r="H58" s="322">
        <f>A!E156</f>
        <v>1221.0239999999999</v>
      </c>
      <c r="I58" s="324">
        <f>A!F156</f>
        <v>1221.0239999999999</v>
      </c>
      <c r="J58" s="322">
        <f t="shared" si="6"/>
        <v>1210.2212022222229</v>
      </c>
      <c r="K58" s="322">
        <f t="shared" si="7"/>
        <v>1222</v>
      </c>
      <c r="L58" s="525">
        <f t="shared" si="8"/>
        <v>9.6465651838866188E-3</v>
      </c>
      <c r="M58" s="345">
        <f>A!G156</f>
        <v>1221.1062621497899</v>
      </c>
      <c r="N58" s="322">
        <f>A!H156</f>
        <v>1221</v>
      </c>
      <c r="O58" s="324">
        <f>A!I156</f>
        <v>1221</v>
      </c>
      <c r="P58" s="317"/>
      <c r="Q58" s="328">
        <f>A!L156</f>
        <v>1223.1179670339</v>
      </c>
    </row>
    <row r="59" spans="1:17" ht="12" customHeight="1" thickTop="1">
      <c r="A59" s="298"/>
      <c r="B59" s="464" t="s">
        <v>800</v>
      </c>
      <c r="C59" s="314"/>
      <c r="D59" s="317"/>
      <c r="E59" s="314"/>
      <c r="F59" s="314"/>
      <c r="G59" s="314"/>
      <c r="H59" s="314"/>
      <c r="I59" s="300"/>
      <c r="J59" s="300"/>
      <c r="K59" s="300"/>
      <c r="L59" s="300"/>
      <c r="M59" s="300"/>
      <c r="N59" s="300"/>
      <c r="O59" s="300"/>
      <c r="P59" s="300"/>
      <c r="Q59" s="300"/>
    </row>
    <row r="60" spans="1:17" ht="22.5" customHeight="1" thickBot="1">
      <c r="A60" s="298"/>
      <c r="B60" s="299" t="s">
        <v>803</v>
      </c>
      <c r="C60" s="314"/>
      <c r="D60" s="317"/>
      <c r="E60" s="314"/>
      <c r="F60" s="314"/>
      <c r="G60" s="314"/>
      <c r="H60" s="314"/>
      <c r="I60" s="300"/>
      <c r="J60" s="300"/>
      <c r="K60" s="300"/>
      <c r="L60" s="300"/>
      <c r="M60" s="300"/>
      <c r="N60" s="300"/>
      <c r="O60" s="300"/>
      <c r="P60" s="300"/>
      <c r="Q60" s="300"/>
    </row>
    <row r="61" spans="1:17" ht="12" customHeight="1" thickTop="1">
      <c r="A61" s="298"/>
      <c r="B61" s="301" t="s">
        <v>170</v>
      </c>
      <c r="C61" s="334"/>
      <c r="D61" s="334"/>
      <c r="E61" s="334"/>
      <c r="F61" s="334"/>
      <c r="G61" s="334"/>
      <c r="H61" s="334"/>
      <c r="I61" s="303"/>
      <c r="J61" s="561" t="s">
        <v>380</v>
      </c>
      <c r="K61" s="562"/>
      <c r="L61" s="563"/>
      <c r="M61" s="335"/>
      <c r="N61" s="302"/>
      <c r="O61" s="303"/>
      <c r="P61" s="306"/>
      <c r="Q61" s="305">
        <f>YourData!$J$5</f>
        <v>40179</v>
      </c>
    </row>
    <row r="62" spans="1:17" ht="12" customHeight="1">
      <c r="A62" s="298"/>
      <c r="B62" s="306"/>
      <c r="C62" s="307" t="s">
        <v>41</v>
      </c>
      <c r="D62" s="307" t="s">
        <v>153</v>
      </c>
      <c r="E62" s="307" t="s">
        <v>154</v>
      </c>
      <c r="F62" s="307" t="s">
        <v>154</v>
      </c>
      <c r="G62" s="307" t="s">
        <v>42</v>
      </c>
      <c r="H62" s="307" t="s">
        <v>155</v>
      </c>
      <c r="I62" s="308" t="s">
        <v>156</v>
      </c>
      <c r="J62" s="300"/>
      <c r="K62" s="300"/>
      <c r="L62" s="307" t="s">
        <v>157</v>
      </c>
      <c r="M62" s="306"/>
      <c r="N62" s="300" t="s">
        <v>158</v>
      </c>
      <c r="O62" s="309"/>
      <c r="P62" s="306"/>
      <c r="Q62" s="528" t="str">
        <f>A!$L$21</f>
        <v>Tested Prg</v>
      </c>
    </row>
    <row r="63" spans="1:17" ht="12" customHeight="1">
      <c r="A63" s="298"/>
      <c r="B63" s="310" t="s">
        <v>812</v>
      </c>
      <c r="C63" s="311" t="s">
        <v>159</v>
      </c>
      <c r="D63" s="311" t="s">
        <v>159</v>
      </c>
      <c r="E63" s="311" t="s">
        <v>61</v>
      </c>
      <c r="F63" s="311" t="s">
        <v>43</v>
      </c>
      <c r="G63" s="311" t="s">
        <v>160</v>
      </c>
      <c r="H63" s="311" t="s">
        <v>161</v>
      </c>
      <c r="I63" s="312" t="s">
        <v>161</v>
      </c>
      <c r="J63" s="311" t="s">
        <v>162</v>
      </c>
      <c r="K63" s="311" t="s">
        <v>163</v>
      </c>
      <c r="L63" s="312" t="s">
        <v>379</v>
      </c>
      <c r="M63" s="340" t="s">
        <v>161</v>
      </c>
      <c r="N63" s="311" t="s">
        <v>49</v>
      </c>
      <c r="O63" s="312" t="s">
        <v>50</v>
      </c>
      <c r="P63" s="341"/>
      <c r="Q63" s="529" t="str">
        <f>A!$L$22</f>
        <v>Org</v>
      </c>
    </row>
    <row r="64" spans="1:17" ht="12" customHeight="1">
      <c r="A64" s="298"/>
      <c r="B64" s="306" t="s">
        <v>320</v>
      </c>
      <c r="C64" s="314">
        <f>Q!BE133</f>
        <v>144</v>
      </c>
      <c r="D64" s="314">
        <f>Q!BF133</f>
        <v>144</v>
      </c>
      <c r="E64" s="314">
        <f>Q!BG133</f>
        <v>187.04999999999973</v>
      </c>
      <c r="F64" s="314">
        <f>Q!BH133</f>
        <v>138.62837045720971</v>
      </c>
      <c r="G64" s="314">
        <f>Q!BI133</f>
        <v>143.51764333333358</v>
      </c>
      <c r="H64" s="314">
        <f>Q!BJ133</f>
        <v>143.65344000009009</v>
      </c>
      <c r="I64" s="315">
        <f>Q!BK133</f>
        <v>142.36320000006981</v>
      </c>
      <c r="J64" s="314">
        <f>Q!BL133</f>
        <v>138.62837045720971</v>
      </c>
      <c r="K64" s="314">
        <f>Q!BM133</f>
        <v>187.04999999999973</v>
      </c>
      <c r="L64" s="316">
        <f t="shared" ref="L64:L77" si="9">IF(AVERAGE(M64:O64)=0,0,ABS((K64-J64)/(AVERAGE(M64:O64))))</f>
        <v>0.33606400467308167</v>
      </c>
      <c r="M64" s="342">
        <f>Q!BO133</f>
        <v>144.05363802255988</v>
      </c>
      <c r="N64" s="314">
        <f>Q!BP133</f>
        <v>144.09999999999991</v>
      </c>
      <c r="O64" s="315">
        <f>Q!BQ133</f>
        <v>144.09999999999991</v>
      </c>
      <c r="P64" s="317"/>
      <c r="Q64" s="347">
        <f>Q!BS133</f>
        <v>145.21599212910996</v>
      </c>
    </row>
    <row r="65" spans="1:17" ht="12" customHeight="1">
      <c r="A65" s="298"/>
      <c r="B65" s="306" t="s">
        <v>307</v>
      </c>
      <c r="C65" s="314">
        <f>Q!BE134</f>
        <v>128</v>
      </c>
      <c r="D65" s="314">
        <f>Q!BF134</f>
        <v>129</v>
      </c>
      <c r="E65" s="314">
        <f>Q!BG134</f>
        <v>167.97899999999981</v>
      </c>
      <c r="F65" s="314">
        <f>Q!BH134</f>
        <v>118.99179366940189</v>
      </c>
      <c r="G65" s="314">
        <f>Q!BI134</f>
        <v>127.53064833333337</v>
      </c>
      <c r="H65" s="314">
        <f>Q!BJ134</f>
        <v>127.68672000007973</v>
      </c>
      <c r="I65" s="315">
        <f>Q!BK134</f>
        <v>126.68282999999019</v>
      </c>
      <c r="J65" s="314">
        <f>Q!BL134</f>
        <v>118.99179366940189</v>
      </c>
      <c r="K65" s="314">
        <f>Q!BM134</f>
        <v>167.97899999999981</v>
      </c>
      <c r="L65" s="316">
        <f t="shared" si="9"/>
        <v>0.38248254856960701</v>
      </c>
      <c r="M65" s="342">
        <f>Q!BO134</f>
        <v>128.13091338779986</v>
      </c>
      <c r="N65" s="314">
        <f>Q!BP134</f>
        <v>127.90000000000009</v>
      </c>
      <c r="O65" s="315">
        <f>Q!BQ134</f>
        <v>128.20000000000027</v>
      </c>
      <c r="P65" s="317"/>
      <c r="Q65" s="318">
        <f>Q!BS134</f>
        <v>128.6443894866502</v>
      </c>
    </row>
    <row r="66" spans="1:17" ht="12" customHeight="1">
      <c r="A66" s="298"/>
      <c r="B66" s="306" t="s">
        <v>308</v>
      </c>
      <c r="C66" s="314">
        <f>Q!BE135</f>
        <v>117</v>
      </c>
      <c r="D66" s="314">
        <f>Q!BF135</f>
        <v>117</v>
      </c>
      <c r="E66" s="314">
        <f>Q!BG135</f>
        <v>133.00799999999981</v>
      </c>
      <c r="F66" s="314">
        <f>Q!BH135</f>
        <v>107.56154747948403</v>
      </c>
      <c r="G66" s="314">
        <f>Q!BI135</f>
        <v>116.36636833333296</v>
      </c>
      <c r="H66" s="314">
        <f>Q!BJ135</f>
        <v>116.67264000001978</v>
      </c>
      <c r="I66" s="315">
        <f>Q!BK135</f>
        <v>115.48888999998962</v>
      </c>
      <c r="J66" s="314">
        <f>Q!BL135</f>
        <v>107.56154747948403</v>
      </c>
      <c r="K66" s="314">
        <f>Q!BM135</f>
        <v>133.00799999999981</v>
      </c>
      <c r="L66" s="316">
        <f t="shared" si="9"/>
        <v>0.21785557344610093</v>
      </c>
      <c r="M66" s="342">
        <f>Q!BO135</f>
        <v>116.91269017812965</v>
      </c>
      <c r="N66" s="314">
        <f>Q!BP135</f>
        <v>116.90000000000009</v>
      </c>
      <c r="O66" s="315">
        <f>Q!BQ135</f>
        <v>116.59999999999991</v>
      </c>
      <c r="P66" s="317"/>
      <c r="Q66" s="318">
        <f>Q!BS135</f>
        <v>118.81016562465038</v>
      </c>
    </row>
    <row r="67" spans="1:17" ht="12" customHeight="1">
      <c r="A67" s="298"/>
      <c r="B67" s="306" t="s">
        <v>309</v>
      </c>
      <c r="C67" s="314">
        <f>Q!BE136</f>
        <v>10</v>
      </c>
      <c r="D67" s="314">
        <f>Q!BF136</f>
        <v>10</v>
      </c>
      <c r="E67" s="314">
        <f>Q!BG136</f>
        <v>8.4339999999999975</v>
      </c>
      <c r="F67" s="314">
        <f>Q!BH136</f>
        <v>7.620164126611968</v>
      </c>
      <c r="G67" s="314">
        <f>Q!BI136</f>
        <v>10.252884722222234</v>
      </c>
      <c r="H67" s="314">
        <f>Q!BJ136</f>
        <v>10.260096000006001</v>
      </c>
      <c r="I67" s="315">
        <f>Q!BK136</f>
        <v>10.39845400000101</v>
      </c>
      <c r="J67" s="314">
        <f>Q!BL136</f>
        <v>7.620164126611968</v>
      </c>
      <c r="K67" s="314">
        <f>Q!BM136</f>
        <v>10.39845400000101</v>
      </c>
      <c r="L67" s="316">
        <f t="shared" si="9"/>
        <v>0.26966831628882082</v>
      </c>
      <c r="M67" s="342">
        <f>Q!BO136</f>
        <v>10.407856491529003</v>
      </c>
      <c r="N67" s="314">
        <f>Q!BP136</f>
        <v>10.300000000000011</v>
      </c>
      <c r="O67" s="315">
        <f>Q!BQ136</f>
        <v>10.199999999999989</v>
      </c>
      <c r="P67" s="317"/>
      <c r="Q67" s="318">
        <f>Q!BS136</f>
        <v>10.330600051334017</v>
      </c>
    </row>
    <row r="68" spans="1:17" ht="12" customHeight="1">
      <c r="A68" s="298"/>
      <c r="B68" s="306" t="s">
        <v>310</v>
      </c>
      <c r="C68" s="314">
        <f>Q!BE137</f>
        <v>8</v>
      </c>
      <c r="D68" s="314">
        <f>Q!BF137</f>
        <v>8</v>
      </c>
      <c r="E68" s="314">
        <f>Q!BG137</f>
        <v>7.0270000000000152</v>
      </c>
      <c r="F68" s="314">
        <f>Q!BH137</f>
        <v>6.154747948417338</v>
      </c>
      <c r="G68" s="314">
        <f>Q!BI137</f>
        <v>8.0982951111110992</v>
      </c>
      <c r="H68" s="314">
        <f>Q!BJ137</f>
        <v>8.1096959999989906</v>
      </c>
      <c r="I68" s="315">
        <f>Q!BK137</f>
        <v>8.2063440000010246</v>
      </c>
      <c r="J68" s="314">
        <f>Q!BL137</f>
        <v>6.154747948417338</v>
      </c>
      <c r="K68" s="314">
        <f>Q!BM137</f>
        <v>8.2063440000010246</v>
      </c>
      <c r="L68" s="316">
        <f t="shared" si="9"/>
        <v>0.25629744471576149</v>
      </c>
      <c r="M68" s="342">
        <f>Q!BO137</f>
        <v>8.2142392429109918</v>
      </c>
      <c r="N68" s="314">
        <f>Q!BP137</f>
        <v>8.2000000000000171</v>
      </c>
      <c r="O68" s="315">
        <f>Q!BQ137</f>
        <v>7.6000000000000227</v>
      </c>
      <c r="P68" s="317"/>
      <c r="Q68" s="318">
        <f>Q!BS137</f>
        <v>8.1287996125649897</v>
      </c>
    </row>
    <row r="69" spans="1:17" ht="12" customHeight="1">
      <c r="A69" s="298"/>
      <c r="B69" s="306" t="s">
        <v>311</v>
      </c>
      <c r="C69" s="314">
        <f>Q!BE138</f>
        <v>141</v>
      </c>
      <c r="D69" s="314">
        <f>Q!BF138</f>
        <v>141</v>
      </c>
      <c r="E69" s="314">
        <f>Q!BG138</f>
        <v>167.97899999999981</v>
      </c>
      <c r="F69" s="314">
        <f>Q!BH138</f>
        <v>149.4724501758501</v>
      </c>
      <c r="G69" s="314">
        <f>Q!BI138</f>
        <v>140.47683166666729</v>
      </c>
      <c r="H69" s="314">
        <f>Q!BJ138</f>
        <v>140.87136000008968</v>
      </c>
      <c r="I69" s="315">
        <f>Q!BK138</f>
        <v>139.44412999999986</v>
      </c>
      <c r="J69" s="314">
        <f>Q!BL138</f>
        <v>139.44412999999986</v>
      </c>
      <c r="K69" s="314">
        <f>Q!BM138</f>
        <v>167.97899999999981</v>
      </c>
      <c r="L69" s="316">
        <f t="shared" si="9"/>
        <v>0.20179348424527738</v>
      </c>
      <c r="M69" s="342">
        <f>Q!BO138</f>
        <v>141.21890042766972</v>
      </c>
      <c r="N69" s="314">
        <f>Q!BP138</f>
        <v>141.09999999999991</v>
      </c>
      <c r="O69" s="315">
        <f>Q!BQ138</f>
        <v>141.90000000000009</v>
      </c>
      <c r="P69" s="317"/>
      <c r="Q69" s="318">
        <f>Q!BS138</f>
        <v>140.45838392095993</v>
      </c>
    </row>
    <row r="70" spans="1:17" ht="12" customHeight="1">
      <c r="A70" s="298"/>
      <c r="B70" s="306" t="s">
        <v>312</v>
      </c>
      <c r="C70" s="314">
        <f>Q!BE139</f>
        <v>129</v>
      </c>
      <c r="D70" s="314">
        <f>Q!BF139</f>
        <v>129</v>
      </c>
      <c r="E70" s="314">
        <f>Q!BG139</f>
        <v>146.72599999999966</v>
      </c>
      <c r="F70" s="314">
        <f>Q!BH139</f>
        <v>137.45603751465387</v>
      </c>
      <c r="G70" s="314">
        <f>Q!BI139</f>
        <v>128.51382777777735</v>
      </c>
      <c r="H70" s="314">
        <f>Q!BJ139</f>
        <v>129.11135999999988</v>
      </c>
      <c r="I70" s="315">
        <f>Q!BK139</f>
        <v>128.26869999998962</v>
      </c>
      <c r="J70" s="314">
        <f>Q!BL139</f>
        <v>128.26869999998962</v>
      </c>
      <c r="K70" s="314">
        <f>Q!BM139</f>
        <v>146.72599999999966</v>
      </c>
      <c r="L70" s="316">
        <f t="shared" si="9"/>
        <v>0.14292619345979118</v>
      </c>
      <c r="M70" s="342">
        <f>Q!BO139</f>
        <v>129.31604082254989</v>
      </c>
      <c r="N70" s="314">
        <f>Q!BP139</f>
        <v>129.19999999999982</v>
      </c>
      <c r="O70" s="315">
        <f>Q!BQ139</f>
        <v>128.90000000000009</v>
      </c>
      <c r="P70" s="317"/>
      <c r="Q70" s="318">
        <f>Q!BS139</f>
        <v>129.52855759635986</v>
      </c>
    </row>
    <row r="71" spans="1:17" ht="12" customHeight="1">
      <c r="A71" s="298"/>
      <c r="B71" s="306" t="s">
        <v>313</v>
      </c>
      <c r="C71" s="314">
        <f>Q!BE140</f>
        <v>149</v>
      </c>
      <c r="D71" s="314">
        <f>Q!BF140</f>
        <v>149</v>
      </c>
      <c r="E71" s="314">
        <f>Q!BG140</f>
        <v>181.38699999999972</v>
      </c>
      <c r="F71" s="314">
        <f>Q!BH140</f>
        <v>160.60961313012922</v>
      </c>
      <c r="G71" s="314">
        <f>Q!BI140</f>
        <v>148.76441277777803</v>
      </c>
      <c r="H71" s="314">
        <f>Q!BJ140</f>
        <v>149.35872000001018</v>
      </c>
      <c r="I71" s="315">
        <f>Q!BK140</f>
        <v>147.95115000001988</v>
      </c>
      <c r="J71" s="314">
        <f>Q!BL140</f>
        <v>147.95115000001988</v>
      </c>
      <c r="K71" s="314">
        <f>Q!BM140</f>
        <v>181.38699999999972</v>
      </c>
      <c r="L71" s="316">
        <f t="shared" si="9"/>
        <v>0.22369385246557727</v>
      </c>
      <c r="M71" s="342">
        <f>Q!BO140</f>
        <v>149.11442397428027</v>
      </c>
      <c r="N71" s="314">
        <f>Q!BP140</f>
        <v>149.40000000000009</v>
      </c>
      <c r="O71" s="315">
        <f>Q!BQ140</f>
        <v>149.90000000000009</v>
      </c>
      <c r="P71" s="317"/>
      <c r="Q71" s="318">
        <f>Q!BS140</f>
        <v>149.17133325003988</v>
      </c>
    </row>
    <row r="72" spans="1:17" ht="12" customHeight="1">
      <c r="A72" s="298"/>
      <c r="B72" s="306" t="s">
        <v>314</v>
      </c>
      <c r="C72" s="314">
        <f>Q!BE141</f>
        <v>73</v>
      </c>
      <c r="D72" s="314">
        <f>Q!BF141</f>
        <v>73</v>
      </c>
      <c r="E72" s="314">
        <f>Q!BG141</f>
        <v>68.705999999999904</v>
      </c>
      <c r="F72" s="314">
        <f>Q!BH141</f>
        <v>79.132473622508996</v>
      </c>
      <c r="G72" s="314">
        <f>Q!BI141</f>
        <v>73.282219444444308</v>
      </c>
      <c r="H72" s="314">
        <f>Q!BJ141</f>
        <v>73.160640000010062</v>
      </c>
      <c r="I72" s="315">
        <f>Q!BK141</f>
        <v>73.001990000009982</v>
      </c>
      <c r="J72" s="314">
        <f>Q!BL141</f>
        <v>68.705999999999904</v>
      </c>
      <c r="K72" s="314">
        <f>Q!BM141</f>
        <v>79.132473622508996</v>
      </c>
      <c r="L72" s="316">
        <f t="shared" si="9"/>
        <v>0.14197648426266174</v>
      </c>
      <c r="M72" s="342">
        <f>Q!BO141</f>
        <v>73.514096591229873</v>
      </c>
      <c r="N72" s="314">
        <f>Q!BP141</f>
        <v>73.200000000000045</v>
      </c>
      <c r="O72" s="315">
        <f>Q!BQ141</f>
        <v>73.599999999999909</v>
      </c>
      <c r="P72" s="317"/>
      <c r="Q72" s="318">
        <f>Q!BS141</f>
        <v>72.666718573919979</v>
      </c>
    </row>
    <row r="73" spans="1:17" ht="12" customHeight="1">
      <c r="A73" s="298"/>
      <c r="B73" s="306" t="s">
        <v>315</v>
      </c>
      <c r="C73" s="314">
        <f>Q!BE142</f>
        <v>117</v>
      </c>
      <c r="D73" s="314">
        <f>Q!BF142</f>
        <v>118</v>
      </c>
      <c r="E73" s="314">
        <f>Q!BG142</f>
        <v>135.13200000000006</v>
      </c>
      <c r="F73" s="314">
        <f>Q!BH142</f>
        <v>188.15943728018806</v>
      </c>
      <c r="G73" s="314">
        <f>Q!BI142</f>
        <v>119.3937886111114</v>
      </c>
      <c r="H73" s="314">
        <f>Q!BJ142</f>
        <v>118.48704000000998</v>
      </c>
      <c r="I73" s="315">
        <f>Q!BK142</f>
        <v>118.12943000000996</v>
      </c>
      <c r="J73" s="314">
        <f>Q!BL142</f>
        <v>117</v>
      </c>
      <c r="K73" s="314">
        <f>Q!BM142</f>
        <v>188.15943728018806</v>
      </c>
      <c r="L73" s="316">
        <f t="shared" si="9"/>
        <v>0.60121025187678856</v>
      </c>
      <c r="M73" s="342">
        <f>Q!BO142</f>
        <v>118.28095740907997</v>
      </c>
      <c r="N73" s="314">
        <f>Q!BP142</f>
        <v>118.59999999999991</v>
      </c>
      <c r="O73" s="315">
        <f>Q!BQ142</f>
        <v>118.20000000000005</v>
      </c>
      <c r="P73" s="317"/>
      <c r="Q73" s="318">
        <f>Q!BS142</f>
        <v>119.56264114133</v>
      </c>
    </row>
    <row r="74" spans="1:17" ht="12" customHeight="1">
      <c r="A74" s="298"/>
      <c r="B74" s="306" t="s">
        <v>316</v>
      </c>
      <c r="C74" s="314">
        <f>Q!BE143</f>
        <v>109</v>
      </c>
      <c r="D74" s="314">
        <f>Q!BF143</f>
        <v>139</v>
      </c>
      <c r="E74" s="314">
        <f>Q!BG143</f>
        <v>171.24500000000012</v>
      </c>
      <c r="F74" s="314">
        <f>Q!BH143</f>
        <v>215.41617819460748</v>
      </c>
      <c r="G74" s="314">
        <f>Q!BI143</f>
        <v>140.07732361111107</v>
      </c>
      <c r="H74" s="314">
        <f>Q!BJ143</f>
        <v>139.24512000001005</v>
      </c>
      <c r="I74" s="315">
        <f>Q!BK143</f>
        <v>138.83080000001019</v>
      </c>
      <c r="J74" s="314">
        <f>Q!BL143</f>
        <v>109</v>
      </c>
      <c r="K74" s="314">
        <f>Q!BM143</f>
        <v>215.41617819460748</v>
      </c>
      <c r="L74" s="316">
        <f t="shared" si="9"/>
        <v>0.76504372506662899</v>
      </c>
      <c r="M74" s="342">
        <f>Q!BO143</f>
        <v>138.89449458070999</v>
      </c>
      <c r="N74" s="314">
        <f>Q!BP143</f>
        <v>139.39999999999986</v>
      </c>
      <c r="O74" s="315">
        <f>Q!BQ143</f>
        <v>139</v>
      </c>
      <c r="P74" s="317"/>
      <c r="Q74" s="318">
        <f>Q!BS143</f>
        <v>139.63075092686995</v>
      </c>
    </row>
    <row r="75" spans="1:17" ht="12" customHeight="1">
      <c r="A75" s="298"/>
      <c r="B75" s="306" t="s">
        <v>317</v>
      </c>
      <c r="C75" s="314">
        <f>Q!BE144</f>
        <v>18</v>
      </c>
      <c r="D75" s="314">
        <f>Q!BF144</f>
        <v>18</v>
      </c>
      <c r="E75" s="314">
        <f>Q!BG144</f>
        <v>14.516999999999996</v>
      </c>
      <c r="F75" s="314">
        <f>Q!BH144</f>
        <v>23.739742086752642</v>
      </c>
      <c r="G75" s="314">
        <f>Q!BI144</f>
        <v>18.183160361111135</v>
      </c>
      <c r="H75" s="314">
        <f>Q!BJ144</f>
        <v>18.023711999998</v>
      </c>
      <c r="I75" s="315">
        <f>Q!BK144</f>
        <v>18.167645999999991</v>
      </c>
      <c r="J75" s="314">
        <f>Q!BL144</f>
        <v>14.516999999999996</v>
      </c>
      <c r="K75" s="314">
        <f>Q!BM144</f>
        <v>23.739742086752642</v>
      </c>
      <c r="L75" s="316">
        <f t="shared" si="9"/>
        <v>0.50992483304666414</v>
      </c>
      <c r="M75" s="342">
        <f>Q!BO144</f>
        <v>18.059421128693998</v>
      </c>
      <c r="N75" s="314">
        <f>Q!BP144</f>
        <v>18</v>
      </c>
      <c r="O75" s="315">
        <f>Q!BQ144</f>
        <v>18.200000000000017</v>
      </c>
      <c r="P75" s="317"/>
      <c r="Q75" s="318">
        <f>Q!BS144</f>
        <v>18.118480414784983</v>
      </c>
    </row>
    <row r="76" spans="1:17" ht="12" customHeight="1">
      <c r="A76" s="298"/>
      <c r="B76" s="306" t="s">
        <v>318</v>
      </c>
      <c r="C76" s="314">
        <f>Q!BE145</f>
        <v>23</v>
      </c>
      <c r="D76" s="314">
        <f>Q!BF145</f>
        <v>23</v>
      </c>
      <c r="E76" s="314">
        <f>Q!BG145</f>
        <v>18.313999999999993</v>
      </c>
      <c r="F76" s="314">
        <f>Q!BH145</f>
        <v>27.549824150058583</v>
      </c>
      <c r="G76" s="314">
        <f>Q!BI145</f>
        <v>22.808338611111111</v>
      </c>
      <c r="H76" s="314">
        <f>Q!BJ145</f>
        <v>22.625567999999987</v>
      </c>
      <c r="I76" s="315">
        <f>Q!BK145</f>
        <v>22.791477999999017</v>
      </c>
      <c r="J76" s="314">
        <f>Q!BL145</f>
        <v>18.313999999999993</v>
      </c>
      <c r="K76" s="314">
        <f>Q!BM145</f>
        <v>27.549824150058583</v>
      </c>
      <c r="L76" s="316">
        <f t="shared" si="9"/>
        <v>0.40807057684773218</v>
      </c>
      <c r="M76" s="342">
        <f>Q!BO145</f>
        <v>22.698726402209019</v>
      </c>
      <c r="N76" s="314">
        <f>Q!BP145</f>
        <v>22.599999999999994</v>
      </c>
      <c r="O76" s="315">
        <f>Q!BQ145</f>
        <v>22.599999999999994</v>
      </c>
      <c r="P76" s="317"/>
      <c r="Q76" s="318">
        <f>Q!BS145</f>
        <v>22.567001788115022</v>
      </c>
    </row>
    <row r="77" spans="1:17" ht="12" customHeight="1" thickBot="1">
      <c r="A77" s="298"/>
      <c r="B77" s="320" t="s">
        <v>319</v>
      </c>
      <c r="C77" s="322">
        <f>Q!BE146</f>
        <v>154</v>
      </c>
      <c r="D77" s="322">
        <f>Q!BF146</f>
        <v>153</v>
      </c>
      <c r="E77" s="322">
        <f>Q!BG146</f>
        <v>192.67399999999998</v>
      </c>
      <c r="F77" s="322">
        <f>Q!BH146</f>
        <v>181.12543962485415</v>
      </c>
      <c r="G77" s="323">
        <f>Q!BI146</f>
        <v>153.73564444444401</v>
      </c>
      <c r="H77" s="322">
        <f>Q!BJ146</f>
        <v>154.5600000000095</v>
      </c>
      <c r="I77" s="324">
        <f>Q!BK146</f>
        <v>154.5600000000095</v>
      </c>
      <c r="J77" s="322">
        <f>Q!BL146</f>
        <v>153</v>
      </c>
      <c r="K77" s="322">
        <f>Q!BM146</f>
        <v>192.67399999999998</v>
      </c>
      <c r="L77" s="316">
        <f t="shared" si="9"/>
        <v>0.25669903777881015</v>
      </c>
      <c r="M77" s="345">
        <f>Q!BO146</f>
        <v>154.46360010495027</v>
      </c>
      <c r="N77" s="322">
        <f>Q!BP146</f>
        <v>154.60000000000036</v>
      </c>
      <c r="O77" s="324">
        <f>Q!BQ146</f>
        <v>154.60000000000036</v>
      </c>
      <c r="P77" s="317"/>
      <c r="Q77" s="328">
        <f>Q!BS146</f>
        <v>154.55999999999949</v>
      </c>
    </row>
    <row r="78" spans="1:17" ht="17" thickTop="1">
      <c r="A78" s="298"/>
      <c r="B78" s="464" t="s">
        <v>800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11">
    <pageSetUpPr fitToPage="1"/>
  </sheetPr>
  <dimension ref="A1:Q592"/>
  <sheetViews>
    <sheetView defaultGridColor="0" colorId="22" zoomScale="130" zoomScaleNormal="130" workbookViewId="0"/>
  </sheetViews>
  <sheetFormatPr baseColWidth="10" defaultColWidth="9.7109375" defaultRowHeight="16"/>
  <cols>
    <col min="1" max="1" width="0.7109375" customWidth="1"/>
    <col min="2" max="9" width="6.7109375" style="297" customWidth="1"/>
    <col min="10" max="11" width="5.7109375" style="297" customWidth="1"/>
    <col min="12" max="12" width="7.42578125" style="297" customWidth="1"/>
    <col min="13" max="15" width="5.7109375" style="297" customWidth="1"/>
    <col min="16" max="16" width="0.7109375" style="297" customWidth="1"/>
    <col min="17" max="17" width="8.7109375" style="297" customWidth="1"/>
  </cols>
  <sheetData>
    <row r="1" spans="1:17" ht="12.75" customHeight="1">
      <c r="A1" s="298"/>
      <c r="B1" s="558" t="str">
        <f>'Title Page'!$B$34</f>
        <v>ASHRAE Standard 140-2023, Informative Annex B16, Section B16.5.1</v>
      </c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</row>
    <row r="2" spans="1:17" ht="12.75" customHeight="1">
      <c r="A2" s="298"/>
      <c r="B2" s="558" t="str">
        <f>'Title Page'!$B$36</f>
        <v>Example Results for Section 9 - HVAC Equipment Performance Tests CE100 through CE200</v>
      </c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558"/>
      <c r="P2" s="558"/>
      <c r="Q2" s="558"/>
    </row>
    <row r="3" spans="1:17" ht="12.75" customHeight="1">
      <c r="A3" s="298"/>
      <c r="B3" s="558" t="str">
        <f>'Title Page'!$B$38</f>
        <v/>
      </c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558"/>
      <c r="P3" s="558"/>
      <c r="Q3" s="558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331"/>
      <c r="B7" s="299" t="s">
        <v>806</v>
      </c>
      <c r="C7" s="331"/>
      <c r="D7" s="331"/>
      <c r="E7" s="331"/>
      <c r="F7" s="332"/>
      <c r="G7" s="332"/>
      <c r="H7" s="332"/>
      <c r="I7" s="331"/>
      <c r="J7" s="331"/>
      <c r="K7" s="331"/>
      <c r="L7" s="331"/>
      <c r="M7" s="331"/>
      <c r="N7" s="331"/>
      <c r="O7" s="331"/>
      <c r="P7" s="331"/>
      <c r="Q7" s="298"/>
    </row>
    <row r="8" spans="1:17" ht="12" customHeight="1" thickTop="1">
      <c r="A8" s="336"/>
      <c r="B8" s="301" t="s">
        <v>167</v>
      </c>
      <c r="C8" s="302"/>
      <c r="D8" s="334"/>
      <c r="E8" s="302"/>
      <c r="F8" s="334"/>
      <c r="G8" s="334"/>
      <c r="H8" s="334"/>
      <c r="I8" s="303"/>
      <c r="J8" s="561" t="s">
        <v>380</v>
      </c>
      <c r="K8" s="562"/>
      <c r="L8" s="563"/>
      <c r="M8" s="302"/>
      <c r="N8" s="302"/>
      <c r="O8" s="303"/>
      <c r="P8" s="304"/>
      <c r="Q8" s="305">
        <f>YourData!$J$5</f>
        <v>40179</v>
      </c>
    </row>
    <row r="9" spans="1:17" ht="12" customHeight="1">
      <c r="A9" s="33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8" t="s">
        <v>157</v>
      </c>
      <c r="M9" s="300"/>
      <c r="N9" s="300" t="s">
        <v>158</v>
      </c>
      <c r="O9" s="309"/>
      <c r="P9" s="304"/>
      <c r="Q9" s="528" t="str">
        <f>A!$L$21</f>
        <v>Tested Prg</v>
      </c>
    </row>
    <row r="10" spans="1:17" ht="12" customHeight="1">
      <c r="A10" s="338"/>
      <c r="B10" s="310" t="s">
        <v>812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11" t="s">
        <v>161</v>
      </c>
      <c r="N10" s="311" t="s">
        <v>49</v>
      </c>
      <c r="O10" s="312" t="s">
        <v>50</v>
      </c>
      <c r="P10" s="313"/>
      <c r="Q10" s="529" t="str">
        <f>A!$L$22</f>
        <v>Org</v>
      </c>
    </row>
    <row r="11" spans="1:17" ht="12" customHeight="1">
      <c r="A11" s="343"/>
      <c r="B11" s="306" t="s">
        <v>320</v>
      </c>
      <c r="C11" s="314">
        <f>A!J163</f>
        <v>3656</v>
      </c>
      <c r="D11" s="314">
        <f>A!D163</f>
        <v>3656</v>
      </c>
      <c r="E11" s="314">
        <f>A!C163</f>
        <v>3654.42</v>
      </c>
      <c r="F11" s="314">
        <f>A!B163</f>
        <v>3655.3341148886284</v>
      </c>
      <c r="G11" s="314">
        <f>A!K163</f>
        <v>3654.1271522222223</v>
      </c>
      <c r="H11" s="314">
        <f>A!E163</f>
        <v>3656.08319999996</v>
      </c>
      <c r="I11" s="315">
        <f>A!F163</f>
        <v>3655.58591999997</v>
      </c>
      <c r="J11" s="314">
        <f t="shared" ref="J11:J24" si="0">MINA(C11:I11)</f>
        <v>3654.1271522222223</v>
      </c>
      <c r="K11" s="314">
        <f t="shared" ref="K11:K24" si="1">MAXA(C11:I11)</f>
        <v>3656.08319999996</v>
      </c>
      <c r="L11" s="316">
        <f>IF(AVERAGE(M11:O11)=0,0,ABS((K11-J11)/(AVERAGE(M11:O11))))</f>
        <v>5.3497980640101594E-4</v>
      </c>
      <c r="M11" s="314">
        <f>A!G163</f>
        <v>3656.3062334707602</v>
      </c>
      <c r="N11" s="314">
        <f>A!H163</f>
        <v>3656.3</v>
      </c>
      <c r="O11" s="315">
        <f>A!I163</f>
        <v>3656.3</v>
      </c>
      <c r="P11" s="440"/>
      <c r="Q11" s="318">
        <f>A!L163</f>
        <v>3654.5470625757998</v>
      </c>
    </row>
    <row r="12" spans="1:17" ht="12" customHeight="1">
      <c r="A12" s="343"/>
      <c r="B12" s="306" t="s">
        <v>307</v>
      </c>
      <c r="C12" s="314">
        <f>A!J164</f>
        <v>3637</v>
      </c>
      <c r="D12" s="314">
        <f>A!D164</f>
        <v>3637</v>
      </c>
      <c r="E12" s="314">
        <f>A!C164</f>
        <v>3635.6010000000001</v>
      </c>
      <c r="F12" s="314">
        <f>A!B164</f>
        <v>3636.5767878077377</v>
      </c>
      <c r="G12" s="314">
        <f>A!K164</f>
        <v>3635.5344833333334</v>
      </c>
      <c r="H12" s="314">
        <f>A!E164</f>
        <v>3636.9244799999501</v>
      </c>
      <c r="I12" s="315">
        <f>A!F164</f>
        <v>3636.55339</v>
      </c>
      <c r="J12" s="314">
        <f t="shared" si="0"/>
        <v>3635.5344833333334</v>
      </c>
      <c r="K12" s="314">
        <f t="shared" si="1"/>
        <v>3637</v>
      </c>
      <c r="L12" s="316">
        <f t="shared" ref="L12:L24" si="2">IF(AVERAGE(M12:O12)=0,0,ABS((K12-J12)/(AVERAGE(M12:O12))))</f>
        <v>4.0293501279367431E-4</v>
      </c>
      <c r="M12" s="314">
        <f>A!G164</f>
        <v>3637.1128926604802</v>
      </c>
      <c r="N12" s="314">
        <f>A!H164</f>
        <v>3637.1</v>
      </c>
      <c r="O12" s="315">
        <f>A!I164</f>
        <v>3637.1</v>
      </c>
      <c r="P12" s="342"/>
      <c r="Q12" s="318">
        <f>A!L164</f>
        <v>3635.5075570427198</v>
      </c>
    </row>
    <row r="13" spans="1:17" ht="12" customHeight="1">
      <c r="A13" s="343"/>
      <c r="B13" s="306" t="s">
        <v>308</v>
      </c>
      <c r="C13" s="314">
        <f>A!J165</f>
        <v>3632</v>
      </c>
      <c r="D13" s="314">
        <f>A!D165</f>
        <v>3632</v>
      </c>
      <c r="E13" s="314">
        <f>A!C165</f>
        <v>3630.4720000000002</v>
      </c>
      <c r="F13" s="314">
        <f>A!B165</f>
        <v>3631.594372801876</v>
      </c>
      <c r="G13" s="314">
        <f>A!K165</f>
        <v>3630.5353061111114</v>
      </c>
      <c r="H13" s="314">
        <f>A!E165</f>
        <v>3631.7567999999501</v>
      </c>
      <c r="I13" s="315">
        <f>A!F165</f>
        <v>3631.3216200000002</v>
      </c>
      <c r="J13" s="314">
        <f t="shared" si="0"/>
        <v>3630.4720000000002</v>
      </c>
      <c r="K13" s="314">
        <f t="shared" si="1"/>
        <v>3632</v>
      </c>
      <c r="L13" s="316">
        <f t="shared" si="2"/>
        <v>4.2071298147639121E-4</v>
      </c>
      <c r="M13" s="314">
        <f>A!G165</f>
        <v>3631.9892953835902</v>
      </c>
      <c r="N13" s="314">
        <f>A!H165</f>
        <v>3631.9</v>
      </c>
      <c r="O13" s="315">
        <f>A!I165</f>
        <v>3631.9</v>
      </c>
      <c r="P13" s="342"/>
      <c r="Q13" s="318">
        <f>A!L165</f>
        <v>3630.1667945529598</v>
      </c>
    </row>
    <row r="14" spans="1:17" ht="12" customHeight="1">
      <c r="A14" s="343"/>
      <c r="B14" s="306" t="s">
        <v>309</v>
      </c>
      <c r="C14" s="314">
        <f>A!J166</f>
        <v>209</v>
      </c>
      <c r="D14" s="314">
        <f>A!D166</f>
        <v>209</v>
      </c>
      <c r="E14" s="314">
        <f>A!C166</f>
        <v>207.34399999999999</v>
      </c>
      <c r="F14" s="314">
        <f>A!B166</f>
        <v>207.50293083235638</v>
      </c>
      <c r="G14" s="314">
        <f>A!K166</f>
        <v>206.74753944444444</v>
      </c>
      <c r="H14" s="314">
        <f>A!E166</f>
        <v>208.725215999997</v>
      </c>
      <c r="I14" s="315">
        <f>A!F166</f>
        <v>209.371025</v>
      </c>
      <c r="J14" s="314">
        <f t="shared" si="0"/>
        <v>206.74753944444444</v>
      </c>
      <c r="K14" s="314">
        <f t="shared" si="1"/>
        <v>209.371025</v>
      </c>
      <c r="L14" s="316">
        <f t="shared" si="2"/>
        <v>1.2553638966927122E-2</v>
      </c>
      <c r="M14" s="314">
        <f>A!G166</f>
        <v>208.94623347075699</v>
      </c>
      <c r="N14" s="314">
        <f>A!H166</f>
        <v>209</v>
      </c>
      <c r="O14" s="315">
        <f>A!I166</f>
        <v>209</v>
      </c>
      <c r="P14" s="342"/>
      <c r="Q14" s="318">
        <f>A!L166</f>
        <v>207.18706257580399</v>
      </c>
    </row>
    <row r="15" spans="1:17" ht="12" customHeight="1">
      <c r="A15" s="343"/>
      <c r="B15" s="306" t="s">
        <v>310</v>
      </c>
      <c r="C15" s="314">
        <f>A!J167</f>
        <v>190</v>
      </c>
      <c r="D15" s="314">
        <f>A!D167</f>
        <v>190</v>
      </c>
      <c r="E15" s="314">
        <f>A!C167</f>
        <v>188.50299999999999</v>
      </c>
      <c r="F15" s="314">
        <f>A!B167</f>
        <v>188.45252051582651</v>
      </c>
      <c r="G15" s="314">
        <f>A!K167</f>
        <v>188.18317405555558</v>
      </c>
      <c r="H15" s="314">
        <f>A!E167</f>
        <v>189.56515200000101</v>
      </c>
      <c r="I15" s="315">
        <f>A!F167</f>
        <v>190.35797199999999</v>
      </c>
      <c r="J15" s="314">
        <f t="shared" si="0"/>
        <v>188.18317405555558</v>
      </c>
      <c r="K15" s="314">
        <f t="shared" si="1"/>
        <v>190.35797199999999</v>
      </c>
      <c r="L15" s="316">
        <f t="shared" si="2"/>
        <v>1.1463341252357045E-2</v>
      </c>
      <c r="M15" s="314">
        <f>A!G167</f>
        <v>189.75289266048</v>
      </c>
      <c r="N15" s="314">
        <f>A!H167</f>
        <v>189.7</v>
      </c>
      <c r="O15" s="315">
        <f>A!I167</f>
        <v>189.7</v>
      </c>
      <c r="P15" s="342"/>
      <c r="Q15" s="318">
        <f>A!L167</f>
        <v>188.147557042724</v>
      </c>
    </row>
    <row r="16" spans="1:17" ht="12" customHeight="1">
      <c r="A16" s="343"/>
      <c r="B16" s="306" t="s">
        <v>311</v>
      </c>
      <c r="C16" s="314">
        <f>A!J168</f>
        <v>4376</v>
      </c>
      <c r="D16" s="314">
        <f>A!D168</f>
        <v>4376</v>
      </c>
      <c r="E16" s="314">
        <f>A!C168</f>
        <v>4374.8010000000004</v>
      </c>
      <c r="F16" s="314">
        <f>A!B168</f>
        <v>4376.0257913247369</v>
      </c>
      <c r="G16" s="314">
        <f>A!K168</f>
        <v>4374.7467583333328</v>
      </c>
      <c r="H16" s="314">
        <f>A!E168</f>
        <v>4376.1244800000504</v>
      </c>
      <c r="I16" s="315">
        <f>A!F168</f>
        <v>4375.5775000000103</v>
      </c>
      <c r="J16" s="314">
        <f t="shared" si="0"/>
        <v>4374.7467583333328</v>
      </c>
      <c r="K16" s="314">
        <f t="shared" si="1"/>
        <v>4376.1244800000504</v>
      </c>
      <c r="L16" s="316">
        <f t="shared" si="2"/>
        <v>3.1481395557613677E-4</v>
      </c>
      <c r="M16" s="314">
        <f>A!G168</f>
        <v>4376.3128926604804</v>
      </c>
      <c r="N16" s="314">
        <f>A!H168</f>
        <v>4376.3</v>
      </c>
      <c r="O16" s="315">
        <f>A!I168</f>
        <v>4376.3</v>
      </c>
      <c r="P16" s="342"/>
      <c r="Q16" s="318">
        <f>A!L168</f>
        <v>4378.2822838505199</v>
      </c>
    </row>
    <row r="17" spans="1:17" ht="12" customHeight="1">
      <c r="A17" s="343"/>
      <c r="B17" s="306" t="s">
        <v>312</v>
      </c>
      <c r="C17" s="314">
        <f>A!J169</f>
        <v>4371</v>
      </c>
      <c r="D17" s="314">
        <f>A!D169</f>
        <v>4371</v>
      </c>
      <c r="E17" s="314">
        <f>A!C169</f>
        <v>4369.652</v>
      </c>
      <c r="F17" s="314">
        <f>A!B169</f>
        <v>4371.0433763188748</v>
      </c>
      <c r="G17" s="314">
        <f>A!K169</f>
        <v>4369.7195533333334</v>
      </c>
      <c r="H17" s="314">
        <f>A!E169</f>
        <v>4370.9567999999399</v>
      </c>
      <c r="I17" s="315">
        <f>A!F169</f>
        <v>4370.6181399999896</v>
      </c>
      <c r="J17" s="314">
        <f t="shared" si="0"/>
        <v>4369.652</v>
      </c>
      <c r="K17" s="314">
        <f t="shared" si="1"/>
        <v>4371.0433763188748</v>
      </c>
      <c r="L17" s="316">
        <f t="shared" si="2"/>
        <v>3.1831045831101981E-4</v>
      </c>
      <c r="M17" s="314">
        <f>A!G169</f>
        <v>4371.1892953835904</v>
      </c>
      <c r="N17" s="314">
        <f>A!H169</f>
        <v>4371.1000000000004</v>
      </c>
      <c r="O17" s="315">
        <f>A!I169</f>
        <v>4371.1000000000004</v>
      </c>
      <c r="P17" s="342"/>
      <c r="Q17" s="318">
        <f>A!L169</f>
        <v>4372.3245659157801</v>
      </c>
    </row>
    <row r="18" spans="1:17" ht="12" customHeight="1">
      <c r="A18" s="343"/>
      <c r="B18" s="306" t="s">
        <v>313</v>
      </c>
      <c r="C18" s="314">
        <f>A!J170</f>
        <v>4388</v>
      </c>
      <c r="D18" s="314">
        <f>A!D170</f>
        <v>4388</v>
      </c>
      <c r="E18" s="314">
        <f>A!C170</f>
        <v>4386.0709999999999</v>
      </c>
      <c r="F18" s="314">
        <f>A!B170</f>
        <v>4387.4560375146539</v>
      </c>
      <c r="G18" s="314">
        <f>A!K170</f>
        <v>4385.9247822222223</v>
      </c>
      <c r="H18" s="314">
        <f>A!E170</f>
        <v>4387.7097599999697</v>
      </c>
      <c r="I18" s="315">
        <f>A!F170</f>
        <v>4387.1605199999804</v>
      </c>
      <c r="J18" s="314">
        <f t="shared" si="0"/>
        <v>4385.9247822222223</v>
      </c>
      <c r="K18" s="314">
        <f t="shared" si="1"/>
        <v>4388</v>
      </c>
      <c r="L18" s="316">
        <f t="shared" si="2"/>
        <v>4.7294321540929595E-4</v>
      </c>
      <c r="M18" s="314">
        <f>A!G170</f>
        <v>4387.8381081080397</v>
      </c>
      <c r="N18" s="314">
        <f>A!H170</f>
        <v>4387.8999999999996</v>
      </c>
      <c r="O18" s="315">
        <f>A!I170</f>
        <v>4387.8999999999996</v>
      </c>
      <c r="P18" s="342"/>
      <c r="Q18" s="318">
        <f>A!L170</f>
        <v>4391.0857572485702</v>
      </c>
    </row>
    <row r="19" spans="1:17" ht="12" customHeight="1">
      <c r="A19" s="343"/>
      <c r="B19" s="306" t="s">
        <v>314</v>
      </c>
      <c r="C19" s="314">
        <f>A!J171</f>
        <v>2159</v>
      </c>
      <c r="D19" s="314">
        <f>A!D171</f>
        <v>2159</v>
      </c>
      <c r="E19" s="314">
        <f>A!C171</f>
        <v>2157.3510000000001</v>
      </c>
      <c r="F19" s="314">
        <f>A!B171</f>
        <v>2157.9718640093788</v>
      </c>
      <c r="G19" s="314">
        <f>A!K171</f>
        <v>2157.1387694444447</v>
      </c>
      <c r="H19" s="314">
        <f>A!E171</f>
        <v>2158.52447999999</v>
      </c>
      <c r="I19" s="315">
        <f>A!F171</f>
        <v>2158.6210299999998</v>
      </c>
      <c r="J19" s="314">
        <f t="shared" si="0"/>
        <v>2157.1387694444447</v>
      </c>
      <c r="K19" s="314">
        <f t="shared" si="1"/>
        <v>2159</v>
      </c>
      <c r="L19" s="316">
        <f t="shared" si="2"/>
        <v>8.6219801279158051E-4</v>
      </c>
      <c r="M19" s="314">
        <f>A!G171</f>
        <v>2158.7128926604801</v>
      </c>
      <c r="N19" s="314">
        <f>A!H171</f>
        <v>2158.6999999999998</v>
      </c>
      <c r="O19" s="315">
        <f>A!I171</f>
        <v>2158.6999999999998</v>
      </c>
      <c r="P19" s="342"/>
      <c r="Q19" s="318">
        <f>A!L171</f>
        <v>2157.0609776848701</v>
      </c>
    </row>
    <row r="20" spans="1:17" ht="12" customHeight="1">
      <c r="A20" s="343"/>
      <c r="B20" s="306" t="s">
        <v>315</v>
      </c>
      <c r="C20" s="314">
        <f>A!J172</f>
        <v>4376</v>
      </c>
      <c r="D20" s="314">
        <f>A!D172</f>
        <v>4376</v>
      </c>
      <c r="E20" s="314">
        <f>A!C172</f>
        <v>4374.8519999999999</v>
      </c>
      <c r="F20" s="314">
        <f>A!B172</f>
        <v>4376.025791324736</v>
      </c>
      <c r="G20" s="314">
        <f>A!K172</f>
        <v>4374.7388886111112</v>
      </c>
      <c r="H20" s="314">
        <f>A!E172</f>
        <v>4376.1244800000504</v>
      </c>
      <c r="I20" s="315">
        <f>A!F172</f>
        <v>4375.9706799999803</v>
      </c>
      <c r="J20" s="314">
        <f t="shared" si="0"/>
        <v>4374.7388886111112</v>
      </c>
      <c r="K20" s="314">
        <f t="shared" si="1"/>
        <v>4376.1244800000504</v>
      </c>
      <c r="L20" s="316">
        <f t="shared" si="2"/>
        <v>3.1661221312097537E-4</v>
      </c>
      <c r="M20" s="314">
        <f>A!G172</f>
        <v>4376.3128926604804</v>
      </c>
      <c r="N20" s="314">
        <f>A!H172</f>
        <v>4376.3</v>
      </c>
      <c r="O20" s="315">
        <f>A!I172</f>
        <v>4376.3</v>
      </c>
      <c r="P20" s="342"/>
      <c r="Q20" s="318">
        <f>A!L172</f>
        <v>4374.2897215413896</v>
      </c>
    </row>
    <row r="21" spans="1:17" ht="12" customHeight="1">
      <c r="A21" s="343"/>
      <c r="B21" s="306" t="s">
        <v>316</v>
      </c>
      <c r="C21" s="314">
        <f>A!J173</f>
        <v>4396</v>
      </c>
      <c r="D21" s="314">
        <f>A!D173</f>
        <v>4396</v>
      </c>
      <c r="E21" s="314">
        <f>A!C173</f>
        <v>4393.6490000000003</v>
      </c>
      <c r="F21" s="314">
        <f>A!B173</f>
        <v>4394.7831184056276</v>
      </c>
      <c r="G21" s="314">
        <f>A!K173</f>
        <v>4393.3106761111112</v>
      </c>
      <c r="H21" s="314">
        <f>A!E173</f>
        <v>4395.2831999999598</v>
      </c>
      <c r="I21" s="315">
        <f>A!F173</f>
        <v>4395.0924600000099</v>
      </c>
      <c r="J21" s="314">
        <f t="shared" si="0"/>
        <v>4393.3106761111112</v>
      </c>
      <c r="K21" s="314">
        <f t="shared" si="1"/>
        <v>4396</v>
      </c>
      <c r="L21" s="316">
        <f t="shared" si="2"/>
        <v>6.118354265959989E-4</v>
      </c>
      <c r="M21" s="314">
        <f>A!G173</f>
        <v>4395.50623347076</v>
      </c>
      <c r="N21" s="314">
        <f>A!H173</f>
        <v>4395.5</v>
      </c>
      <c r="O21" s="315">
        <f>A!I173</f>
        <v>4395.5</v>
      </c>
      <c r="P21" s="342"/>
      <c r="Q21" s="318">
        <f>A!L173</f>
        <v>4392.8591723652298</v>
      </c>
    </row>
    <row r="22" spans="1:17" ht="12" customHeight="1">
      <c r="A22" s="343"/>
      <c r="B22" s="306" t="s">
        <v>317</v>
      </c>
      <c r="C22" s="314">
        <f>A!J174</f>
        <v>557</v>
      </c>
      <c r="D22" s="314">
        <f>A!D174</f>
        <v>559</v>
      </c>
      <c r="E22" s="314">
        <f>A!C174</f>
        <v>558.09</v>
      </c>
      <c r="F22" s="314">
        <f>A!B174</f>
        <v>558.03048065650648</v>
      </c>
      <c r="G22" s="314">
        <f>A!K174</f>
        <v>557.78129686111106</v>
      </c>
      <c r="H22" s="314">
        <f>A!E174</f>
        <v>559.16515199999606</v>
      </c>
      <c r="I22" s="315">
        <f>A!F174</f>
        <v>559.45582400000001</v>
      </c>
      <c r="J22" s="314">
        <f t="shared" si="0"/>
        <v>557</v>
      </c>
      <c r="K22" s="314">
        <f t="shared" si="1"/>
        <v>559.45582400000001</v>
      </c>
      <c r="L22" s="316">
        <f t="shared" si="2"/>
        <v>4.3907502005723874E-3</v>
      </c>
      <c r="M22" s="314">
        <f>A!G174</f>
        <v>559.35289266048005</v>
      </c>
      <c r="N22" s="314">
        <f>A!H174</f>
        <v>559.29999999999995</v>
      </c>
      <c r="O22" s="315">
        <f>A!I174</f>
        <v>559.29999999999995</v>
      </c>
      <c r="P22" s="342"/>
      <c r="Q22" s="318">
        <f>A!L174</f>
        <v>557.79492612689899</v>
      </c>
    </row>
    <row r="23" spans="1:17" ht="12" customHeight="1">
      <c r="A23" s="343"/>
      <c r="B23" s="306" t="s">
        <v>318</v>
      </c>
      <c r="C23" s="314">
        <f>A!J175</f>
        <v>576</v>
      </c>
      <c r="D23" s="314">
        <f>A!D175</f>
        <v>579</v>
      </c>
      <c r="E23" s="314">
        <f>A!C175</f>
        <v>576.92600000000004</v>
      </c>
      <c r="F23" s="314">
        <f>A!B175</f>
        <v>577.08089097303639</v>
      </c>
      <c r="G23" s="314">
        <f>A!K175</f>
        <v>576.34699805555556</v>
      </c>
      <c r="H23" s="314">
        <f>A!E175</f>
        <v>578.32521600000496</v>
      </c>
      <c r="I23" s="315">
        <f>A!F175</f>
        <v>578.54203900000095</v>
      </c>
      <c r="J23" s="314">
        <f t="shared" si="0"/>
        <v>576</v>
      </c>
      <c r="K23" s="314">
        <f t="shared" si="1"/>
        <v>579</v>
      </c>
      <c r="L23" s="316">
        <f t="shared" si="2"/>
        <v>5.1850897478278339E-3</v>
      </c>
      <c r="M23" s="314">
        <f>A!G175</f>
        <v>578.54623347075699</v>
      </c>
      <c r="N23" s="314">
        <f>A!H175</f>
        <v>578.6</v>
      </c>
      <c r="O23" s="315">
        <f>A!I175</f>
        <v>578.6</v>
      </c>
      <c r="P23" s="342"/>
      <c r="Q23" s="318">
        <f>A!L175</f>
        <v>576.790770981636</v>
      </c>
    </row>
    <row r="24" spans="1:17" ht="12" customHeight="1" thickBot="1">
      <c r="A24" s="343"/>
      <c r="B24" s="320" t="s">
        <v>319</v>
      </c>
      <c r="C24" s="322">
        <f>A!J176</f>
        <v>5343</v>
      </c>
      <c r="D24" s="322">
        <f>A!D176</f>
        <v>5283</v>
      </c>
      <c r="E24" s="322">
        <f>A!C176</f>
        <v>5341.5259999999998</v>
      </c>
      <c r="F24" s="322">
        <f>A!B176</f>
        <v>5342.9073856975383</v>
      </c>
      <c r="G24" s="314">
        <f>A!K176</f>
        <v>5341.503387222222</v>
      </c>
      <c r="H24" s="322">
        <f>A!E176</f>
        <v>5343.0047999999297</v>
      </c>
      <c r="I24" s="324">
        <f>A!F176</f>
        <v>5343.0047999999297</v>
      </c>
      <c r="J24" s="322">
        <f t="shared" si="0"/>
        <v>5283</v>
      </c>
      <c r="K24" s="322">
        <f t="shared" si="1"/>
        <v>5343.0047999999297</v>
      </c>
      <c r="L24" s="316">
        <f t="shared" si="2"/>
        <v>1.1230085798514198E-2</v>
      </c>
      <c r="M24" s="322">
        <f>A!G176</f>
        <v>5343.2549135542604</v>
      </c>
      <c r="N24" s="322">
        <f>A!H176</f>
        <v>5343.2</v>
      </c>
      <c r="O24" s="324">
        <f>A!I176</f>
        <v>5343.2</v>
      </c>
      <c r="P24" s="342"/>
      <c r="Q24" s="318">
        <f>A!L176</f>
        <v>5345.0255871469799</v>
      </c>
    </row>
    <row r="25" spans="1:17" ht="12" customHeight="1" thickTop="1">
      <c r="A25" s="337"/>
      <c r="B25" s="326" t="s">
        <v>168</v>
      </c>
      <c r="C25" s="314"/>
      <c r="D25" s="314"/>
      <c r="E25" s="314"/>
      <c r="F25" s="314"/>
      <c r="G25" s="334"/>
      <c r="H25" s="334"/>
      <c r="I25" s="303"/>
      <c r="J25" s="561" t="s">
        <v>380</v>
      </c>
      <c r="K25" s="562"/>
      <c r="L25" s="563"/>
      <c r="M25" s="300"/>
      <c r="N25" s="300"/>
      <c r="O25" s="309"/>
      <c r="P25" s="306"/>
      <c r="Q25" s="305">
        <f>YourData!$J$5</f>
        <v>40179</v>
      </c>
    </row>
    <row r="26" spans="1:17" ht="12" customHeight="1">
      <c r="A26" s="346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8" t="s">
        <v>157</v>
      </c>
      <c r="M26" s="300"/>
      <c r="N26" s="300" t="s">
        <v>158</v>
      </c>
      <c r="O26" s="309"/>
      <c r="P26" s="306"/>
      <c r="Q26" s="528" t="str">
        <f>A!$L$21</f>
        <v>Tested Prg</v>
      </c>
    </row>
    <row r="27" spans="1:17" ht="12" customHeight="1">
      <c r="A27" s="346"/>
      <c r="B27" s="310" t="s">
        <v>812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11" t="s">
        <v>161</v>
      </c>
      <c r="N27" s="311" t="s">
        <v>49</v>
      </c>
      <c r="O27" s="312" t="s">
        <v>50</v>
      </c>
      <c r="P27" s="341"/>
      <c r="Q27" s="529" t="str">
        <f>A!$L$22</f>
        <v>Org</v>
      </c>
    </row>
    <row r="28" spans="1:17" ht="12" customHeight="1">
      <c r="A28" s="344"/>
      <c r="B28" s="306" t="s">
        <v>320</v>
      </c>
      <c r="C28" s="314">
        <f>A!J183</f>
        <v>3656</v>
      </c>
      <c r="D28" s="314">
        <f>A!D183</f>
        <v>3656</v>
      </c>
      <c r="E28" s="314">
        <f>A!C183</f>
        <v>3654.42</v>
      </c>
      <c r="F28" s="314">
        <f>A!B183</f>
        <v>3655.3341148886284</v>
      </c>
      <c r="G28" s="314">
        <f>A!K183</f>
        <v>3654.1271522222223</v>
      </c>
      <c r="H28" s="314">
        <f>A!E183</f>
        <v>3656.08319999996</v>
      </c>
      <c r="I28" s="315">
        <f>A!F183</f>
        <v>3655.58591999997</v>
      </c>
      <c r="J28" s="314">
        <f t="shared" ref="J28:J41" si="3">MINA(C28:I28)</f>
        <v>3654.1271522222223</v>
      </c>
      <c r="K28" s="314">
        <f t="shared" ref="K28:K41" si="4">MAXA(C28:I28)</f>
        <v>3656.08319999996</v>
      </c>
      <c r="L28" s="316">
        <f t="shared" ref="L28:L41" si="5">IF(AVERAGE(M28:O28)=0,0,ABS((K28-J28)/(AVERAGE(M28:O28))))</f>
        <v>5.3497980640101594E-4</v>
      </c>
      <c r="M28" s="314">
        <f>A!G183</f>
        <v>3656.3062334707602</v>
      </c>
      <c r="N28" s="314">
        <f>A!H183</f>
        <v>3656.3</v>
      </c>
      <c r="O28" s="315">
        <f>A!I183</f>
        <v>3656.3</v>
      </c>
      <c r="P28" s="317"/>
      <c r="Q28" s="318">
        <f>A!L183</f>
        <v>3654.5470625757998</v>
      </c>
    </row>
    <row r="29" spans="1:17" ht="12" customHeight="1">
      <c r="A29" s="344"/>
      <c r="B29" s="306" t="s">
        <v>307</v>
      </c>
      <c r="C29" s="314">
        <f>A!J184</f>
        <v>3637</v>
      </c>
      <c r="D29" s="314">
        <f>A!D184</f>
        <v>3637</v>
      </c>
      <c r="E29" s="314">
        <f>A!C184</f>
        <v>3635.6010000000001</v>
      </c>
      <c r="F29" s="314">
        <f>A!B184</f>
        <v>3636.5767878077377</v>
      </c>
      <c r="G29" s="314">
        <f>A!K184</f>
        <v>3635.5344833333334</v>
      </c>
      <c r="H29" s="314">
        <f>A!E184</f>
        <v>3636.9244799999501</v>
      </c>
      <c r="I29" s="315">
        <f>A!F184</f>
        <v>3636.55339</v>
      </c>
      <c r="J29" s="314">
        <f t="shared" si="3"/>
        <v>3635.5344833333334</v>
      </c>
      <c r="K29" s="314">
        <f t="shared" si="4"/>
        <v>3637</v>
      </c>
      <c r="L29" s="316">
        <f t="shared" si="5"/>
        <v>4.0293501279367431E-4</v>
      </c>
      <c r="M29" s="314">
        <f>A!G184</f>
        <v>3637.1128926604802</v>
      </c>
      <c r="N29" s="314">
        <f>A!H184</f>
        <v>3637.1</v>
      </c>
      <c r="O29" s="315">
        <f>A!I184</f>
        <v>3637.1</v>
      </c>
      <c r="P29" s="317"/>
      <c r="Q29" s="318">
        <f>A!L184</f>
        <v>3635.5075570427198</v>
      </c>
    </row>
    <row r="30" spans="1:17" ht="12" customHeight="1">
      <c r="A30" s="344"/>
      <c r="B30" s="306" t="s">
        <v>308</v>
      </c>
      <c r="C30" s="314">
        <f>A!J185</f>
        <v>3632</v>
      </c>
      <c r="D30" s="314">
        <f>A!D185</f>
        <v>3632</v>
      </c>
      <c r="E30" s="314">
        <f>A!C185</f>
        <v>3630.4720000000002</v>
      </c>
      <c r="F30" s="314">
        <f>A!B185</f>
        <v>3631.594372801876</v>
      </c>
      <c r="G30" s="314">
        <f>A!K185</f>
        <v>3630.5353061111114</v>
      </c>
      <c r="H30" s="314">
        <f>A!E185</f>
        <v>3631.7567999999501</v>
      </c>
      <c r="I30" s="315">
        <f>A!F185</f>
        <v>3631.3216200000002</v>
      </c>
      <c r="J30" s="314">
        <f t="shared" si="3"/>
        <v>3630.4720000000002</v>
      </c>
      <c r="K30" s="314">
        <f t="shared" si="4"/>
        <v>3632</v>
      </c>
      <c r="L30" s="316">
        <f t="shared" si="5"/>
        <v>4.2071298147639121E-4</v>
      </c>
      <c r="M30" s="314">
        <f>A!G185</f>
        <v>3631.9892953835902</v>
      </c>
      <c r="N30" s="314">
        <f>A!H185</f>
        <v>3631.9</v>
      </c>
      <c r="O30" s="315">
        <f>A!I185</f>
        <v>3631.9</v>
      </c>
      <c r="P30" s="317"/>
      <c r="Q30" s="318">
        <f>A!L185</f>
        <v>3630.1667945529598</v>
      </c>
    </row>
    <row r="31" spans="1:17" ht="12" customHeight="1">
      <c r="A31" s="344"/>
      <c r="B31" s="306" t="s">
        <v>309</v>
      </c>
      <c r="C31" s="314">
        <f>A!J186</f>
        <v>209</v>
      </c>
      <c r="D31" s="314">
        <f>A!D186</f>
        <v>209</v>
      </c>
      <c r="E31" s="314">
        <f>A!C186</f>
        <v>207.34399999999999</v>
      </c>
      <c r="F31" s="314">
        <f>A!B186</f>
        <v>207.50293083235638</v>
      </c>
      <c r="G31" s="314">
        <f>A!K186</f>
        <v>206.74753944444444</v>
      </c>
      <c r="H31" s="314">
        <f>A!E186</f>
        <v>208.725215999997</v>
      </c>
      <c r="I31" s="315">
        <f>A!F186</f>
        <v>209.371025</v>
      </c>
      <c r="J31" s="314">
        <f t="shared" si="3"/>
        <v>206.74753944444444</v>
      </c>
      <c r="K31" s="314">
        <f t="shared" si="4"/>
        <v>209.371025</v>
      </c>
      <c r="L31" s="316">
        <f t="shared" si="5"/>
        <v>1.2553638966927122E-2</v>
      </c>
      <c r="M31" s="314">
        <f>A!G186</f>
        <v>208.94623347075699</v>
      </c>
      <c r="N31" s="314">
        <f>A!H186</f>
        <v>209</v>
      </c>
      <c r="O31" s="315">
        <f>A!I186</f>
        <v>209</v>
      </c>
      <c r="P31" s="317"/>
      <c r="Q31" s="318">
        <f>A!L186</f>
        <v>207.18706257580399</v>
      </c>
    </row>
    <row r="32" spans="1:17" ht="12" customHeight="1">
      <c r="A32" s="344"/>
      <c r="B32" s="306" t="s">
        <v>310</v>
      </c>
      <c r="C32" s="314">
        <f>A!J187</f>
        <v>190</v>
      </c>
      <c r="D32" s="314">
        <f>A!D187</f>
        <v>190</v>
      </c>
      <c r="E32" s="314">
        <f>A!C187</f>
        <v>188.50299999999999</v>
      </c>
      <c r="F32" s="314">
        <f>A!B187</f>
        <v>188.45252051582651</v>
      </c>
      <c r="G32" s="314">
        <f>A!K187</f>
        <v>188.18317405555558</v>
      </c>
      <c r="H32" s="314">
        <f>A!E187</f>
        <v>189.56515200000101</v>
      </c>
      <c r="I32" s="315">
        <f>A!F187</f>
        <v>190.35797199999999</v>
      </c>
      <c r="J32" s="314">
        <f t="shared" si="3"/>
        <v>188.18317405555558</v>
      </c>
      <c r="K32" s="314">
        <f t="shared" si="4"/>
        <v>190.35797199999999</v>
      </c>
      <c r="L32" s="316">
        <f t="shared" si="5"/>
        <v>1.1463341252357045E-2</v>
      </c>
      <c r="M32" s="314">
        <f>A!G187</f>
        <v>189.75289266048</v>
      </c>
      <c r="N32" s="314">
        <f>A!H187</f>
        <v>189.7</v>
      </c>
      <c r="O32" s="315">
        <f>A!I187</f>
        <v>189.7</v>
      </c>
      <c r="P32" s="317"/>
      <c r="Q32" s="318">
        <f>A!L187</f>
        <v>188.147557042724</v>
      </c>
    </row>
    <row r="33" spans="1:17" ht="12" customHeight="1">
      <c r="A33" s="344"/>
      <c r="B33" s="306" t="s">
        <v>311</v>
      </c>
      <c r="C33" s="314">
        <f>A!J188</f>
        <v>3637</v>
      </c>
      <c r="D33" s="314">
        <f>A!D188</f>
        <v>3637</v>
      </c>
      <c r="E33" s="314">
        <f>A!C188</f>
        <v>3635.6010000000001</v>
      </c>
      <c r="F33" s="314">
        <f>A!B188</f>
        <v>3636.5767878077377</v>
      </c>
      <c r="G33" s="314">
        <f>A!K188</f>
        <v>3635.5501183333331</v>
      </c>
      <c r="H33" s="314">
        <f>A!E188</f>
        <v>3636.9244799999501</v>
      </c>
      <c r="I33" s="315">
        <f>A!F188</f>
        <v>3636.3775000000001</v>
      </c>
      <c r="J33" s="314">
        <f t="shared" si="3"/>
        <v>3635.5501183333331</v>
      </c>
      <c r="K33" s="314">
        <f t="shared" si="4"/>
        <v>3637</v>
      </c>
      <c r="L33" s="316">
        <f t="shared" si="5"/>
        <v>3.9863626337088094E-4</v>
      </c>
      <c r="M33" s="314">
        <f>A!G188</f>
        <v>3637.1128926604802</v>
      </c>
      <c r="N33" s="314">
        <f>A!H188</f>
        <v>3637.1</v>
      </c>
      <c r="O33" s="315">
        <f>A!I188</f>
        <v>3637.1</v>
      </c>
      <c r="P33" s="317"/>
      <c r="Q33" s="318">
        <f>A!L188</f>
        <v>3637.43992434748</v>
      </c>
    </row>
    <row r="34" spans="1:17" ht="12" customHeight="1">
      <c r="A34" s="344"/>
      <c r="B34" s="306" t="s">
        <v>312</v>
      </c>
      <c r="C34" s="314">
        <f>A!J189</f>
        <v>3632</v>
      </c>
      <c r="D34" s="314">
        <f>A!D189</f>
        <v>3632</v>
      </c>
      <c r="E34" s="314">
        <f>A!C189</f>
        <v>3630.4520000000002</v>
      </c>
      <c r="F34" s="314">
        <f>A!B189</f>
        <v>3631.594372801876</v>
      </c>
      <c r="G34" s="314">
        <f>A!K189</f>
        <v>3630.5229133333337</v>
      </c>
      <c r="H34" s="314">
        <f>A!E189</f>
        <v>3631.7567999999501</v>
      </c>
      <c r="I34" s="315">
        <f>A!F189</f>
        <v>3631.4181400000002</v>
      </c>
      <c r="J34" s="314">
        <f t="shared" si="3"/>
        <v>3630.4520000000002</v>
      </c>
      <c r="K34" s="314">
        <f t="shared" si="4"/>
        <v>3632</v>
      </c>
      <c r="L34" s="316">
        <f t="shared" si="5"/>
        <v>4.2621969589361718E-4</v>
      </c>
      <c r="M34" s="314">
        <f>A!G189</f>
        <v>3631.9892953835902</v>
      </c>
      <c r="N34" s="314">
        <f>A!H189</f>
        <v>3631.9</v>
      </c>
      <c r="O34" s="315">
        <f>A!I189</f>
        <v>3631.9</v>
      </c>
      <c r="P34" s="317"/>
      <c r="Q34" s="318">
        <f>A!L189</f>
        <v>3631.8208453761799</v>
      </c>
    </row>
    <row r="35" spans="1:17" ht="12" customHeight="1">
      <c r="A35" s="344"/>
      <c r="B35" s="306" t="s">
        <v>313</v>
      </c>
      <c r="C35" s="314">
        <f>A!J190</f>
        <v>3649</v>
      </c>
      <c r="D35" s="314">
        <f>A!D190</f>
        <v>3649</v>
      </c>
      <c r="E35" s="314">
        <f>A!C190</f>
        <v>3646.8710000000001</v>
      </c>
      <c r="F35" s="314">
        <f>A!B190</f>
        <v>3648.0070339976555</v>
      </c>
      <c r="G35" s="314">
        <f>A!K190</f>
        <v>3646.7281422222222</v>
      </c>
      <c r="H35" s="314">
        <f>A!E190</f>
        <v>3648.5097599999699</v>
      </c>
      <c r="I35" s="315">
        <f>A!F190</f>
        <v>3647.9605199999801</v>
      </c>
      <c r="J35" s="314">
        <f t="shared" si="3"/>
        <v>3646.7281422222222</v>
      </c>
      <c r="K35" s="314">
        <f t="shared" si="4"/>
        <v>3649</v>
      </c>
      <c r="L35" s="316">
        <f t="shared" si="5"/>
        <v>6.2265207429570491E-4</v>
      </c>
      <c r="M35" s="314">
        <f>A!G190</f>
        <v>3648.6381081080399</v>
      </c>
      <c r="N35" s="314">
        <f>A!H190</f>
        <v>3648.7</v>
      </c>
      <c r="O35" s="315">
        <f>A!I190</f>
        <v>3648.7</v>
      </c>
      <c r="P35" s="317"/>
      <c r="Q35" s="318">
        <f>A!L190</f>
        <v>3649.59435877651</v>
      </c>
    </row>
    <row r="36" spans="1:17" ht="12" customHeight="1">
      <c r="A36" s="344"/>
      <c r="B36" s="306" t="s">
        <v>314</v>
      </c>
      <c r="C36" s="314">
        <f>A!J191</f>
        <v>1420</v>
      </c>
      <c r="D36" s="314">
        <f>A!D191</f>
        <v>1420</v>
      </c>
      <c r="E36" s="314">
        <f>A!C191</f>
        <v>1418.1510000000001</v>
      </c>
      <c r="F36" s="314">
        <f>A!B191</f>
        <v>1418.5228604923798</v>
      </c>
      <c r="G36" s="314">
        <f>A!K191</f>
        <v>1417.9387694444445</v>
      </c>
      <c r="H36" s="314">
        <f>A!E191</f>
        <v>1419.32448000001</v>
      </c>
      <c r="I36" s="315">
        <f>A!F191</f>
        <v>1419.42102999999</v>
      </c>
      <c r="J36" s="314">
        <f t="shared" si="3"/>
        <v>1417.9387694444445</v>
      </c>
      <c r="K36" s="314">
        <f t="shared" si="4"/>
        <v>1420</v>
      </c>
      <c r="L36" s="316">
        <f t="shared" si="5"/>
        <v>1.4520777141062955E-3</v>
      </c>
      <c r="M36" s="314">
        <f>A!G191</f>
        <v>1419.51289266048</v>
      </c>
      <c r="N36" s="314">
        <f>A!H191</f>
        <v>1419.5</v>
      </c>
      <c r="O36" s="315">
        <f>A!I191</f>
        <v>1419.5</v>
      </c>
      <c r="P36" s="317"/>
      <c r="Q36" s="318">
        <f>A!L191</f>
        <v>1417.90826264272</v>
      </c>
    </row>
    <row r="37" spans="1:17" ht="12" customHeight="1">
      <c r="A37" s="547"/>
      <c r="B37" s="306" t="s">
        <v>315</v>
      </c>
      <c r="C37" s="314">
        <f>A!J192</f>
        <v>1420</v>
      </c>
      <c r="D37" s="314">
        <f>A!D192</f>
        <v>1420</v>
      </c>
      <c r="E37" s="314">
        <f>A!C192</f>
        <v>1418.0519999999999</v>
      </c>
      <c r="F37" s="314">
        <f>A!B192</f>
        <v>1418.5228604923798</v>
      </c>
      <c r="G37" s="314">
        <f>A!K192</f>
        <v>1417.9523286111109</v>
      </c>
      <c r="H37" s="314">
        <f>A!E192</f>
        <v>1419.32448000001</v>
      </c>
      <c r="I37" s="315">
        <f>A!F192</f>
        <v>1419.1706799999899</v>
      </c>
      <c r="J37" s="314">
        <f t="shared" si="3"/>
        <v>1417.9523286111109</v>
      </c>
      <c r="K37" s="314">
        <f t="shared" si="4"/>
        <v>1420</v>
      </c>
      <c r="L37" s="316">
        <f t="shared" si="5"/>
        <v>1.4425256706994164E-3</v>
      </c>
      <c r="M37" s="314">
        <f>A!G192</f>
        <v>1419.51289266048</v>
      </c>
      <c r="N37" s="314">
        <f>A!H192</f>
        <v>1419.5</v>
      </c>
      <c r="O37" s="315">
        <f>A!I192</f>
        <v>1419.5</v>
      </c>
      <c r="P37" s="317"/>
      <c r="Q37" s="318">
        <f>A!L192</f>
        <v>1417.9426302817601</v>
      </c>
    </row>
    <row r="38" spans="1:17" ht="12" customHeight="1">
      <c r="A38" s="547"/>
      <c r="B38" s="306" t="s">
        <v>316</v>
      </c>
      <c r="C38" s="314">
        <f>A!J193</f>
        <v>1439</v>
      </c>
      <c r="D38" s="314">
        <f>A!D193</f>
        <v>1439</v>
      </c>
      <c r="E38" s="314">
        <f>A!C193</f>
        <v>1436.8489999999999</v>
      </c>
      <c r="F38" s="314">
        <f>A!B193</f>
        <v>1437.280187573271</v>
      </c>
      <c r="G38" s="314">
        <f>A!K193</f>
        <v>1436.5241161111112</v>
      </c>
      <c r="H38" s="314">
        <f>A!E193</f>
        <v>1438.4831999999799</v>
      </c>
      <c r="I38" s="315">
        <f>A!F193</f>
        <v>1438.2924599999899</v>
      </c>
      <c r="J38" s="314">
        <f t="shared" si="3"/>
        <v>1436.5241161111112</v>
      </c>
      <c r="K38" s="314">
        <f t="shared" si="4"/>
        <v>1439</v>
      </c>
      <c r="L38" s="316">
        <f t="shared" si="5"/>
        <v>1.720914932321655E-3</v>
      </c>
      <c r="M38" s="314">
        <f>A!G193</f>
        <v>1438.70623347076</v>
      </c>
      <c r="N38" s="314">
        <f>A!H193</f>
        <v>1438.7</v>
      </c>
      <c r="O38" s="315">
        <f>A!I193</f>
        <v>1438.7</v>
      </c>
      <c r="P38" s="317"/>
      <c r="Q38" s="318">
        <f>A!L193</f>
        <v>1436.98241653377</v>
      </c>
    </row>
    <row r="39" spans="1:17" ht="12" customHeight="1">
      <c r="A39" s="547"/>
      <c r="B39" s="306" t="s">
        <v>317</v>
      </c>
      <c r="C39" s="314">
        <f>A!J194</f>
        <v>190</v>
      </c>
      <c r="D39" s="314">
        <f>A!D194</f>
        <v>190</v>
      </c>
      <c r="E39" s="314">
        <f>A!C194</f>
        <v>188.49</v>
      </c>
      <c r="F39" s="314">
        <f>A!B194</f>
        <v>188.45252051582651</v>
      </c>
      <c r="G39" s="314">
        <f>A!K194</f>
        <v>188.18223019444443</v>
      </c>
      <c r="H39" s="314">
        <f>A!E194</f>
        <v>189.56515200000101</v>
      </c>
      <c r="I39" s="315">
        <f>A!F194</f>
        <v>189.85582400000001</v>
      </c>
      <c r="J39" s="314">
        <f t="shared" si="3"/>
        <v>188.18223019444443</v>
      </c>
      <c r="K39" s="314">
        <f t="shared" si="4"/>
        <v>190</v>
      </c>
      <c r="L39" s="316">
        <f t="shared" si="5"/>
        <v>9.5814490042832948E-3</v>
      </c>
      <c r="M39" s="314">
        <f>A!G194</f>
        <v>189.75289266048</v>
      </c>
      <c r="N39" s="314">
        <f>A!H194</f>
        <v>189.7</v>
      </c>
      <c r="O39" s="315">
        <f>A!I194</f>
        <v>189.7</v>
      </c>
      <c r="P39" s="317"/>
      <c r="Q39" s="318">
        <f>A!L194</f>
        <v>188.14814381161901</v>
      </c>
    </row>
    <row r="40" spans="1:17" ht="12" customHeight="1">
      <c r="A40" s="547"/>
      <c r="B40" s="306" t="s">
        <v>318</v>
      </c>
      <c r="C40" s="314">
        <f>A!J195</f>
        <v>209</v>
      </c>
      <c r="D40" s="314">
        <f>A!D195</f>
        <v>209</v>
      </c>
      <c r="E40" s="314">
        <f>A!C195</f>
        <v>207.32599999999999</v>
      </c>
      <c r="F40" s="314">
        <f>A!B195</f>
        <v>207.50293083235638</v>
      </c>
      <c r="G40" s="314">
        <f>A!K195</f>
        <v>206.74793138888887</v>
      </c>
      <c r="H40" s="314">
        <f>A!E195</f>
        <v>208.725215999997</v>
      </c>
      <c r="I40" s="315">
        <f>A!F195</f>
        <v>208.94203899999999</v>
      </c>
      <c r="J40" s="314">
        <f t="shared" si="3"/>
        <v>206.74793138888887</v>
      </c>
      <c r="K40" s="314">
        <f t="shared" si="4"/>
        <v>209</v>
      </c>
      <c r="L40" s="316">
        <f t="shared" si="5"/>
        <v>1.0776371995938495E-2</v>
      </c>
      <c r="M40" s="314">
        <f>A!G195</f>
        <v>208.94623347075699</v>
      </c>
      <c r="N40" s="314">
        <f>A!H195</f>
        <v>209</v>
      </c>
      <c r="O40" s="315">
        <f>A!I195</f>
        <v>209</v>
      </c>
      <c r="P40" s="317"/>
      <c r="Q40" s="318">
        <f>A!L195</f>
        <v>207.18764934469999</v>
      </c>
    </row>
    <row r="41" spans="1:17" ht="12" customHeight="1" thickBot="1">
      <c r="A41" s="547"/>
      <c r="B41" s="320" t="s">
        <v>319</v>
      </c>
      <c r="C41" s="322">
        <f>A!J196</f>
        <v>4122</v>
      </c>
      <c r="D41" s="322">
        <f>A!D196</f>
        <v>4062</v>
      </c>
      <c r="E41" s="322">
        <f>A!C196</f>
        <v>4120.5020000000004</v>
      </c>
      <c r="F41" s="322">
        <f>A!B196</f>
        <v>4121.6295427901523</v>
      </c>
      <c r="G41" s="314">
        <f>A!K196</f>
        <v>4120.5210138888888</v>
      </c>
      <c r="H41" s="322">
        <f>A!E196</f>
        <v>4121.9807999999502</v>
      </c>
      <c r="I41" s="324">
        <f>A!F196</f>
        <v>4121.9807999999502</v>
      </c>
      <c r="J41" s="322">
        <f t="shared" si="3"/>
        <v>4062</v>
      </c>
      <c r="K41" s="322">
        <f t="shared" si="4"/>
        <v>4122</v>
      </c>
      <c r="L41" s="316">
        <f t="shared" si="5"/>
        <v>1.4555298145327002E-2</v>
      </c>
      <c r="M41" s="322">
        <f>A!G196</f>
        <v>4122.23091355427</v>
      </c>
      <c r="N41" s="322">
        <f>A!H196</f>
        <v>4122.2</v>
      </c>
      <c r="O41" s="324">
        <f>A!I196</f>
        <v>4122.2</v>
      </c>
      <c r="P41" s="317"/>
      <c r="Q41" s="318">
        <f>A!L196</f>
        <v>4121.9076201130802</v>
      </c>
    </row>
    <row r="42" spans="1:17" ht="12" customHeight="1" thickTop="1">
      <c r="A42" s="549"/>
      <c r="B42" s="326" t="s">
        <v>169</v>
      </c>
      <c r="C42" s="314"/>
      <c r="D42" s="314"/>
      <c r="E42" s="314"/>
      <c r="F42" s="314"/>
      <c r="G42" s="334"/>
      <c r="H42" s="334"/>
      <c r="I42" s="303"/>
      <c r="J42" s="561" t="s">
        <v>380</v>
      </c>
      <c r="K42" s="562"/>
      <c r="L42" s="563"/>
      <c r="M42" s="300"/>
      <c r="N42" s="300"/>
      <c r="O42" s="309"/>
      <c r="P42" s="304"/>
      <c r="Q42" s="305">
        <f>YourData!$J$5</f>
        <v>40179</v>
      </c>
    </row>
    <row r="43" spans="1:17" ht="12" customHeight="1">
      <c r="A43" s="550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8" t="s">
        <v>157</v>
      </c>
      <c r="M43" s="300"/>
      <c r="N43" s="300" t="s">
        <v>158</v>
      </c>
      <c r="O43" s="309"/>
      <c r="P43" s="304"/>
      <c r="Q43" s="528" t="str">
        <f>A!$L$21</f>
        <v>Tested Prg</v>
      </c>
    </row>
    <row r="44" spans="1:17" ht="12" customHeight="1">
      <c r="A44" s="550"/>
      <c r="B44" s="310" t="s">
        <v>812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11" t="s">
        <v>161</v>
      </c>
      <c r="N44" s="311" t="s">
        <v>49</v>
      </c>
      <c r="O44" s="312" t="s">
        <v>50</v>
      </c>
      <c r="P44" s="313"/>
      <c r="Q44" s="529" t="str">
        <f>A!$L$22</f>
        <v>Org</v>
      </c>
    </row>
    <row r="45" spans="1:17" ht="12" customHeight="1">
      <c r="A45" s="551"/>
      <c r="B45" s="306" t="s">
        <v>320</v>
      </c>
      <c r="C45" s="314">
        <f>A!J203</f>
        <v>0</v>
      </c>
      <c r="D45" s="314">
        <f>A!D203</f>
        <v>0</v>
      </c>
      <c r="E45" s="314">
        <f>A!C203</f>
        <v>0</v>
      </c>
      <c r="F45" s="314">
        <f>A!B203</f>
        <v>0</v>
      </c>
      <c r="G45" s="314">
        <f>A!K203</f>
        <v>0</v>
      </c>
      <c r="H45" s="314">
        <f>A!E203</f>
        <v>0</v>
      </c>
      <c r="I45" s="315">
        <f>A!F203</f>
        <v>0</v>
      </c>
      <c r="J45" s="314">
        <f t="shared" ref="J45:J58" si="6">MINA(C45:I45)</f>
        <v>0</v>
      </c>
      <c r="K45" s="314">
        <f t="shared" ref="K45:K58" si="7">MAXA(C45:I45)</f>
        <v>0</v>
      </c>
      <c r="L45" s="494" t="str">
        <f t="shared" ref="L45:L58" si="8">IF(AVERAGE(M45:O45)=0,"----",ABS((K45-J45)/(AVERAGE(M45:O45))))</f>
        <v>----</v>
      </c>
      <c r="M45" s="314">
        <f>A!G203</f>
        <v>0</v>
      </c>
      <c r="N45" s="314">
        <f>A!H203</f>
        <v>0</v>
      </c>
      <c r="O45" s="315">
        <f>A!I203</f>
        <v>0</v>
      </c>
      <c r="P45" s="317"/>
      <c r="Q45" s="318">
        <f>A!L203</f>
        <v>0</v>
      </c>
    </row>
    <row r="46" spans="1:17" ht="12" customHeight="1">
      <c r="A46" s="343"/>
      <c r="B46" s="306" t="s">
        <v>307</v>
      </c>
      <c r="C46" s="314">
        <f>A!J204</f>
        <v>0</v>
      </c>
      <c r="D46" s="314">
        <f>A!D204</f>
        <v>0</v>
      </c>
      <c r="E46" s="314">
        <f>A!C204</f>
        <v>0</v>
      </c>
      <c r="F46" s="314">
        <f>A!B204</f>
        <v>0</v>
      </c>
      <c r="G46" s="314">
        <f>A!K204</f>
        <v>0</v>
      </c>
      <c r="H46" s="314">
        <f>A!E204</f>
        <v>0</v>
      </c>
      <c r="I46" s="315">
        <f>A!F204</f>
        <v>0</v>
      </c>
      <c r="J46" s="314">
        <f t="shared" si="6"/>
        <v>0</v>
      </c>
      <c r="K46" s="314">
        <f t="shared" si="7"/>
        <v>0</v>
      </c>
      <c r="L46" s="494" t="str">
        <f t="shared" si="8"/>
        <v>----</v>
      </c>
      <c r="M46" s="314">
        <f>A!G204</f>
        <v>0</v>
      </c>
      <c r="N46" s="314">
        <f>A!H204</f>
        <v>0</v>
      </c>
      <c r="O46" s="315">
        <f>A!I204</f>
        <v>0</v>
      </c>
      <c r="P46" s="317"/>
      <c r="Q46" s="318">
        <f>A!L204</f>
        <v>0</v>
      </c>
    </row>
    <row r="47" spans="1:17" ht="12" customHeight="1">
      <c r="A47" s="343"/>
      <c r="B47" s="306" t="s">
        <v>308</v>
      </c>
      <c r="C47" s="314">
        <f>A!J205</f>
        <v>0</v>
      </c>
      <c r="D47" s="314">
        <f>A!D205</f>
        <v>0</v>
      </c>
      <c r="E47" s="314">
        <f>A!C205</f>
        <v>0</v>
      </c>
      <c r="F47" s="314">
        <f>A!B205</f>
        <v>0</v>
      </c>
      <c r="G47" s="314">
        <f>A!K205</f>
        <v>0</v>
      </c>
      <c r="H47" s="314">
        <f>A!E205</f>
        <v>0</v>
      </c>
      <c r="I47" s="315">
        <f>A!F205</f>
        <v>0</v>
      </c>
      <c r="J47" s="314">
        <f t="shared" si="6"/>
        <v>0</v>
      </c>
      <c r="K47" s="314">
        <f t="shared" si="7"/>
        <v>0</v>
      </c>
      <c r="L47" s="494" t="str">
        <f t="shared" si="8"/>
        <v>----</v>
      </c>
      <c r="M47" s="314">
        <f>A!G205</f>
        <v>0</v>
      </c>
      <c r="N47" s="314">
        <f>A!H205</f>
        <v>0</v>
      </c>
      <c r="O47" s="315">
        <f>A!I205</f>
        <v>0</v>
      </c>
      <c r="P47" s="317"/>
      <c r="Q47" s="318">
        <f>A!L205</f>
        <v>0</v>
      </c>
    </row>
    <row r="48" spans="1:17" ht="12" customHeight="1">
      <c r="A48" s="343"/>
      <c r="B48" s="306" t="s">
        <v>309</v>
      </c>
      <c r="C48" s="314">
        <f>A!J206</f>
        <v>0</v>
      </c>
      <c r="D48" s="314">
        <f>A!D206</f>
        <v>0</v>
      </c>
      <c r="E48" s="314">
        <f>A!C206</f>
        <v>0</v>
      </c>
      <c r="F48" s="314">
        <f>A!B206</f>
        <v>0</v>
      </c>
      <c r="G48" s="314">
        <f>A!K206</f>
        <v>0</v>
      </c>
      <c r="H48" s="314">
        <f>A!E206</f>
        <v>0</v>
      </c>
      <c r="I48" s="315">
        <f>A!F206</f>
        <v>0</v>
      </c>
      <c r="J48" s="314">
        <f t="shared" si="6"/>
        <v>0</v>
      </c>
      <c r="K48" s="314">
        <f t="shared" si="7"/>
        <v>0</v>
      </c>
      <c r="L48" s="494" t="str">
        <f t="shared" si="8"/>
        <v>----</v>
      </c>
      <c r="M48" s="314">
        <f>A!G206</f>
        <v>0</v>
      </c>
      <c r="N48" s="314">
        <f>A!H206</f>
        <v>0</v>
      </c>
      <c r="O48" s="315">
        <f>A!I206</f>
        <v>0</v>
      </c>
      <c r="P48" s="317"/>
      <c r="Q48" s="318">
        <f>A!L206</f>
        <v>2.0844200862302301E-4</v>
      </c>
    </row>
    <row r="49" spans="1:17" ht="12" customHeight="1">
      <c r="A49" s="343"/>
      <c r="B49" s="306" t="s">
        <v>310</v>
      </c>
      <c r="C49" s="314">
        <f>A!J207</f>
        <v>0</v>
      </c>
      <c r="D49" s="314">
        <f>A!D207</f>
        <v>0</v>
      </c>
      <c r="E49" s="314">
        <f>A!C207</f>
        <v>0</v>
      </c>
      <c r="F49" s="314">
        <f>A!B207</f>
        <v>0</v>
      </c>
      <c r="G49" s="314">
        <f>A!K207</f>
        <v>0</v>
      </c>
      <c r="H49" s="314">
        <f>A!E207</f>
        <v>0</v>
      </c>
      <c r="I49" s="315">
        <f>A!F207</f>
        <v>0</v>
      </c>
      <c r="J49" s="314">
        <f t="shared" si="6"/>
        <v>0</v>
      </c>
      <c r="K49" s="314">
        <f t="shared" si="7"/>
        <v>0</v>
      </c>
      <c r="L49" s="494" t="str">
        <f t="shared" si="8"/>
        <v>----</v>
      </c>
      <c r="M49" s="314">
        <f>A!G207</f>
        <v>0</v>
      </c>
      <c r="N49" s="314">
        <f>A!H207</f>
        <v>0</v>
      </c>
      <c r="O49" s="315">
        <f>A!I207</f>
        <v>0</v>
      </c>
      <c r="P49" s="317"/>
      <c r="Q49" s="318">
        <f>A!L207</f>
        <v>0</v>
      </c>
    </row>
    <row r="50" spans="1:17" ht="12" customHeight="1">
      <c r="A50" s="343"/>
      <c r="B50" s="306" t="s">
        <v>311</v>
      </c>
      <c r="C50" s="314">
        <f>A!J208</f>
        <v>739</v>
      </c>
      <c r="D50" s="314">
        <f>A!D208</f>
        <v>739</v>
      </c>
      <c r="E50" s="314">
        <f>A!C208</f>
        <v>739.2</v>
      </c>
      <c r="F50" s="314">
        <f>A!B208</f>
        <v>739.4490035169988</v>
      </c>
      <c r="G50" s="314">
        <f>A!K208</f>
        <v>739.19664</v>
      </c>
      <c r="H50" s="314">
        <f>A!E208</f>
        <v>739.20000000000903</v>
      </c>
      <c r="I50" s="315">
        <f>A!F208</f>
        <v>739.20000000000903</v>
      </c>
      <c r="J50" s="314">
        <f t="shared" si="6"/>
        <v>739</v>
      </c>
      <c r="K50" s="314">
        <f t="shared" si="7"/>
        <v>739.4490035169988</v>
      </c>
      <c r="L50" s="494">
        <f t="shared" si="8"/>
        <v>6.0741817775811745E-4</v>
      </c>
      <c r="M50" s="314">
        <f>A!G208</f>
        <v>739.2</v>
      </c>
      <c r="N50" s="314">
        <f>A!H208</f>
        <v>739.2</v>
      </c>
      <c r="O50" s="315">
        <f>A!I208</f>
        <v>739.2</v>
      </c>
      <c r="P50" s="317"/>
      <c r="Q50" s="318">
        <f>A!L208</f>
        <v>740.84235950304299</v>
      </c>
    </row>
    <row r="51" spans="1:17" ht="12" customHeight="1">
      <c r="A51" s="343"/>
      <c r="B51" s="306" t="s">
        <v>312</v>
      </c>
      <c r="C51" s="314">
        <f>A!J209</f>
        <v>739</v>
      </c>
      <c r="D51" s="314">
        <f>A!D209</f>
        <v>739</v>
      </c>
      <c r="E51" s="314">
        <f>A!C209</f>
        <v>739.2</v>
      </c>
      <c r="F51" s="314">
        <f>A!B209</f>
        <v>739.4490035169988</v>
      </c>
      <c r="G51" s="314">
        <f>A!K209</f>
        <v>739.19664</v>
      </c>
      <c r="H51" s="314">
        <f>A!E209</f>
        <v>739.20000000000903</v>
      </c>
      <c r="I51" s="315">
        <f>A!F209</f>
        <v>739.20000000000903</v>
      </c>
      <c r="J51" s="314">
        <f t="shared" si="6"/>
        <v>739</v>
      </c>
      <c r="K51" s="314">
        <f t="shared" si="7"/>
        <v>739.4490035169988</v>
      </c>
      <c r="L51" s="494">
        <f t="shared" si="8"/>
        <v>6.0741817775811745E-4</v>
      </c>
      <c r="M51" s="314">
        <f>A!G209</f>
        <v>739.2</v>
      </c>
      <c r="N51" s="314">
        <f>A!H209</f>
        <v>739.2</v>
      </c>
      <c r="O51" s="315">
        <f>A!I209</f>
        <v>739.2</v>
      </c>
      <c r="P51" s="317"/>
      <c r="Q51" s="318">
        <f>A!L209</f>
        <v>740.503720539602</v>
      </c>
    </row>
    <row r="52" spans="1:17" ht="12" customHeight="1">
      <c r="A52" s="343"/>
      <c r="B52" s="306" t="s">
        <v>313</v>
      </c>
      <c r="C52" s="314">
        <f>A!J210</f>
        <v>739</v>
      </c>
      <c r="D52" s="314">
        <f>A!D210</f>
        <v>739</v>
      </c>
      <c r="E52" s="314">
        <f>A!C210</f>
        <v>739.2</v>
      </c>
      <c r="F52" s="314">
        <f>A!B210</f>
        <v>739.4490035169988</v>
      </c>
      <c r="G52" s="314">
        <f>A!K210</f>
        <v>739.19664</v>
      </c>
      <c r="H52" s="314">
        <f>A!E210</f>
        <v>739.20000000000903</v>
      </c>
      <c r="I52" s="315">
        <f>A!F210</f>
        <v>739.20000000000903</v>
      </c>
      <c r="J52" s="314">
        <f t="shared" si="6"/>
        <v>739</v>
      </c>
      <c r="K52" s="314">
        <f t="shared" si="7"/>
        <v>739.4490035169988</v>
      </c>
      <c r="L52" s="494">
        <f t="shared" si="8"/>
        <v>6.0741817775811745E-4</v>
      </c>
      <c r="M52" s="314">
        <f>A!G210</f>
        <v>739.2</v>
      </c>
      <c r="N52" s="314">
        <f>A!H210</f>
        <v>739.2</v>
      </c>
      <c r="O52" s="315">
        <f>A!I210</f>
        <v>739.2</v>
      </c>
      <c r="P52" s="317"/>
      <c r="Q52" s="318">
        <f>A!L210</f>
        <v>741.49139847205902</v>
      </c>
    </row>
    <row r="53" spans="1:17" ht="12" customHeight="1">
      <c r="A53" s="343"/>
      <c r="B53" s="306" t="s">
        <v>314</v>
      </c>
      <c r="C53" s="314">
        <f>A!J211</f>
        <v>739</v>
      </c>
      <c r="D53" s="314">
        <f>A!D211</f>
        <v>739</v>
      </c>
      <c r="E53" s="314">
        <f>A!C211</f>
        <v>739.2</v>
      </c>
      <c r="F53" s="314">
        <f>A!B211</f>
        <v>739.4490035169988</v>
      </c>
      <c r="G53" s="314">
        <f>A!K211</f>
        <v>739.2</v>
      </c>
      <c r="H53" s="314">
        <f>A!E211</f>
        <v>739.20000000000903</v>
      </c>
      <c r="I53" s="315">
        <f>A!F211</f>
        <v>739.20000000000903</v>
      </c>
      <c r="J53" s="314">
        <f t="shared" si="6"/>
        <v>739</v>
      </c>
      <c r="K53" s="314">
        <f t="shared" si="7"/>
        <v>739.4490035169988</v>
      </c>
      <c r="L53" s="494">
        <f t="shared" si="8"/>
        <v>6.0741817775811745E-4</v>
      </c>
      <c r="M53" s="314">
        <f>A!G211</f>
        <v>739.2</v>
      </c>
      <c r="N53" s="314">
        <f>A!H211</f>
        <v>739.2</v>
      </c>
      <c r="O53" s="315">
        <f>A!I211</f>
        <v>739.2</v>
      </c>
      <c r="P53" s="317"/>
      <c r="Q53" s="318">
        <f>A!L211</f>
        <v>739.152715042149</v>
      </c>
    </row>
    <row r="54" spans="1:17" ht="12" customHeight="1">
      <c r="A54" s="343"/>
      <c r="B54" s="306" t="s">
        <v>315</v>
      </c>
      <c r="C54" s="314">
        <f>A!J212</f>
        <v>2957</v>
      </c>
      <c r="D54" s="314">
        <f>A!D212</f>
        <v>2957</v>
      </c>
      <c r="E54" s="314">
        <f>A!C212</f>
        <v>2956.8</v>
      </c>
      <c r="F54" s="314">
        <f>A!B212</f>
        <v>2957.5029308323565</v>
      </c>
      <c r="G54" s="314">
        <f>A!K212</f>
        <v>2956.78656</v>
      </c>
      <c r="H54" s="314">
        <f>A!E212</f>
        <v>2956.8000000000402</v>
      </c>
      <c r="I54" s="315">
        <f>A!F212</f>
        <v>2956.8000000000402</v>
      </c>
      <c r="J54" s="314">
        <f t="shared" si="6"/>
        <v>2956.78656</v>
      </c>
      <c r="K54" s="314">
        <f t="shared" si="7"/>
        <v>2957.5029308323565</v>
      </c>
      <c r="L54" s="494">
        <f t="shared" si="8"/>
        <v>2.4227909644090247E-4</v>
      </c>
      <c r="M54" s="314">
        <f>A!G212</f>
        <v>2956.8</v>
      </c>
      <c r="N54" s="314">
        <f>A!H212</f>
        <v>2956.8</v>
      </c>
      <c r="O54" s="315">
        <f>A!I212</f>
        <v>2956.8</v>
      </c>
      <c r="P54" s="317"/>
      <c r="Q54" s="318">
        <f>A!L212</f>
        <v>2956.3470912596199</v>
      </c>
    </row>
    <row r="55" spans="1:17" ht="12" customHeight="1">
      <c r="A55" s="343"/>
      <c r="B55" s="306" t="s">
        <v>316</v>
      </c>
      <c r="C55" s="314">
        <f>A!J213</f>
        <v>2957</v>
      </c>
      <c r="D55" s="314">
        <f>A!D213</f>
        <v>2957</v>
      </c>
      <c r="E55" s="314">
        <f>A!C213</f>
        <v>2956.8</v>
      </c>
      <c r="F55" s="314">
        <f>A!B213</f>
        <v>2957.5029308323565</v>
      </c>
      <c r="G55" s="314">
        <f>A!K213</f>
        <v>2956.78656</v>
      </c>
      <c r="H55" s="314">
        <f>A!E213</f>
        <v>2956.8000000000402</v>
      </c>
      <c r="I55" s="315">
        <f>A!F213</f>
        <v>2956.8000000000402</v>
      </c>
      <c r="J55" s="314">
        <f t="shared" si="6"/>
        <v>2956.78656</v>
      </c>
      <c r="K55" s="314">
        <f t="shared" si="7"/>
        <v>2957.5029308323565</v>
      </c>
      <c r="L55" s="494">
        <f t="shared" si="8"/>
        <v>2.4227909644090247E-4</v>
      </c>
      <c r="M55" s="314">
        <f>A!G213</f>
        <v>2956.8</v>
      </c>
      <c r="N55" s="314">
        <f>A!H213</f>
        <v>2956.8</v>
      </c>
      <c r="O55" s="315">
        <f>A!I213</f>
        <v>2956.8</v>
      </c>
      <c r="P55" s="317"/>
      <c r="Q55" s="318">
        <f>A!L213</f>
        <v>2955.8767558314598</v>
      </c>
    </row>
    <row r="56" spans="1:17" ht="12" customHeight="1">
      <c r="A56" s="343"/>
      <c r="B56" s="306" t="s">
        <v>317</v>
      </c>
      <c r="C56" s="314">
        <f>A!J214</f>
        <v>367</v>
      </c>
      <c r="D56" s="314">
        <f>A!D214</f>
        <v>370</v>
      </c>
      <c r="E56" s="314">
        <f>A!C214</f>
        <v>369.6</v>
      </c>
      <c r="F56" s="314">
        <f>A!B214</f>
        <v>369.57796014067998</v>
      </c>
      <c r="G56" s="314">
        <f>A!K214</f>
        <v>369.59906666666666</v>
      </c>
      <c r="H56" s="314">
        <f>A!E214</f>
        <v>369.60000000000502</v>
      </c>
      <c r="I56" s="315">
        <f>A!F214</f>
        <v>369.60000000000502</v>
      </c>
      <c r="J56" s="314">
        <f t="shared" si="6"/>
        <v>367</v>
      </c>
      <c r="K56" s="314">
        <f t="shared" si="7"/>
        <v>370</v>
      </c>
      <c r="L56" s="494">
        <f t="shared" si="8"/>
        <v>8.1168831168831144E-3</v>
      </c>
      <c r="M56" s="314">
        <f>A!G214</f>
        <v>369.6</v>
      </c>
      <c r="N56" s="314">
        <f>A!H214</f>
        <v>369.6</v>
      </c>
      <c r="O56" s="315">
        <f>A!I214</f>
        <v>369.6</v>
      </c>
      <c r="P56" s="317"/>
      <c r="Q56" s="318">
        <f>A!L214</f>
        <v>369.64678231527898</v>
      </c>
    </row>
    <row r="57" spans="1:17" ht="12" customHeight="1">
      <c r="A57" s="343"/>
      <c r="B57" s="306" t="s">
        <v>318</v>
      </c>
      <c r="C57" s="314">
        <f>A!J215</f>
        <v>367</v>
      </c>
      <c r="D57" s="314">
        <f>A!D215</f>
        <v>370</v>
      </c>
      <c r="E57" s="314">
        <f>A!C215</f>
        <v>369.6</v>
      </c>
      <c r="F57" s="314">
        <f>A!B215</f>
        <v>369.57796014067998</v>
      </c>
      <c r="G57" s="314">
        <f>A!K215</f>
        <v>369.59906666666666</v>
      </c>
      <c r="H57" s="314">
        <f>A!E215</f>
        <v>369.60000000000502</v>
      </c>
      <c r="I57" s="315">
        <f>A!F215</f>
        <v>369.60000000000502</v>
      </c>
      <c r="J57" s="314">
        <f t="shared" si="6"/>
        <v>367</v>
      </c>
      <c r="K57" s="314">
        <f t="shared" si="7"/>
        <v>370</v>
      </c>
      <c r="L57" s="494">
        <f t="shared" si="8"/>
        <v>8.1168831168831144E-3</v>
      </c>
      <c r="M57" s="314">
        <f>A!G215</f>
        <v>369.6</v>
      </c>
      <c r="N57" s="314">
        <f>A!H215</f>
        <v>369.6</v>
      </c>
      <c r="O57" s="315">
        <f>A!I215</f>
        <v>369.6</v>
      </c>
      <c r="P57" s="317"/>
      <c r="Q57" s="318">
        <f>A!L215</f>
        <v>369.60312163693601</v>
      </c>
    </row>
    <row r="58" spans="1:17" ht="12" customHeight="1" thickBot="1">
      <c r="A58" s="343"/>
      <c r="B58" s="320" t="s">
        <v>319</v>
      </c>
      <c r="C58" s="322">
        <f>A!J216</f>
        <v>1221</v>
      </c>
      <c r="D58" s="322">
        <f>A!D216</f>
        <v>1221</v>
      </c>
      <c r="E58" s="322">
        <f>A!C216</f>
        <v>1221.0239999999999</v>
      </c>
      <c r="F58" s="322">
        <f>A!B216</f>
        <v>1221.2778429073858</v>
      </c>
      <c r="G58" s="323">
        <f>A!K216</f>
        <v>1220.9823733333333</v>
      </c>
      <c r="H58" s="322">
        <f>A!E216</f>
        <v>1221.0239999999999</v>
      </c>
      <c r="I58" s="324">
        <f>A!F216</f>
        <v>1221.0239999999999</v>
      </c>
      <c r="J58" s="322">
        <f t="shared" si="6"/>
        <v>1220.9823733333333</v>
      </c>
      <c r="K58" s="322">
        <f t="shared" si="7"/>
        <v>1221.2778429073858</v>
      </c>
      <c r="L58" s="525">
        <f t="shared" si="8"/>
        <v>2.4198823763030541E-4</v>
      </c>
      <c r="M58" s="322">
        <f>A!G216</f>
        <v>1221.0239999999999</v>
      </c>
      <c r="N58" s="322">
        <f>A!H216</f>
        <v>1221</v>
      </c>
      <c r="O58" s="324">
        <f>A!I216</f>
        <v>1221</v>
      </c>
      <c r="P58" s="317"/>
      <c r="Q58" s="328">
        <f>A!L216</f>
        <v>1223.1179670339</v>
      </c>
    </row>
    <row r="59" spans="1:17" ht="12" customHeight="1" thickTop="1">
      <c r="A59" s="339"/>
      <c r="B59" s="464" t="s">
        <v>800</v>
      </c>
      <c r="C59" s="314"/>
      <c r="D59" s="317"/>
      <c r="E59" s="314"/>
      <c r="F59" s="314"/>
      <c r="G59" s="314"/>
      <c r="H59" s="314"/>
      <c r="I59" s="300"/>
      <c r="J59" s="300"/>
      <c r="K59" s="300"/>
      <c r="L59" s="300"/>
      <c r="M59" s="300"/>
      <c r="N59" s="300"/>
      <c r="O59" s="300"/>
      <c r="P59" s="300"/>
      <c r="Q59" s="300"/>
    </row>
    <row r="60" spans="1:17" ht="22.5" customHeight="1" thickBot="1">
      <c r="A60" s="339"/>
      <c r="B60" s="299" t="s">
        <v>807</v>
      </c>
      <c r="C60" s="314"/>
      <c r="D60" s="317"/>
      <c r="E60" s="314"/>
      <c r="F60" s="314"/>
      <c r="G60" s="314"/>
      <c r="H60" s="314"/>
      <c r="I60" s="300"/>
      <c r="J60" s="300"/>
      <c r="K60" s="300"/>
      <c r="L60" s="300"/>
      <c r="M60" s="300"/>
      <c r="N60" s="300"/>
      <c r="O60" s="300"/>
      <c r="P60" s="300"/>
      <c r="Q60" s="300"/>
    </row>
    <row r="61" spans="1:17" ht="12" customHeight="1" thickTop="1">
      <c r="A61" s="336"/>
      <c r="B61" s="301" t="s">
        <v>171</v>
      </c>
      <c r="C61" s="334"/>
      <c r="D61" s="302"/>
      <c r="E61" s="334"/>
      <c r="F61" s="334"/>
      <c r="G61" s="334"/>
      <c r="H61" s="334"/>
      <c r="I61" s="303"/>
      <c r="J61" s="561" t="s">
        <v>380</v>
      </c>
      <c r="K61" s="562"/>
      <c r="L61" s="563"/>
      <c r="M61" s="302"/>
      <c r="N61" s="302"/>
      <c r="O61" s="303"/>
      <c r="P61" s="304"/>
      <c r="Q61" s="305">
        <f>YourData!$J$5</f>
        <v>40179</v>
      </c>
    </row>
    <row r="62" spans="1:17" ht="12" customHeight="1">
      <c r="A62" s="338"/>
      <c r="B62" s="306"/>
      <c r="C62" s="307" t="s">
        <v>41</v>
      </c>
      <c r="D62" s="307" t="s">
        <v>153</v>
      </c>
      <c r="E62" s="307" t="s">
        <v>154</v>
      </c>
      <c r="F62" s="307" t="s">
        <v>154</v>
      </c>
      <c r="G62" s="307" t="s">
        <v>42</v>
      </c>
      <c r="H62" s="307" t="s">
        <v>155</v>
      </c>
      <c r="I62" s="308" t="s">
        <v>156</v>
      </c>
      <c r="J62" s="300"/>
      <c r="K62" s="300"/>
      <c r="L62" s="308" t="s">
        <v>157</v>
      </c>
      <c r="M62" s="300"/>
      <c r="N62" s="300" t="s">
        <v>158</v>
      </c>
      <c r="O62" s="309"/>
      <c r="P62" s="304"/>
      <c r="Q62" s="528" t="str">
        <f>A!$L$21</f>
        <v>Tested Prg</v>
      </c>
    </row>
    <row r="63" spans="1:17" ht="12" customHeight="1">
      <c r="A63" s="338"/>
      <c r="B63" s="310" t="s">
        <v>812</v>
      </c>
      <c r="C63" s="311" t="s">
        <v>159</v>
      </c>
      <c r="D63" s="311" t="s">
        <v>159</v>
      </c>
      <c r="E63" s="311" t="s">
        <v>61</v>
      </c>
      <c r="F63" s="311" t="s">
        <v>43</v>
      </c>
      <c r="G63" s="311" t="s">
        <v>160</v>
      </c>
      <c r="H63" s="311" t="s">
        <v>161</v>
      </c>
      <c r="I63" s="312" t="s">
        <v>161</v>
      </c>
      <c r="J63" s="311" t="s">
        <v>162</v>
      </c>
      <c r="K63" s="311" t="s">
        <v>163</v>
      </c>
      <c r="L63" s="312" t="s">
        <v>379</v>
      </c>
      <c r="M63" s="311" t="s">
        <v>161</v>
      </c>
      <c r="N63" s="311" t="s">
        <v>49</v>
      </c>
      <c r="O63" s="312" t="s">
        <v>50</v>
      </c>
      <c r="P63" s="313"/>
      <c r="Q63" s="529" t="str">
        <f>A!$L$22</f>
        <v>Org</v>
      </c>
    </row>
    <row r="64" spans="1:17" ht="12" customHeight="1">
      <c r="A64" s="343"/>
      <c r="B64" s="306" t="s">
        <v>320</v>
      </c>
      <c r="C64" s="314">
        <f>Q!BV133</f>
        <v>0</v>
      </c>
      <c r="D64" s="314">
        <f>Q!BW133</f>
        <v>0</v>
      </c>
      <c r="E64" s="314">
        <f>Q!BX133</f>
        <v>0</v>
      </c>
      <c r="F64" s="314">
        <f>Q!BY133</f>
        <v>0</v>
      </c>
      <c r="G64" s="314">
        <f>Q!BZ133</f>
        <v>4.9461111107120814E-3</v>
      </c>
      <c r="H64" s="314">
        <f>Q!CA133</f>
        <v>0</v>
      </c>
      <c r="I64" s="315">
        <f>Q!CB133</f>
        <v>3.3137916779999903E-14</v>
      </c>
      <c r="J64" s="314">
        <f>Q!CC133</f>
        <v>0</v>
      </c>
      <c r="K64" s="314">
        <f>Q!CD133</f>
        <v>4.9461111107120814E-3</v>
      </c>
      <c r="L64" s="491" t="s">
        <v>779</v>
      </c>
      <c r="M64" s="314">
        <f>Q!CF133</f>
        <v>0</v>
      </c>
      <c r="N64" s="314">
        <f>Q!CG133</f>
        <v>0</v>
      </c>
      <c r="O64" s="315">
        <f>Q!CH133</f>
        <v>0</v>
      </c>
      <c r="P64" s="317">
        <f>Q!CI133</f>
        <v>0</v>
      </c>
      <c r="Q64" s="347">
        <f>Q!CJ133</f>
        <v>0</v>
      </c>
    </row>
    <row r="65" spans="1:17" ht="12" customHeight="1">
      <c r="A65" s="343"/>
      <c r="B65" s="306" t="s">
        <v>307</v>
      </c>
      <c r="C65" s="314">
        <f>Q!BV134</f>
        <v>0</v>
      </c>
      <c r="D65" s="314">
        <f>Q!BW134</f>
        <v>0</v>
      </c>
      <c r="E65" s="314">
        <f>Q!BX134</f>
        <v>0</v>
      </c>
      <c r="F65" s="314">
        <f>Q!BY134</f>
        <v>0</v>
      </c>
      <c r="G65" s="314">
        <f>Q!BZ134</f>
        <v>3.7099999999554711E-3</v>
      </c>
      <c r="H65" s="314">
        <f>Q!CA134</f>
        <v>0</v>
      </c>
      <c r="I65" s="315">
        <f>Q!CB134</f>
        <v>2.6911818000000001E-15</v>
      </c>
      <c r="J65" s="314">
        <f>Q!CC134</f>
        <v>0</v>
      </c>
      <c r="K65" s="314">
        <f>Q!CD134</f>
        <v>3.7099999999554711E-3</v>
      </c>
      <c r="L65" s="492" t="s">
        <v>779</v>
      </c>
      <c r="M65" s="314">
        <f>Q!CF134</f>
        <v>0</v>
      </c>
      <c r="N65" s="314">
        <f>Q!CG134</f>
        <v>0</v>
      </c>
      <c r="O65" s="315">
        <f>Q!CH134</f>
        <v>0</v>
      </c>
      <c r="P65" s="317">
        <f>Q!CI134</f>
        <v>0</v>
      </c>
      <c r="Q65" s="318">
        <f>Q!CJ134</f>
        <v>0</v>
      </c>
    </row>
    <row r="66" spans="1:17" ht="12" customHeight="1">
      <c r="A66" s="343"/>
      <c r="B66" s="306" t="s">
        <v>308</v>
      </c>
      <c r="C66" s="314">
        <f>Q!BV135</f>
        <v>0</v>
      </c>
      <c r="D66" s="314">
        <f>Q!BW135</f>
        <v>0</v>
      </c>
      <c r="E66" s="314">
        <f>Q!BX135</f>
        <v>0</v>
      </c>
      <c r="F66" s="314">
        <f>Q!BY135</f>
        <v>0</v>
      </c>
      <c r="G66" s="314">
        <f>Q!BZ135</f>
        <v>4.2294444442632084E-3</v>
      </c>
      <c r="H66" s="314">
        <f>Q!CA135</f>
        <v>0</v>
      </c>
      <c r="I66" s="315">
        <f>Q!CB135</f>
        <v>3.8102884200000001E-15</v>
      </c>
      <c r="J66" s="314">
        <f>Q!CC135</f>
        <v>0</v>
      </c>
      <c r="K66" s="314">
        <f>Q!CD135</f>
        <v>4.2294444442632084E-3</v>
      </c>
      <c r="L66" s="492" t="s">
        <v>779</v>
      </c>
      <c r="M66" s="314">
        <f>Q!CF135</f>
        <v>0</v>
      </c>
      <c r="N66" s="314">
        <f>Q!CG135</f>
        <v>0</v>
      </c>
      <c r="O66" s="315">
        <f>Q!CH135</f>
        <v>0</v>
      </c>
      <c r="P66" s="317">
        <f>Q!CI135</f>
        <v>0</v>
      </c>
      <c r="Q66" s="318">
        <f>Q!CJ135</f>
        <v>0</v>
      </c>
    </row>
    <row r="67" spans="1:17" ht="12" customHeight="1">
      <c r="A67" s="343"/>
      <c r="B67" s="306" t="s">
        <v>309</v>
      </c>
      <c r="C67" s="314">
        <f>Q!BV136</f>
        <v>0</v>
      </c>
      <c r="D67" s="314">
        <f>Q!BW136</f>
        <v>0</v>
      </c>
      <c r="E67" s="314">
        <f>Q!BX136</f>
        <v>0</v>
      </c>
      <c r="F67" s="314">
        <f>Q!BY136</f>
        <v>0</v>
      </c>
      <c r="G67" s="314">
        <f>Q!BZ136</f>
        <v>7.9500000001075932E-4</v>
      </c>
      <c r="H67" s="314">
        <f>Q!CA136</f>
        <v>0</v>
      </c>
      <c r="I67" s="315">
        <f>Q!CB136</f>
        <v>3.1414859400000099E-14</v>
      </c>
      <c r="J67" s="314">
        <f>Q!CC136</f>
        <v>0</v>
      </c>
      <c r="K67" s="314">
        <f>Q!CD136</f>
        <v>7.9500000001075932E-4</v>
      </c>
      <c r="L67" s="492" t="s">
        <v>779</v>
      </c>
      <c r="M67" s="314">
        <f>Q!CF136</f>
        <v>0</v>
      </c>
      <c r="N67" s="314">
        <f>Q!CG136</f>
        <v>0</v>
      </c>
      <c r="O67" s="315">
        <f>Q!CH136</f>
        <v>0</v>
      </c>
      <c r="P67" s="317">
        <f>Q!CI136</f>
        <v>0</v>
      </c>
      <c r="Q67" s="318">
        <f>Q!CJ136</f>
        <v>-2.0844200862302301E-4</v>
      </c>
    </row>
    <row r="68" spans="1:17" ht="12" customHeight="1">
      <c r="A68" s="343"/>
      <c r="B68" s="306" t="s">
        <v>310</v>
      </c>
      <c r="C68" s="314">
        <f>Q!BV137</f>
        <v>0</v>
      </c>
      <c r="D68" s="314">
        <f>Q!BW137</f>
        <v>0</v>
      </c>
      <c r="E68" s="314">
        <f>Q!BX137</f>
        <v>0</v>
      </c>
      <c r="F68" s="314">
        <f>Q!BY137</f>
        <v>0</v>
      </c>
      <c r="G68" s="314">
        <f>Q!BZ137</f>
        <v>6.7805555556788022E-4</v>
      </c>
      <c r="H68" s="314">
        <f>Q!CA137</f>
        <v>0</v>
      </c>
      <c r="I68" s="315">
        <f>Q!CB137</f>
        <v>-2.7533489999999998E-16</v>
      </c>
      <c r="J68" s="314">
        <f>Q!CC137</f>
        <v>-2.7533489999999998E-16</v>
      </c>
      <c r="K68" s="314">
        <f>Q!CD137</f>
        <v>6.7805555556788022E-4</v>
      </c>
      <c r="L68" s="492" t="s">
        <v>779</v>
      </c>
      <c r="M68" s="314">
        <f>Q!CF137</f>
        <v>0</v>
      </c>
      <c r="N68" s="314">
        <f>Q!CG137</f>
        <v>0</v>
      </c>
      <c r="O68" s="315">
        <f>Q!CH137</f>
        <v>0</v>
      </c>
      <c r="P68" s="317">
        <f>Q!CI137</f>
        <v>0</v>
      </c>
      <c r="Q68" s="318">
        <f>Q!CJ137</f>
        <v>0</v>
      </c>
    </row>
    <row r="69" spans="1:17" ht="12" customHeight="1">
      <c r="A69" s="343"/>
      <c r="B69" s="306" t="s">
        <v>311</v>
      </c>
      <c r="C69" s="314">
        <f>Q!BV138</f>
        <v>0</v>
      </c>
      <c r="D69" s="314">
        <f>Q!BW138</f>
        <v>0</v>
      </c>
      <c r="E69" s="314">
        <f>Q!BX138</f>
        <v>0</v>
      </c>
      <c r="F69" s="314">
        <f>Q!BY138</f>
        <v>2.0515826494724934</v>
      </c>
      <c r="G69" s="314">
        <f>Q!BZ138</f>
        <v>-6.5010655555560106</v>
      </c>
      <c r="H69" s="314">
        <f>Q!CA138</f>
        <v>0</v>
      </c>
      <c r="I69" s="315">
        <f>Q!CB138</f>
        <v>6.8699999909540566E-3</v>
      </c>
      <c r="J69" s="314">
        <f>Q!CC138</f>
        <v>-6.5010655555560106</v>
      </c>
      <c r="K69" s="314">
        <f>Q!CD138</f>
        <v>2.0515826494724934</v>
      </c>
      <c r="L69" s="492" t="s">
        <v>779</v>
      </c>
      <c r="M69" s="314">
        <f>Q!CF138</f>
        <v>-4.4110761670026477E-3</v>
      </c>
      <c r="N69" s="314">
        <f>Q!CG138</f>
        <v>0</v>
      </c>
      <c r="O69" s="315">
        <f>Q!CH138</f>
        <v>0.19999999999993179</v>
      </c>
      <c r="P69" s="317">
        <f>Q!CI138</f>
        <v>0</v>
      </c>
      <c r="Q69" s="318">
        <f>Q!CJ138</f>
        <v>-1.0231815394945443E-12</v>
      </c>
    </row>
    <row r="70" spans="1:17" ht="12" customHeight="1">
      <c r="A70" s="343"/>
      <c r="B70" s="306" t="s">
        <v>312</v>
      </c>
      <c r="C70" s="314">
        <f>Q!BV139</f>
        <v>1</v>
      </c>
      <c r="D70" s="314">
        <f>Q!BW139</f>
        <v>0</v>
      </c>
      <c r="E70" s="314">
        <f>Q!BX139</f>
        <v>0</v>
      </c>
      <c r="F70" s="314">
        <f>Q!BY139</f>
        <v>0</v>
      </c>
      <c r="G70" s="314">
        <f>Q!BZ139</f>
        <v>-7.1847211111106617</v>
      </c>
      <c r="H70" s="314">
        <f>Q!CA139</f>
        <v>0</v>
      </c>
      <c r="I70" s="315">
        <f>Q!CB139</f>
        <v>-5.3400000100509715E-3</v>
      </c>
      <c r="J70" s="314">
        <f>Q!CC139</f>
        <v>-7.1847211111106617</v>
      </c>
      <c r="K70" s="314">
        <f>Q!CD139</f>
        <v>1</v>
      </c>
      <c r="L70" s="492" t="s">
        <v>779</v>
      </c>
      <c r="M70" s="314">
        <f>Q!CF139</f>
        <v>3.957292481800323E-2</v>
      </c>
      <c r="N70" s="314">
        <f>Q!CG139</f>
        <v>0</v>
      </c>
      <c r="O70" s="315">
        <f>Q!CH139</f>
        <v>-0.10000000000002274</v>
      </c>
      <c r="P70" s="317">
        <f>Q!CI139</f>
        <v>0</v>
      </c>
      <c r="Q70" s="318">
        <f>Q!CJ139</f>
        <v>0</v>
      </c>
    </row>
    <row r="71" spans="1:17" ht="12" customHeight="1">
      <c r="A71" s="343"/>
      <c r="B71" s="306" t="s">
        <v>313</v>
      </c>
      <c r="C71" s="314">
        <f>Q!BV140</f>
        <v>1</v>
      </c>
      <c r="D71" s="314">
        <f>Q!BW140</f>
        <v>0</v>
      </c>
      <c r="E71" s="314">
        <f>Q!BX140</f>
        <v>0</v>
      </c>
      <c r="F71" s="314">
        <f>Q!BY140</f>
        <v>0.87924970691676663</v>
      </c>
      <c r="G71" s="314">
        <f>Q!BZ140</f>
        <v>-6.029952222222505</v>
      </c>
      <c r="H71" s="314">
        <f>Q!CA140</f>
        <v>0</v>
      </c>
      <c r="I71" s="315">
        <f>Q!CB140</f>
        <v>-1.0820000013040953E-2</v>
      </c>
      <c r="J71" s="314">
        <f>Q!CC140</f>
        <v>-6.029952222222505</v>
      </c>
      <c r="K71" s="314">
        <f>Q!CD140</f>
        <v>1</v>
      </c>
      <c r="L71" s="492" t="s">
        <v>779</v>
      </c>
      <c r="M71" s="314">
        <f>Q!CF140</f>
        <v>4.5434941577923382E-2</v>
      </c>
      <c r="N71" s="314">
        <f>Q!CG140</f>
        <v>0</v>
      </c>
      <c r="O71" s="315">
        <f>Q!CH140</f>
        <v>9.9999999999909051E-2</v>
      </c>
      <c r="P71" s="317">
        <f>Q!CI140</f>
        <v>0</v>
      </c>
      <c r="Q71" s="318">
        <f>Q!CJ140</f>
        <v>0</v>
      </c>
    </row>
    <row r="72" spans="1:17" ht="12" customHeight="1">
      <c r="A72" s="343"/>
      <c r="B72" s="306" t="s">
        <v>314</v>
      </c>
      <c r="C72" s="314">
        <f>Q!BV141</f>
        <v>1</v>
      </c>
      <c r="D72" s="314">
        <f>Q!BW141</f>
        <v>0</v>
      </c>
      <c r="E72" s="314">
        <f>Q!BX141</f>
        <v>0</v>
      </c>
      <c r="F72" s="314">
        <f>Q!BY141</f>
        <v>-0.58616647127780652</v>
      </c>
      <c r="G72" s="314">
        <f>Q!BZ141</f>
        <v>-5.5533205555555014</v>
      </c>
      <c r="H72" s="314">
        <f>Q!CA141</f>
        <v>0</v>
      </c>
      <c r="I72" s="315">
        <f>Q!CB141</f>
        <v>1.151999998694464E-2</v>
      </c>
      <c r="J72" s="314">
        <f>Q!CC141</f>
        <v>-5.5533205555555014</v>
      </c>
      <c r="K72" s="314">
        <f>Q!CD141</f>
        <v>1</v>
      </c>
      <c r="L72" s="492" t="s">
        <v>779</v>
      </c>
      <c r="M72" s="314">
        <f>Q!CF141</f>
        <v>0.11569662234194311</v>
      </c>
      <c r="N72" s="314">
        <f>Q!CG141</f>
        <v>0</v>
      </c>
      <c r="O72" s="315">
        <f>Q!CH141</f>
        <v>0.19999999999993179</v>
      </c>
      <c r="P72" s="317">
        <f>Q!CI141</f>
        <v>0</v>
      </c>
      <c r="Q72" s="318">
        <f>Q!CJ141</f>
        <v>0</v>
      </c>
    </row>
    <row r="73" spans="1:17" ht="12" customHeight="1">
      <c r="A73" s="343"/>
      <c r="B73" s="306" t="s">
        <v>315</v>
      </c>
      <c r="C73" s="314">
        <f>Q!BV142</f>
        <v>1</v>
      </c>
      <c r="D73" s="314">
        <f>Q!BW142</f>
        <v>0</v>
      </c>
      <c r="E73" s="314">
        <f>Q!BX142</f>
        <v>0</v>
      </c>
      <c r="F73" s="314">
        <f>Q!BY142</f>
        <v>-29.601406799531105</v>
      </c>
      <c r="G73" s="314">
        <f>Q!BZ142</f>
        <v>-12.924628333333658</v>
      </c>
      <c r="H73" s="314">
        <f>Q!CA142</f>
        <v>0</v>
      </c>
      <c r="I73" s="315">
        <f>Q!CB142</f>
        <v>-7.6000004037268809E-4</v>
      </c>
      <c r="J73" s="314">
        <f>Q!CC142</f>
        <v>-29.601406799531105</v>
      </c>
      <c r="K73" s="314">
        <f>Q!CD142</f>
        <v>1</v>
      </c>
      <c r="L73" s="492" t="s">
        <v>779</v>
      </c>
      <c r="M73" s="314">
        <f>Q!CF142</f>
        <v>0.67126154079960543</v>
      </c>
      <c r="N73" s="314">
        <f>Q!CG142</f>
        <v>0</v>
      </c>
      <c r="O73" s="315">
        <f>Q!CH142</f>
        <v>-0.70000000000027285</v>
      </c>
      <c r="P73" s="317">
        <f>Q!CI142</f>
        <v>0</v>
      </c>
      <c r="Q73" s="318">
        <f>Q!CJ142</f>
        <v>0</v>
      </c>
    </row>
    <row r="74" spans="1:17" ht="12" customHeight="1">
      <c r="A74" s="343"/>
      <c r="B74" s="306" t="s">
        <v>316</v>
      </c>
      <c r="C74" s="314">
        <f>Q!BV143</f>
        <v>2</v>
      </c>
      <c r="D74" s="314">
        <f>Q!BW143</f>
        <v>0</v>
      </c>
      <c r="E74" s="314">
        <f>Q!BX143</f>
        <v>0</v>
      </c>
      <c r="F74" s="314">
        <f>Q!BY143</f>
        <v>-27.549824150058612</v>
      </c>
      <c r="G74" s="314">
        <f>Q!BZ143</f>
        <v>-10.798126944444903</v>
      </c>
      <c r="H74" s="314">
        <f>Q!CA143</f>
        <v>0</v>
      </c>
      <c r="I74" s="315">
        <f>Q!CB143</f>
        <v>1.945999995996317E-2</v>
      </c>
      <c r="J74" s="314">
        <f>Q!CC143</f>
        <v>-27.549824150058612</v>
      </c>
      <c r="K74" s="314">
        <f>Q!CD143</f>
        <v>2</v>
      </c>
      <c r="L74" s="492" t="s">
        <v>779</v>
      </c>
      <c r="M74" s="314">
        <f>Q!CF143</f>
        <v>0.72237052330001461</v>
      </c>
      <c r="N74" s="314">
        <f>Q!CG143</f>
        <v>0</v>
      </c>
      <c r="O74" s="315">
        <f>Q!CH143</f>
        <v>-0.6000000000003638</v>
      </c>
      <c r="P74" s="317">
        <f>Q!CI143</f>
        <v>0</v>
      </c>
      <c r="Q74" s="318">
        <f>Q!CJ143</f>
        <v>0</v>
      </c>
    </row>
    <row r="75" spans="1:17" ht="12" customHeight="1">
      <c r="A75" s="343"/>
      <c r="B75" s="306" t="s">
        <v>317</v>
      </c>
      <c r="C75" s="314">
        <f>Q!BV144</f>
        <v>3</v>
      </c>
      <c r="D75" s="314">
        <f>Q!BW144</f>
        <v>0</v>
      </c>
      <c r="E75" s="314">
        <f>Q!BX144</f>
        <v>0</v>
      </c>
      <c r="F75" s="314">
        <f>Q!BY144</f>
        <v>-3.2239155920281632</v>
      </c>
      <c r="G75" s="314">
        <f>Q!BZ144</f>
        <v>-1.6626336111111186</v>
      </c>
      <c r="H75" s="314">
        <f>Q!CA144</f>
        <v>0</v>
      </c>
      <c r="I75" s="315">
        <f>Q!CB144</f>
        <v>4.684599999495731E-2</v>
      </c>
      <c r="J75" s="314">
        <f>Q!CC144</f>
        <v>-3.2239155920281632</v>
      </c>
      <c r="K75" s="314">
        <f>Q!CD144</f>
        <v>3</v>
      </c>
      <c r="L75" s="492" t="s">
        <v>779</v>
      </c>
      <c r="M75" s="314">
        <f>Q!CF144</f>
        <v>0.11556793938098053</v>
      </c>
      <c r="N75" s="314">
        <f>Q!CG144</f>
        <v>0</v>
      </c>
      <c r="O75" s="315">
        <f>Q!CH144</f>
        <v>0.19999999999998863</v>
      </c>
      <c r="P75" s="317">
        <f>Q!CI144</f>
        <v>0</v>
      </c>
      <c r="Q75" s="318">
        <f>Q!CJ144</f>
        <v>0</v>
      </c>
    </row>
    <row r="76" spans="1:17" ht="12" customHeight="1">
      <c r="A76" s="343"/>
      <c r="B76" s="306" t="s">
        <v>318</v>
      </c>
      <c r="C76" s="314">
        <f>Q!BV145</f>
        <v>3</v>
      </c>
      <c r="D76" s="314">
        <f>Q!BW145</f>
        <v>0</v>
      </c>
      <c r="E76" s="314">
        <f>Q!BX145</f>
        <v>0</v>
      </c>
      <c r="F76" s="314">
        <f>Q!BY145</f>
        <v>-2.9308323563892031</v>
      </c>
      <c r="G76" s="314">
        <f>Q!BZ145</f>
        <v>-1.4534955555555484</v>
      </c>
      <c r="H76" s="314">
        <f>Q!CA145</f>
        <v>0</v>
      </c>
      <c r="I76" s="315">
        <f>Q!CB145</f>
        <v>5.4999999939582267E-3</v>
      </c>
      <c r="J76" s="314">
        <f>Q!CC145</f>
        <v>-2.9308323563892031</v>
      </c>
      <c r="K76" s="314">
        <f>Q!CD145</f>
        <v>3</v>
      </c>
      <c r="L76" s="492" t="s">
        <v>779</v>
      </c>
      <c r="M76" s="314">
        <f>Q!CF145</f>
        <v>0.12940129357599517</v>
      </c>
      <c r="N76" s="314">
        <f>Q!CG145</f>
        <v>0</v>
      </c>
      <c r="O76" s="315">
        <f>Q!CH145</f>
        <v>0</v>
      </c>
      <c r="P76" s="317">
        <f>Q!CI145</f>
        <v>0</v>
      </c>
      <c r="Q76" s="318">
        <f>Q!CJ145</f>
        <v>0</v>
      </c>
    </row>
    <row r="77" spans="1:17" ht="12" customHeight="1" thickBot="1">
      <c r="A77" s="343"/>
      <c r="B77" s="320" t="s">
        <v>319</v>
      </c>
      <c r="C77" s="322">
        <f>Q!BV146</f>
        <v>1</v>
      </c>
      <c r="D77" s="322">
        <f>Q!BW146</f>
        <v>0</v>
      </c>
      <c r="E77" s="322">
        <f>Q!BX146</f>
        <v>-2.3999999999887223E-2</v>
      </c>
      <c r="F77" s="322">
        <f>Q!BY146</f>
        <v>-2.0515826494724934</v>
      </c>
      <c r="G77" s="323">
        <f>Q!BZ146</f>
        <v>-10.761171111110343</v>
      </c>
      <c r="H77" s="322">
        <f>Q!CA146</f>
        <v>0</v>
      </c>
      <c r="I77" s="324">
        <f>Q!CB146</f>
        <v>0</v>
      </c>
      <c r="J77" s="322">
        <f>Q!CC146</f>
        <v>-10.761171111110343</v>
      </c>
      <c r="K77" s="322">
        <f>Q!CD146</f>
        <v>1</v>
      </c>
      <c r="L77" s="492" t="s">
        <v>779</v>
      </c>
      <c r="M77" s="322">
        <f>Q!CF146</f>
        <v>8.2262149790039985E-2</v>
      </c>
      <c r="N77" s="322">
        <f>Q!CG146</f>
        <v>0</v>
      </c>
      <c r="O77" s="324">
        <f>Q!CH146</f>
        <v>0</v>
      </c>
      <c r="P77" s="317">
        <f>Q!CI146</f>
        <v>0</v>
      </c>
      <c r="Q77" s="328">
        <f>Q!CJ146</f>
        <v>0</v>
      </c>
    </row>
    <row r="78" spans="1:17" ht="17" thickTop="1">
      <c r="A78" s="331"/>
      <c r="B78" s="464" t="s">
        <v>800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  <row r="79" spans="1:17">
      <c r="A79" s="298"/>
      <c r="B79" s="298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  <c r="P79" s="298"/>
      <c r="Q79" s="298"/>
    </row>
    <row r="80" spans="1:17">
      <c r="A80" s="298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</row>
    <row r="81" spans="1:17">
      <c r="A81" s="298"/>
      <c r="B81" s="298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</row>
    <row r="82" spans="1:17">
      <c r="A82" s="298"/>
      <c r="B82" s="298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  <c r="P82" s="298"/>
      <c r="Q82" s="298"/>
    </row>
    <row r="83" spans="1:17">
      <c r="A83" s="298"/>
      <c r="B83" s="298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</row>
    <row r="84" spans="1:17">
      <c r="A84" s="298"/>
      <c r="B84" s="298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  <c r="N84" s="298"/>
      <c r="O84" s="298"/>
      <c r="P84" s="298"/>
      <c r="Q84" s="298"/>
    </row>
    <row r="85" spans="1:17">
      <c r="A85" s="298"/>
      <c r="B85" s="298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</row>
    <row r="86" spans="1:17">
      <c r="A86" s="298"/>
      <c r="B86" s="298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298"/>
      <c r="P86" s="298"/>
      <c r="Q86" s="298"/>
    </row>
    <row r="87" spans="1:17">
      <c r="A87" s="298"/>
      <c r="B87" s="298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</row>
    <row r="88" spans="1:17">
      <c r="A88" s="298"/>
      <c r="B88" s="298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8"/>
      <c r="P88" s="298"/>
      <c r="Q88" s="298"/>
    </row>
    <row r="89" spans="1:17">
      <c r="A89" s="298"/>
      <c r="B89" s="298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</row>
    <row r="90" spans="1:17">
      <c r="A90" s="298"/>
      <c r="B90" s="298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</row>
    <row r="91" spans="1:17">
      <c r="A91" s="298"/>
      <c r="B91" s="298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</row>
    <row r="92" spans="1:17">
      <c r="A92" s="298"/>
      <c r="B92" s="298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98"/>
    </row>
    <row r="93" spans="1:17">
      <c r="A93" s="298"/>
      <c r="B93" s="298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</row>
    <row r="94" spans="1:17">
      <c r="A94" s="298"/>
      <c r="B94" s="298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98"/>
    </row>
    <row r="95" spans="1:17">
      <c r="A95" s="298"/>
      <c r="B95" s="298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</row>
    <row r="96" spans="1:17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8"/>
      <c r="P96" s="298"/>
      <c r="Q96" s="298"/>
    </row>
    <row r="97" spans="1:17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>
      <c r="A98" s="298"/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>
      <c r="A99" s="298"/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7.25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 ht="12" customHeight="1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 ht="12" customHeight="1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 ht="12" customHeight="1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 ht="12" customHeight="1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 ht="12" customHeight="1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 ht="12" customHeight="1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 ht="12" customHeight="1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 ht="12" customHeight="1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 ht="12" customHeight="1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 ht="12" customHeight="1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 ht="12" customHeight="1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 ht="12" customHeight="1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 ht="12" customHeight="1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 ht="12" customHeight="1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 ht="12" customHeight="1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 ht="12" customHeight="1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 ht="12" customHeight="1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 ht="12" customHeight="1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 ht="12" customHeight="1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 ht="12" customHeight="1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 ht="12" customHeight="1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 ht="12" customHeight="1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 ht="12" customHeight="1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 ht="12" customHeight="1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 ht="12" customHeight="1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 ht="14" customHeight="1">
      <c r="A164" s="329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 ht="12" customHeight="1">
      <c r="A165" s="376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 ht="12" customHeight="1">
      <c r="A166" s="377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 ht="12" customHeight="1">
      <c r="A167" s="377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 ht="12" customHeight="1">
      <c r="A168" s="385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 ht="12" customHeight="1">
      <c r="A169" s="385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 ht="12" customHeight="1">
      <c r="A170" s="385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 ht="12" customHeight="1">
      <c r="A171" s="385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 ht="12" customHeight="1">
      <c r="A172" s="385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 ht="12" customHeight="1">
      <c r="A173" s="385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 ht="12" customHeight="1">
      <c r="A174" s="385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 ht="12" customHeight="1">
      <c r="A175" s="385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 ht="12" customHeight="1">
      <c r="A176" s="385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 ht="12" customHeight="1">
      <c r="A177" s="385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 ht="12" customHeight="1">
      <c r="A178" s="385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 ht="12" customHeight="1">
      <c r="A179" s="385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 ht="12" customHeight="1">
      <c r="A180" s="385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 ht="12" customHeight="1">
      <c r="A181" s="385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 ht="12" customHeight="1">
      <c r="A182" s="376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 ht="12" customHeight="1">
      <c r="A183" s="377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 ht="12" customHeight="1">
      <c r="A184" s="377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 ht="12" customHeight="1">
      <c r="A185" s="392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 ht="12" customHeight="1">
      <c r="A186" s="392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 ht="12" customHeight="1">
      <c r="A187" s="392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 ht="12" customHeight="1">
      <c r="A188" s="392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 ht="12" customHeight="1">
      <c r="A189" s="392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 ht="12" customHeight="1">
      <c r="A190" s="392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 ht="12" customHeight="1">
      <c r="A191" s="392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 ht="12" customHeight="1">
      <c r="A192" s="392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 ht="12" customHeight="1">
      <c r="A193" s="392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 ht="12" customHeight="1">
      <c r="A194" s="392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 ht="12" customHeight="1">
      <c r="A195" s="392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 ht="12" customHeight="1">
      <c r="A196" s="392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 ht="12" customHeight="1">
      <c r="A197" s="392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 ht="12" customHeight="1">
      <c r="A198" s="392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 ht="12" customHeight="1">
      <c r="A199" s="329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 ht="14" customHeight="1">
      <c r="A200" s="329"/>
      <c r="B200" s="298"/>
      <c r="C200" s="390"/>
      <c r="D200" s="390"/>
      <c r="E200" s="390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 ht="12" customHeight="1">
      <c r="A201" s="376"/>
      <c r="B201" s="298"/>
      <c r="C201" s="390"/>
      <c r="D201" s="390"/>
      <c r="E201" s="390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 ht="12" customHeight="1">
      <c r="A202" s="377"/>
      <c r="B202" s="298"/>
      <c r="C202" s="390"/>
      <c r="D202" s="390"/>
      <c r="E202" s="390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 ht="12" customHeight="1">
      <c r="A203" s="377"/>
      <c r="B203" s="298"/>
      <c r="C203" s="390"/>
      <c r="D203" s="390"/>
      <c r="E203" s="390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 ht="12" customHeight="1">
      <c r="A204" s="398"/>
      <c r="B204" s="298"/>
      <c r="C204" s="390"/>
      <c r="D204" s="390"/>
      <c r="E204" s="390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 ht="12" customHeight="1">
      <c r="A205" s="398"/>
      <c r="B205" s="298"/>
      <c r="C205" s="390"/>
      <c r="D205" s="390"/>
      <c r="E205" s="390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 ht="12" customHeight="1">
      <c r="A206" s="398"/>
      <c r="B206" s="298"/>
      <c r="C206" s="390"/>
      <c r="D206" s="390"/>
      <c r="E206" s="390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 ht="12" customHeight="1">
      <c r="A207" s="398"/>
      <c r="B207" s="298"/>
      <c r="C207" s="390"/>
      <c r="D207" s="390"/>
      <c r="E207" s="390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 ht="12" customHeight="1">
      <c r="A208" s="3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 ht="12" customHeight="1">
      <c r="A209" s="3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 ht="12" customHeight="1">
      <c r="A210" s="3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 ht="12" customHeight="1">
      <c r="A211" s="3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 ht="12" customHeight="1">
      <c r="A212" s="3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 ht="12" customHeight="1">
      <c r="A213" s="3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 ht="12" customHeight="1">
      <c r="A214" s="3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 ht="12" customHeight="1">
      <c r="A215" s="3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 ht="12" customHeight="1">
      <c r="A216" s="3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 ht="12" customHeight="1">
      <c r="A217" s="3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 ht="12" customHeight="1">
      <c r="A218" s="376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 ht="12" customHeight="1">
      <c r="A219" s="377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 ht="12" customHeight="1">
      <c r="A220" s="377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 ht="12" customHeight="1">
      <c r="A221" s="392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 ht="12" customHeight="1">
      <c r="A222" s="392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 ht="12" customHeight="1">
      <c r="A223" s="392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 ht="12" customHeight="1">
      <c r="A224" s="392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 ht="12" customHeight="1">
      <c r="A225" s="392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 ht="12" customHeight="1">
      <c r="A226" s="392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 ht="12" customHeight="1">
      <c r="A227" s="392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 ht="12" customHeight="1">
      <c r="A228" s="392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 ht="12" customHeight="1">
      <c r="A229" s="392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 ht="12" customHeight="1">
      <c r="A230" s="392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 ht="12" customHeight="1">
      <c r="A231" s="392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 ht="12" customHeight="1">
      <c r="A232" s="392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 ht="12" customHeight="1">
      <c r="A233" s="392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 ht="12" customHeight="1">
      <c r="A234" s="392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 ht="12" customHeight="1">
      <c r="A235" s="329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 ht="10" customHeight="1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 ht="10" customHeight="1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 ht="10" customHeight="1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 ht="10" customHeight="1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 ht="10" customHeight="1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 ht="10" customHeight="1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 ht="10" customHeight="1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 ht="10" customHeight="1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 ht="10" customHeight="1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 ht="10" customHeight="1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 ht="10" customHeight="1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 ht="10" customHeight="1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 ht="10" customHeight="1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 ht="10" customHeight="1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 ht="10" customHeight="1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 ht="10" customHeight="1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 ht="10" customHeight="1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 ht="10" customHeight="1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 ht="10" customHeight="1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 ht="10" customHeight="1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 ht="10" customHeight="1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 ht="11" customHeight="1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 ht="10" customHeight="1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 ht="10" customHeight="1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 ht="10" customHeight="1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 ht="10" customHeight="1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 ht="10" customHeight="1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 ht="10" customHeight="1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 ht="10" customHeight="1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 ht="10" customHeight="1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 ht="10" customHeight="1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 ht="10" customHeight="1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 ht="10" customHeight="1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 ht="10" customHeight="1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 ht="10" customHeight="1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 ht="10" customHeight="1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 ht="10" customHeight="1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 ht="10" customHeight="1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 ht="10" customHeight="1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 ht="10" customHeight="1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 ht="10" customHeight="1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 ht="10" customHeight="1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 ht="10" customHeight="1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 ht="11" customHeight="1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 ht="10" customHeight="1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 ht="10" customHeight="1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 ht="10" customHeight="1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 ht="10" customHeight="1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 ht="10" customHeight="1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 ht="10" customHeight="1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 ht="10" customHeight="1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 ht="10" customHeight="1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 ht="10" customHeight="1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 ht="10" customHeight="1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 ht="10" customHeight="1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 ht="10" customHeight="1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 ht="10" customHeight="1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 ht="10" customHeight="1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 ht="10" customHeight="1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 ht="10" customHeight="1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 ht="10" customHeight="1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  <row r="484" spans="1:17" ht="10" customHeight="1">
      <c r="A484" s="298"/>
      <c r="B484" s="298"/>
      <c r="C484" s="298"/>
      <c r="D484" s="298"/>
      <c r="E484" s="298"/>
      <c r="F484" s="298"/>
      <c r="G484" s="298"/>
      <c r="H484" s="298"/>
      <c r="I484" s="298"/>
      <c r="J484" s="298"/>
      <c r="K484" s="298"/>
      <c r="L484" s="298"/>
      <c r="M484" s="298"/>
      <c r="N484" s="298"/>
      <c r="O484" s="298"/>
      <c r="P484" s="298"/>
      <c r="Q484" s="298"/>
    </row>
    <row r="485" spans="1:17" ht="10" customHeight="1">
      <c r="A485" s="298"/>
      <c r="B485" s="298"/>
      <c r="C485" s="298"/>
      <c r="D485" s="298"/>
      <c r="E485" s="298"/>
      <c r="F485" s="298"/>
      <c r="G485" s="298"/>
      <c r="H485" s="298"/>
      <c r="I485" s="298"/>
      <c r="J485" s="298"/>
      <c r="K485" s="298"/>
      <c r="L485" s="298"/>
      <c r="M485" s="298"/>
      <c r="N485" s="298"/>
      <c r="O485" s="298"/>
      <c r="P485" s="298"/>
      <c r="Q485" s="298"/>
    </row>
    <row r="486" spans="1:17" ht="10" customHeight="1">
      <c r="A486" s="298"/>
      <c r="B486" s="298"/>
      <c r="C486" s="298"/>
      <c r="D486" s="298"/>
      <c r="E486" s="298"/>
      <c r="F486" s="298"/>
      <c r="G486" s="298"/>
      <c r="H486" s="298"/>
      <c r="I486" s="298"/>
      <c r="J486" s="298"/>
      <c r="K486" s="298"/>
      <c r="L486" s="298"/>
      <c r="M486" s="298"/>
      <c r="N486" s="298"/>
      <c r="O486" s="298"/>
      <c r="P486" s="298"/>
      <c r="Q486" s="298"/>
    </row>
    <row r="487" spans="1:17" ht="10" customHeight="1">
      <c r="A487" s="298"/>
      <c r="B487" s="298"/>
      <c r="C487" s="298"/>
      <c r="D487" s="298"/>
      <c r="E487" s="298"/>
      <c r="F487" s="298"/>
      <c r="G487" s="298"/>
      <c r="H487" s="298"/>
      <c r="I487" s="298"/>
      <c r="J487" s="298"/>
      <c r="K487" s="298"/>
      <c r="L487" s="298"/>
      <c r="M487" s="298"/>
      <c r="N487" s="298"/>
      <c r="O487" s="298"/>
      <c r="P487" s="298"/>
      <c r="Q487" s="298"/>
    </row>
    <row r="488" spans="1:17" ht="11" customHeight="1">
      <c r="A488" s="298"/>
      <c r="B488" s="298"/>
      <c r="C488" s="298"/>
      <c r="D488" s="298"/>
      <c r="E488" s="298"/>
      <c r="F488" s="298"/>
      <c r="G488" s="298"/>
      <c r="H488" s="298"/>
      <c r="I488" s="298"/>
      <c r="J488" s="298"/>
      <c r="K488" s="298"/>
      <c r="L488" s="298"/>
      <c r="M488" s="298"/>
      <c r="N488" s="298"/>
      <c r="O488" s="298"/>
      <c r="P488" s="298"/>
      <c r="Q488" s="298"/>
    </row>
    <row r="489" spans="1:17" ht="10" customHeight="1">
      <c r="A489" s="298"/>
      <c r="B489" s="298"/>
      <c r="C489" s="298"/>
      <c r="D489" s="298"/>
      <c r="E489" s="298"/>
      <c r="F489" s="298"/>
      <c r="G489" s="298"/>
      <c r="H489" s="298"/>
      <c r="I489" s="298"/>
      <c r="J489" s="298"/>
      <c r="K489" s="298"/>
      <c r="L489" s="298"/>
      <c r="M489" s="298"/>
      <c r="N489" s="298"/>
      <c r="O489" s="298"/>
      <c r="P489" s="298"/>
      <c r="Q489" s="298"/>
    </row>
    <row r="490" spans="1:17" ht="10" customHeight="1">
      <c r="A490" s="298"/>
      <c r="B490" s="298"/>
      <c r="C490" s="298"/>
      <c r="D490" s="298"/>
      <c r="E490" s="298"/>
      <c r="F490" s="298"/>
      <c r="G490" s="298"/>
      <c r="H490" s="298"/>
      <c r="I490" s="298"/>
      <c r="J490" s="298"/>
      <c r="K490" s="298"/>
      <c r="L490" s="298"/>
      <c r="M490" s="298"/>
      <c r="N490" s="298"/>
      <c r="O490" s="298"/>
      <c r="P490" s="298"/>
      <c r="Q490" s="298"/>
    </row>
    <row r="491" spans="1:17" ht="10" customHeight="1">
      <c r="A491" s="298"/>
      <c r="B491" s="298"/>
      <c r="C491" s="298"/>
      <c r="D491" s="298"/>
      <c r="E491" s="298"/>
      <c r="F491" s="298"/>
      <c r="G491" s="298"/>
      <c r="H491" s="298"/>
      <c r="I491" s="298"/>
      <c r="J491" s="298"/>
      <c r="K491" s="298"/>
      <c r="L491" s="298"/>
      <c r="M491" s="298"/>
      <c r="N491" s="298"/>
      <c r="O491" s="298"/>
      <c r="P491" s="298"/>
      <c r="Q491" s="298"/>
    </row>
    <row r="492" spans="1:17" ht="10" customHeight="1">
      <c r="A492" s="298"/>
      <c r="B492" s="298"/>
      <c r="C492" s="298"/>
      <c r="D492" s="298"/>
      <c r="E492" s="298"/>
      <c r="F492" s="298"/>
      <c r="G492" s="298"/>
      <c r="H492" s="298"/>
      <c r="I492" s="298"/>
      <c r="J492" s="298"/>
      <c r="K492" s="298"/>
      <c r="L492" s="298"/>
      <c r="M492" s="298"/>
      <c r="N492" s="298"/>
      <c r="O492" s="298"/>
      <c r="P492" s="298"/>
      <c r="Q492" s="298"/>
    </row>
    <row r="493" spans="1:17" ht="10" customHeight="1">
      <c r="A493" s="298"/>
      <c r="B493" s="298"/>
      <c r="C493" s="298"/>
      <c r="D493" s="298"/>
      <c r="E493" s="298"/>
      <c r="F493" s="298"/>
      <c r="G493" s="298"/>
      <c r="H493" s="298"/>
      <c r="I493" s="298"/>
      <c r="J493" s="298"/>
      <c r="K493" s="298"/>
      <c r="L493" s="298"/>
      <c r="M493" s="298"/>
      <c r="N493" s="298"/>
      <c r="O493" s="298"/>
      <c r="P493" s="298"/>
      <c r="Q493" s="298"/>
    </row>
    <row r="494" spans="1:17" ht="10" customHeight="1">
      <c r="A494" s="298"/>
      <c r="B494" s="298"/>
      <c r="C494" s="298"/>
      <c r="D494" s="298"/>
      <c r="E494" s="298"/>
      <c r="F494" s="298"/>
      <c r="G494" s="298"/>
      <c r="H494" s="298"/>
      <c r="I494" s="298"/>
      <c r="J494" s="298"/>
      <c r="K494" s="298"/>
      <c r="L494" s="298"/>
      <c r="M494" s="298"/>
      <c r="N494" s="298"/>
      <c r="O494" s="298"/>
      <c r="P494" s="298"/>
      <c r="Q494" s="298"/>
    </row>
    <row r="495" spans="1:17" ht="10" customHeight="1">
      <c r="A495" s="298"/>
      <c r="B495" s="298"/>
      <c r="C495" s="298"/>
      <c r="D495" s="298"/>
      <c r="E495" s="298"/>
      <c r="F495" s="298"/>
      <c r="G495" s="298"/>
      <c r="H495" s="298"/>
      <c r="I495" s="298"/>
      <c r="J495" s="298"/>
      <c r="K495" s="298"/>
      <c r="L495" s="298"/>
      <c r="M495" s="298"/>
      <c r="N495" s="298"/>
      <c r="O495" s="298"/>
      <c r="P495" s="298"/>
      <c r="Q495" s="298"/>
    </row>
    <row r="496" spans="1:17" ht="10" customHeight="1">
      <c r="A496" s="298"/>
      <c r="B496" s="298"/>
      <c r="C496" s="298"/>
      <c r="D496" s="298"/>
      <c r="E496" s="298"/>
      <c r="F496" s="298"/>
      <c r="G496" s="298"/>
      <c r="H496" s="298"/>
      <c r="I496" s="298"/>
      <c r="J496" s="298"/>
      <c r="K496" s="298"/>
      <c r="L496" s="298"/>
      <c r="M496" s="298"/>
      <c r="N496" s="298"/>
      <c r="O496" s="298"/>
      <c r="P496" s="298"/>
      <c r="Q496" s="298"/>
    </row>
    <row r="497" spans="1:17" ht="10" customHeight="1">
      <c r="A497" s="298"/>
      <c r="B497" s="298"/>
      <c r="C497" s="298"/>
      <c r="D497" s="298"/>
      <c r="E497" s="298"/>
      <c r="F497" s="298"/>
      <c r="G497" s="298"/>
      <c r="H497" s="298"/>
      <c r="I497" s="298"/>
      <c r="J497" s="298"/>
      <c r="K497" s="298"/>
      <c r="L497" s="298"/>
      <c r="M497" s="298"/>
      <c r="N497" s="298"/>
      <c r="O497" s="298"/>
      <c r="P497" s="298"/>
      <c r="Q497" s="298"/>
    </row>
    <row r="498" spans="1:17" ht="10" customHeight="1">
      <c r="A498" s="298"/>
      <c r="B498" s="298"/>
      <c r="C498" s="298"/>
      <c r="D498" s="298"/>
      <c r="E498" s="298"/>
      <c r="F498" s="298"/>
      <c r="G498" s="298"/>
      <c r="H498" s="298"/>
      <c r="I498" s="298"/>
      <c r="J498" s="298"/>
      <c r="K498" s="298"/>
      <c r="L498" s="298"/>
      <c r="M498" s="298"/>
      <c r="N498" s="298"/>
      <c r="O498" s="298"/>
      <c r="P498" s="298"/>
      <c r="Q498" s="298"/>
    </row>
    <row r="499" spans="1:17" ht="10" customHeight="1">
      <c r="A499" s="298"/>
      <c r="B499" s="298"/>
      <c r="C499" s="298"/>
      <c r="D499" s="298"/>
      <c r="E499" s="298"/>
      <c r="F499" s="298"/>
      <c r="G499" s="298"/>
      <c r="H499" s="298"/>
      <c r="I499" s="298"/>
      <c r="J499" s="298"/>
      <c r="K499" s="298"/>
      <c r="L499" s="298"/>
      <c r="M499" s="298"/>
      <c r="N499" s="298"/>
      <c r="O499" s="298"/>
      <c r="P499" s="298"/>
      <c r="Q499" s="298"/>
    </row>
    <row r="500" spans="1:17" ht="10" customHeight="1">
      <c r="A500" s="298"/>
      <c r="B500" s="298"/>
      <c r="C500" s="298"/>
      <c r="D500" s="298"/>
      <c r="E500" s="298"/>
      <c r="F500" s="298"/>
      <c r="G500" s="298"/>
      <c r="H500" s="298"/>
      <c r="I500" s="298"/>
      <c r="J500" s="298"/>
      <c r="K500" s="298"/>
      <c r="L500" s="298"/>
      <c r="M500" s="298"/>
      <c r="N500" s="298"/>
      <c r="O500" s="298"/>
      <c r="P500" s="298"/>
      <c r="Q500" s="298"/>
    </row>
    <row r="501" spans="1:17" ht="10" customHeight="1">
      <c r="A501" s="298"/>
      <c r="B501" s="298"/>
      <c r="C501" s="298"/>
      <c r="D501" s="298"/>
      <c r="E501" s="298"/>
      <c r="F501" s="298"/>
      <c r="G501" s="298"/>
      <c r="H501" s="298"/>
      <c r="I501" s="298"/>
      <c r="J501" s="298"/>
      <c r="K501" s="298"/>
      <c r="L501" s="298"/>
      <c r="M501" s="298"/>
      <c r="N501" s="298"/>
      <c r="O501" s="298"/>
      <c r="P501" s="298"/>
      <c r="Q501" s="298"/>
    </row>
    <row r="502" spans="1:17" ht="10" customHeight="1">
      <c r="A502" s="298"/>
      <c r="B502" s="298"/>
      <c r="C502" s="298"/>
      <c r="D502" s="298"/>
      <c r="E502" s="298"/>
      <c r="F502" s="298"/>
      <c r="G502" s="298"/>
      <c r="H502" s="298"/>
      <c r="I502" s="298"/>
      <c r="J502" s="298"/>
      <c r="K502" s="298"/>
      <c r="L502" s="298"/>
      <c r="M502" s="298"/>
      <c r="N502" s="298"/>
      <c r="O502" s="298"/>
      <c r="P502" s="298"/>
      <c r="Q502" s="298"/>
    </row>
    <row r="503" spans="1:17" ht="10" customHeight="1">
      <c r="A503" s="298"/>
      <c r="B503" s="298"/>
      <c r="C503" s="298"/>
      <c r="D503" s="298"/>
      <c r="E503" s="298"/>
      <c r="F503" s="298"/>
      <c r="G503" s="298"/>
      <c r="H503" s="298"/>
      <c r="I503" s="298"/>
      <c r="J503" s="298"/>
      <c r="K503" s="298"/>
      <c r="L503" s="298"/>
      <c r="M503" s="298"/>
      <c r="N503" s="298"/>
      <c r="O503" s="298"/>
      <c r="P503" s="298"/>
      <c r="Q503" s="298"/>
    </row>
    <row r="504" spans="1:17" ht="10" customHeight="1">
      <c r="A504" s="298"/>
      <c r="B504" s="298"/>
      <c r="C504" s="298"/>
      <c r="D504" s="298"/>
      <c r="E504" s="298"/>
      <c r="F504" s="298"/>
      <c r="G504" s="298"/>
      <c r="H504" s="298"/>
      <c r="I504" s="298"/>
      <c r="J504" s="298"/>
      <c r="K504" s="298"/>
      <c r="L504" s="298"/>
      <c r="M504" s="298"/>
      <c r="N504" s="298"/>
      <c r="O504" s="298"/>
      <c r="P504" s="298"/>
      <c r="Q504" s="298"/>
    </row>
    <row r="505" spans="1:17" ht="10" customHeight="1">
      <c r="A505" s="298"/>
      <c r="B505" s="298"/>
      <c r="C505" s="298"/>
      <c r="D505" s="298"/>
      <c r="E505" s="298"/>
      <c r="F505" s="298"/>
      <c r="G505" s="298"/>
      <c r="H505" s="298"/>
      <c r="I505" s="298"/>
      <c r="J505" s="298"/>
      <c r="K505" s="298"/>
      <c r="L505" s="298"/>
      <c r="M505" s="298"/>
      <c r="N505" s="298"/>
      <c r="O505" s="298"/>
      <c r="P505" s="298"/>
      <c r="Q505" s="298"/>
    </row>
    <row r="506" spans="1:17" ht="10" customHeight="1">
      <c r="A506" s="298"/>
      <c r="B506" s="298"/>
      <c r="C506" s="298"/>
      <c r="D506" s="298"/>
      <c r="E506" s="298"/>
      <c r="F506" s="298"/>
      <c r="G506" s="298"/>
      <c r="H506" s="298"/>
      <c r="I506" s="298"/>
      <c r="J506" s="298"/>
      <c r="K506" s="298"/>
      <c r="L506" s="298"/>
      <c r="M506" s="298"/>
      <c r="N506" s="298"/>
      <c r="O506" s="298"/>
      <c r="P506" s="298"/>
      <c r="Q506" s="298"/>
    </row>
    <row r="507" spans="1:17" ht="10" customHeight="1">
      <c r="A507" s="298"/>
      <c r="B507" s="298"/>
      <c r="C507" s="298"/>
      <c r="D507" s="298"/>
      <c r="E507" s="298"/>
      <c r="F507" s="298"/>
      <c r="G507" s="298"/>
      <c r="H507" s="298"/>
      <c r="I507" s="298"/>
      <c r="J507" s="298"/>
      <c r="K507" s="298"/>
      <c r="L507" s="298"/>
      <c r="M507" s="298"/>
      <c r="N507" s="298"/>
      <c r="O507" s="298"/>
      <c r="P507" s="298"/>
      <c r="Q507" s="298"/>
    </row>
    <row r="508" spans="1:17" ht="10" customHeight="1">
      <c r="A508" s="298"/>
      <c r="B508" s="298"/>
      <c r="C508" s="298"/>
      <c r="D508" s="298"/>
      <c r="E508" s="298"/>
      <c r="F508" s="298"/>
      <c r="G508" s="298"/>
      <c r="H508" s="298"/>
      <c r="I508" s="298"/>
      <c r="J508" s="298"/>
      <c r="K508" s="298"/>
      <c r="L508" s="298"/>
      <c r="M508" s="298"/>
      <c r="N508" s="298"/>
      <c r="O508" s="298"/>
      <c r="P508" s="298"/>
      <c r="Q508" s="298"/>
    </row>
    <row r="509" spans="1:17" ht="10" customHeight="1">
      <c r="A509" s="298"/>
      <c r="B509" s="298"/>
      <c r="C509" s="298"/>
      <c r="D509" s="298"/>
      <c r="E509" s="298"/>
      <c r="F509" s="298"/>
      <c r="G509" s="298"/>
      <c r="H509" s="298"/>
      <c r="I509" s="298"/>
      <c r="J509" s="298"/>
      <c r="K509" s="298"/>
      <c r="L509" s="298"/>
      <c r="M509" s="298"/>
      <c r="N509" s="298"/>
      <c r="O509" s="298"/>
      <c r="P509" s="298"/>
      <c r="Q509" s="298"/>
    </row>
    <row r="510" spans="1:17" ht="11" customHeight="1">
      <c r="A510" s="298"/>
      <c r="B510" s="298"/>
      <c r="C510" s="298"/>
      <c r="D510" s="298"/>
      <c r="E510" s="298"/>
      <c r="F510" s="298"/>
      <c r="G510" s="298"/>
      <c r="H510" s="298"/>
      <c r="I510" s="298"/>
      <c r="J510" s="298"/>
      <c r="K510" s="298"/>
      <c r="L510" s="298"/>
      <c r="M510" s="298"/>
      <c r="N510" s="298"/>
      <c r="O510" s="298"/>
      <c r="P510" s="298"/>
      <c r="Q510" s="298"/>
    </row>
    <row r="511" spans="1:17" ht="10" customHeight="1">
      <c r="A511" s="298"/>
      <c r="B511" s="298"/>
      <c r="C511" s="298"/>
      <c r="D511" s="298"/>
      <c r="E511" s="298"/>
      <c r="F511" s="298"/>
      <c r="G511" s="298"/>
      <c r="H511" s="298"/>
      <c r="I511" s="298"/>
      <c r="J511" s="298"/>
      <c r="K511" s="298"/>
      <c r="L511" s="298"/>
      <c r="M511" s="298"/>
      <c r="N511" s="298"/>
      <c r="O511" s="298"/>
      <c r="P511" s="298"/>
      <c r="Q511" s="298"/>
    </row>
    <row r="512" spans="1:17">
      <c r="A512" s="298"/>
      <c r="B512" s="298"/>
      <c r="C512" s="298"/>
      <c r="D512" s="298"/>
      <c r="E512" s="298"/>
      <c r="F512" s="298"/>
      <c r="G512" s="298"/>
      <c r="H512" s="298"/>
      <c r="I512" s="298"/>
      <c r="J512" s="298"/>
      <c r="K512" s="298"/>
      <c r="L512" s="298"/>
      <c r="M512" s="298"/>
      <c r="N512" s="298"/>
      <c r="O512" s="298"/>
      <c r="P512" s="298"/>
      <c r="Q512" s="298"/>
    </row>
    <row r="513" spans="1:17">
      <c r="A513" s="298"/>
      <c r="B513" s="298"/>
      <c r="C513" s="298"/>
      <c r="D513" s="298"/>
      <c r="E513" s="298"/>
      <c r="F513" s="298"/>
      <c r="G513" s="298"/>
      <c r="H513" s="298"/>
      <c r="I513" s="298"/>
      <c r="J513" s="298"/>
      <c r="K513" s="298"/>
      <c r="L513" s="298"/>
      <c r="M513" s="298"/>
      <c r="N513" s="298"/>
      <c r="O513" s="298"/>
      <c r="P513" s="298"/>
      <c r="Q513" s="298"/>
    </row>
    <row r="514" spans="1:17">
      <c r="A514" s="298"/>
      <c r="B514" s="298"/>
      <c r="C514" s="298"/>
      <c r="D514" s="298"/>
      <c r="E514" s="298"/>
      <c r="F514" s="298"/>
      <c r="G514" s="298"/>
      <c r="H514" s="298"/>
      <c r="I514" s="298"/>
      <c r="J514" s="298"/>
      <c r="K514" s="298"/>
      <c r="L514" s="298"/>
      <c r="M514" s="298"/>
      <c r="N514" s="298"/>
      <c r="O514" s="298"/>
      <c r="P514" s="298"/>
      <c r="Q514" s="298"/>
    </row>
    <row r="515" spans="1:17">
      <c r="A515" s="298"/>
      <c r="B515" s="298"/>
      <c r="C515" s="298"/>
      <c r="D515" s="298"/>
      <c r="E515" s="298"/>
      <c r="F515" s="298"/>
      <c r="G515" s="298"/>
      <c r="H515" s="298"/>
      <c r="I515" s="298"/>
      <c r="J515" s="298"/>
      <c r="K515" s="298"/>
      <c r="L515" s="298"/>
      <c r="M515" s="298"/>
      <c r="N515" s="298"/>
      <c r="O515" s="298"/>
      <c r="P515" s="298"/>
      <c r="Q515" s="298"/>
    </row>
    <row r="516" spans="1:17">
      <c r="A516" s="298"/>
      <c r="B516" s="298"/>
      <c r="C516" s="298"/>
      <c r="D516" s="298"/>
      <c r="E516" s="298"/>
      <c r="F516" s="298"/>
      <c r="G516" s="298"/>
      <c r="H516" s="298"/>
      <c r="I516" s="298"/>
      <c r="J516" s="298"/>
      <c r="K516" s="298"/>
      <c r="L516" s="298"/>
      <c r="M516" s="298"/>
      <c r="N516" s="298"/>
      <c r="O516" s="298"/>
      <c r="P516" s="298"/>
      <c r="Q516" s="298"/>
    </row>
    <row r="517" spans="1:17">
      <c r="A517" s="298"/>
      <c r="B517" s="298"/>
      <c r="C517" s="298"/>
      <c r="D517" s="298"/>
      <c r="E517" s="298"/>
      <c r="F517" s="298"/>
      <c r="G517" s="298"/>
      <c r="H517" s="298"/>
      <c r="I517" s="298"/>
      <c r="J517" s="298"/>
      <c r="K517" s="298"/>
      <c r="L517" s="298"/>
      <c r="M517" s="298"/>
      <c r="N517" s="298"/>
      <c r="O517" s="298"/>
      <c r="P517" s="298"/>
      <c r="Q517" s="298"/>
    </row>
    <row r="518" spans="1:17">
      <c r="A518" s="298"/>
      <c r="B518" s="298"/>
      <c r="C518" s="298"/>
      <c r="D518" s="298"/>
      <c r="E518" s="298"/>
      <c r="F518" s="298"/>
      <c r="G518" s="298"/>
      <c r="H518" s="298"/>
      <c r="I518" s="298"/>
      <c r="J518" s="298"/>
      <c r="K518" s="298"/>
      <c r="L518" s="298"/>
      <c r="M518" s="298"/>
      <c r="N518" s="298"/>
      <c r="O518" s="298"/>
      <c r="P518" s="298"/>
      <c r="Q518" s="298"/>
    </row>
    <row r="519" spans="1:17">
      <c r="A519" s="298"/>
      <c r="B519" s="298"/>
      <c r="C519" s="298"/>
      <c r="D519" s="298"/>
      <c r="E519" s="298"/>
      <c r="F519" s="298"/>
      <c r="G519" s="298"/>
      <c r="H519" s="298"/>
      <c r="I519" s="298"/>
      <c r="J519" s="298"/>
      <c r="K519" s="298"/>
      <c r="L519" s="298"/>
      <c r="M519" s="298"/>
      <c r="N519" s="298"/>
      <c r="O519" s="298"/>
      <c r="P519" s="298"/>
      <c r="Q519" s="298"/>
    </row>
    <row r="520" spans="1:17">
      <c r="A520" s="298"/>
      <c r="B520" s="298"/>
      <c r="C520" s="298"/>
      <c r="D520" s="298"/>
      <c r="E520" s="298"/>
      <c r="F520" s="298"/>
      <c r="G520" s="298"/>
      <c r="H520" s="298"/>
      <c r="I520" s="298"/>
      <c r="J520" s="298"/>
      <c r="K520" s="298"/>
      <c r="L520" s="298"/>
      <c r="M520" s="298"/>
      <c r="N520" s="298"/>
      <c r="O520" s="298"/>
      <c r="P520" s="298"/>
      <c r="Q520" s="298"/>
    </row>
    <row r="521" spans="1:17">
      <c r="A521" s="298"/>
      <c r="B521" s="298"/>
      <c r="C521" s="298"/>
      <c r="D521" s="298"/>
      <c r="E521" s="298"/>
      <c r="F521" s="298"/>
      <c r="G521" s="298"/>
      <c r="H521" s="298"/>
      <c r="I521" s="298"/>
      <c r="J521" s="298"/>
      <c r="K521" s="298"/>
      <c r="L521" s="298"/>
      <c r="M521" s="298"/>
      <c r="N521" s="298"/>
      <c r="O521" s="298"/>
      <c r="P521" s="298"/>
      <c r="Q521" s="298"/>
    </row>
    <row r="522" spans="1:17">
      <c r="A522" s="298"/>
      <c r="B522" s="298"/>
      <c r="C522" s="298"/>
      <c r="D522" s="298"/>
      <c r="E522" s="298"/>
      <c r="F522" s="298"/>
      <c r="G522" s="298"/>
      <c r="H522" s="298"/>
      <c r="I522" s="298"/>
      <c r="J522" s="298"/>
      <c r="K522" s="298"/>
      <c r="L522" s="298"/>
      <c r="M522" s="298"/>
      <c r="N522" s="298"/>
      <c r="O522" s="298"/>
      <c r="P522" s="298"/>
      <c r="Q522" s="298"/>
    </row>
    <row r="523" spans="1:17">
      <c r="A523" s="298"/>
      <c r="B523" s="298"/>
      <c r="C523" s="298"/>
      <c r="D523" s="298"/>
      <c r="E523" s="298"/>
      <c r="F523" s="298"/>
      <c r="G523" s="298"/>
      <c r="H523" s="298"/>
      <c r="I523" s="298"/>
      <c r="J523" s="298"/>
      <c r="K523" s="298"/>
      <c r="L523" s="298"/>
      <c r="M523" s="298"/>
      <c r="N523" s="298"/>
      <c r="O523" s="298"/>
      <c r="P523" s="298"/>
      <c r="Q523" s="298"/>
    </row>
    <row r="524" spans="1:17">
      <c r="A524" s="298"/>
      <c r="B524" s="298"/>
      <c r="C524" s="298"/>
      <c r="D524" s="298"/>
      <c r="E524" s="298"/>
      <c r="F524" s="298"/>
      <c r="G524" s="298"/>
      <c r="H524" s="298"/>
      <c r="I524" s="298"/>
      <c r="J524" s="298"/>
      <c r="K524" s="298"/>
      <c r="L524" s="298"/>
      <c r="M524" s="298"/>
      <c r="N524" s="298"/>
      <c r="O524" s="298"/>
      <c r="P524" s="298"/>
      <c r="Q524" s="298"/>
    </row>
    <row r="525" spans="1:17">
      <c r="A525" s="298"/>
      <c r="B525" s="298"/>
      <c r="C525" s="298"/>
      <c r="D525" s="298"/>
      <c r="E525" s="298"/>
      <c r="F525" s="298"/>
      <c r="G525" s="298"/>
      <c r="H525" s="298"/>
      <c r="I525" s="298"/>
      <c r="J525" s="298"/>
      <c r="K525" s="298"/>
      <c r="L525" s="298"/>
      <c r="M525" s="298"/>
      <c r="N525" s="298"/>
      <c r="O525" s="298"/>
      <c r="P525" s="298"/>
      <c r="Q525" s="298"/>
    </row>
    <row r="526" spans="1:17">
      <c r="A526" s="298"/>
      <c r="B526" s="298"/>
      <c r="C526" s="298"/>
      <c r="D526" s="298"/>
      <c r="E526" s="298"/>
      <c r="F526" s="298"/>
      <c r="G526" s="298"/>
      <c r="H526" s="298"/>
      <c r="I526" s="298"/>
      <c r="J526" s="298"/>
      <c r="K526" s="298"/>
      <c r="L526" s="298"/>
      <c r="M526" s="298"/>
      <c r="N526" s="298"/>
      <c r="O526" s="298"/>
      <c r="P526" s="298"/>
      <c r="Q526" s="298"/>
    </row>
    <row r="527" spans="1:17">
      <c r="A527" s="298"/>
      <c r="B527" s="298"/>
      <c r="C527" s="298"/>
      <c r="D527" s="298"/>
      <c r="E527" s="298"/>
      <c r="F527" s="298"/>
      <c r="G527" s="298"/>
      <c r="H527" s="298"/>
      <c r="I527" s="298"/>
      <c r="J527" s="298"/>
      <c r="K527" s="298"/>
      <c r="L527" s="298"/>
      <c r="M527" s="298"/>
      <c r="N527" s="298"/>
      <c r="O527" s="298"/>
      <c r="P527" s="298"/>
      <c r="Q527" s="298"/>
    </row>
    <row r="528" spans="1:17">
      <c r="A528" s="298"/>
      <c r="B528" s="298"/>
      <c r="C528" s="298"/>
      <c r="D528" s="298"/>
      <c r="E528" s="298"/>
      <c r="F528" s="298"/>
      <c r="G528" s="298"/>
      <c r="H528" s="298"/>
      <c r="I528" s="298"/>
      <c r="J528" s="298"/>
      <c r="K528" s="298"/>
      <c r="L528" s="298"/>
      <c r="M528" s="298"/>
      <c r="N528" s="298"/>
      <c r="O528" s="298"/>
      <c r="P528" s="298"/>
      <c r="Q528" s="298"/>
    </row>
    <row r="529" spans="1:17">
      <c r="A529" s="298"/>
      <c r="B529" s="298"/>
      <c r="C529" s="298"/>
      <c r="D529" s="298"/>
      <c r="E529" s="298"/>
      <c r="F529" s="298"/>
      <c r="G529" s="298"/>
      <c r="H529" s="298"/>
      <c r="I529" s="298"/>
      <c r="J529" s="298"/>
      <c r="K529" s="298"/>
      <c r="L529" s="298"/>
      <c r="M529" s="298"/>
      <c r="N529" s="298"/>
      <c r="O529" s="298"/>
      <c r="P529" s="298"/>
      <c r="Q529" s="298"/>
    </row>
    <row r="530" spans="1:17">
      <c r="A530" s="298"/>
      <c r="B530" s="298"/>
      <c r="C530" s="298"/>
      <c r="D530" s="298"/>
      <c r="E530" s="298"/>
      <c r="F530" s="298"/>
      <c r="G530" s="298"/>
      <c r="H530" s="298"/>
      <c r="I530" s="298"/>
      <c r="J530" s="298"/>
      <c r="K530" s="298"/>
      <c r="L530" s="298"/>
      <c r="M530" s="298"/>
      <c r="N530" s="298"/>
      <c r="O530" s="298"/>
      <c r="P530" s="298"/>
      <c r="Q530" s="298"/>
    </row>
    <row r="531" spans="1:17">
      <c r="A531" s="298"/>
      <c r="B531" s="298"/>
      <c r="C531" s="298"/>
      <c r="D531" s="298"/>
      <c r="E531" s="298"/>
      <c r="F531" s="298"/>
      <c r="G531" s="298"/>
      <c r="H531" s="298"/>
      <c r="I531" s="298"/>
      <c r="J531" s="298"/>
      <c r="K531" s="298"/>
      <c r="L531" s="298"/>
      <c r="M531" s="298"/>
      <c r="N531" s="298"/>
      <c r="O531" s="298"/>
      <c r="P531" s="298"/>
      <c r="Q531" s="298"/>
    </row>
    <row r="532" spans="1:17">
      <c r="A532" s="298"/>
      <c r="B532" s="298"/>
      <c r="C532" s="298"/>
      <c r="D532" s="298"/>
      <c r="E532" s="298"/>
      <c r="F532" s="298"/>
      <c r="G532" s="298"/>
      <c r="H532" s="298"/>
      <c r="I532" s="298"/>
      <c r="J532" s="298"/>
      <c r="K532" s="298"/>
      <c r="L532" s="298"/>
      <c r="M532" s="298"/>
      <c r="N532" s="298"/>
      <c r="O532" s="298"/>
      <c r="P532" s="298"/>
      <c r="Q532" s="298"/>
    </row>
    <row r="533" spans="1:17">
      <c r="A533" s="298"/>
      <c r="B533" s="298"/>
      <c r="C533" s="298"/>
      <c r="D533" s="298"/>
      <c r="E533" s="298"/>
      <c r="F533" s="298"/>
      <c r="G533" s="298"/>
      <c r="H533" s="298"/>
      <c r="I533" s="298"/>
      <c r="J533" s="298"/>
      <c r="K533" s="298"/>
      <c r="L533" s="298"/>
      <c r="M533" s="298"/>
      <c r="N533" s="298"/>
      <c r="O533" s="298"/>
      <c r="P533" s="298"/>
      <c r="Q533" s="298"/>
    </row>
    <row r="534" spans="1:17">
      <c r="A534" s="298"/>
      <c r="B534" s="298"/>
      <c r="C534" s="298"/>
      <c r="D534" s="298"/>
      <c r="E534" s="298"/>
      <c r="F534" s="298"/>
      <c r="G534" s="298"/>
      <c r="H534" s="298"/>
      <c r="I534" s="298"/>
      <c r="J534" s="298"/>
      <c r="K534" s="298"/>
      <c r="L534" s="298"/>
      <c r="M534" s="298"/>
      <c r="N534" s="298"/>
      <c r="O534" s="298"/>
      <c r="P534" s="298"/>
      <c r="Q534" s="298"/>
    </row>
    <row r="535" spans="1:17">
      <c r="A535" s="298"/>
      <c r="B535" s="298"/>
      <c r="C535" s="298"/>
      <c r="D535" s="298"/>
      <c r="E535" s="298"/>
      <c r="F535" s="298"/>
      <c r="G535" s="298"/>
      <c r="H535" s="298"/>
      <c r="I535" s="298"/>
      <c r="J535" s="298"/>
      <c r="K535" s="298"/>
      <c r="L535" s="298"/>
      <c r="M535" s="298"/>
      <c r="N535" s="298"/>
      <c r="O535" s="298"/>
      <c r="P535" s="298"/>
      <c r="Q535" s="298"/>
    </row>
    <row r="536" spans="1:17">
      <c r="A536" s="298"/>
      <c r="B536" s="298"/>
      <c r="C536" s="298"/>
      <c r="D536" s="298"/>
      <c r="E536" s="298"/>
      <c r="F536" s="298"/>
      <c r="G536" s="298"/>
      <c r="H536" s="298"/>
      <c r="I536" s="298"/>
      <c r="J536" s="298"/>
      <c r="K536" s="298"/>
      <c r="L536" s="298"/>
      <c r="M536" s="298"/>
      <c r="N536" s="298"/>
      <c r="O536" s="298"/>
      <c r="P536" s="298"/>
      <c r="Q536" s="298"/>
    </row>
    <row r="537" spans="1:17">
      <c r="A537" s="298"/>
      <c r="B537" s="298"/>
      <c r="C537" s="298"/>
      <c r="D537" s="298"/>
      <c r="E537" s="298"/>
      <c r="F537" s="298"/>
      <c r="G537" s="298"/>
      <c r="H537" s="298"/>
      <c r="I537" s="298"/>
      <c r="J537" s="298"/>
      <c r="K537" s="298"/>
      <c r="L537" s="298"/>
      <c r="M537" s="298"/>
      <c r="N537" s="298"/>
      <c r="O537" s="298"/>
      <c r="P537" s="298"/>
      <c r="Q537" s="298"/>
    </row>
    <row r="538" spans="1:17">
      <c r="A538" s="298"/>
      <c r="B538" s="298"/>
      <c r="C538" s="298"/>
      <c r="D538" s="298"/>
      <c r="E538" s="298"/>
      <c r="F538" s="298"/>
      <c r="G538" s="298"/>
      <c r="H538" s="298"/>
      <c r="I538" s="298"/>
      <c r="J538" s="298"/>
      <c r="K538" s="298"/>
      <c r="L538" s="298"/>
      <c r="M538" s="298"/>
      <c r="N538" s="298"/>
      <c r="O538" s="298"/>
      <c r="P538" s="298"/>
      <c r="Q538" s="298"/>
    </row>
    <row r="539" spans="1:17">
      <c r="A539" s="298"/>
      <c r="B539" s="298"/>
      <c r="C539" s="298"/>
      <c r="D539" s="298"/>
      <c r="E539" s="298"/>
      <c r="F539" s="298"/>
      <c r="G539" s="298"/>
      <c r="H539" s="298"/>
      <c r="I539" s="298"/>
      <c r="J539" s="298"/>
      <c r="K539" s="298"/>
      <c r="L539" s="298"/>
      <c r="M539" s="298"/>
      <c r="N539" s="298"/>
      <c r="O539" s="298"/>
      <c r="P539" s="298"/>
      <c r="Q539" s="298"/>
    </row>
    <row r="540" spans="1:17">
      <c r="A540" s="298"/>
      <c r="B540" s="298"/>
      <c r="C540" s="298"/>
      <c r="D540" s="298"/>
      <c r="E540" s="298"/>
      <c r="F540" s="298"/>
      <c r="G540" s="298"/>
      <c r="H540" s="298"/>
      <c r="I540" s="298"/>
      <c r="J540" s="298"/>
      <c r="K540" s="298"/>
      <c r="L540" s="298"/>
      <c r="M540" s="298"/>
      <c r="N540" s="298"/>
      <c r="O540" s="298"/>
      <c r="P540" s="298"/>
      <c r="Q540" s="298"/>
    </row>
    <row r="541" spans="1:17">
      <c r="A541" s="298"/>
      <c r="B541" s="298"/>
      <c r="C541" s="298"/>
      <c r="D541" s="298"/>
      <c r="E541" s="298"/>
      <c r="F541" s="298"/>
      <c r="G541" s="298"/>
      <c r="H541" s="298"/>
      <c r="I541" s="298"/>
      <c r="J541" s="298"/>
      <c r="K541" s="298"/>
      <c r="L541" s="298"/>
      <c r="M541" s="298"/>
      <c r="N541" s="298"/>
      <c r="O541" s="298"/>
      <c r="P541" s="298"/>
      <c r="Q541" s="298"/>
    </row>
    <row r="542" spans="1:17">
      <c r="A542" s="298"/>
      <c r="B542" s="298"/>
      <c r="C542" s="298"/>
      <c r="D542" s="298"/>
      <c r="E542" s="298"/>
      <c r="F542" s="298"/>
      <c r="G542" s="298"/>
      <c r="H542" s="298"/>
      <c r="I542" s="298"/>
      <c r="J542" s="298"/>
      <c r="K542" s="298"/>
      <c r="L542" s="298"/>
      <c r="M542" s="298"/>
      <c r="N542" s="298"/>
      <c r="O542" s="298"/>
      <c r="P542" s="298"/>
      <c r="Q542" s="298"/>
    </row>
    <row r="543" spans="1:17">
      <c r="A543" s="298"/>
      <c r="B543" s="298"/>
      <c r="C543" s="298"/>
      <c r="D543" s="298"/>
      <c r="E543" s="298"/>
      <c r="F543" s="298"/>
      <c r="G543" s="298"/>
      <c r="H543" s="298"/>
      <c r="I543" s="298"/>
      <c r="J543" s="298"/>
      <c r="K543" s="298"/>
      <c r="L543" s="298"/>
      <c r="M543" s="298"/>
      <c r="N543" s="298"/>
      <c r="O543" s="298"/>
      <c r="P543" s="298"/>
      <c r="Q543" s="298"/>
    </row>
    <row r="544" spans="1:17">
      <c r="A544" s="298"/>
      <c r="B544" s="298"/>
      <c r="C544" s="298"/>
      <c r="D544" s="298"/>
      <c r="E544" s="298"/>
      <c r="F544" s="298"/>
      <c r="G544" s="298"/>
      <c r="H544" s="298"/>
      <c r="I544" s="298"/>
      <c r="J544" s="298"/>
      <c r="K544" s="298"/>
      <c r="L544" s="298"/>
      <c r="M544" s="298"/>
      <c r="N544" s="298"/>
      <c r="O544" s="298"/>
      <c r="P544" s="298"/>
      <c r="Q544" s="298"/>
    </row>
    <row r="545" spans="1:17">
      <c r="A545" s="298"/>
      <c r="B545" s="298"/>
      <c r="C545" s="298"/>
      <c r="D545" s="298"/>
      <c r="E545" s="298"/>
      <c r="F545" s="298"/>
      <c r="G545" s="298"/>
      <c r="H545" s="298"/>
      <c r="I545" s="298"/>
      <c r="J545" s="298"/>
      <c r="K545" s="298"/>
      <c r="L545" s="298"/>
      <c r="M545" s="298"/>
      <c r="N545" s="298"/>
      <c r="O545" s="298"/>
      <c r="P545" s="298"/>
      <c r="Q545" s="298"/>
    </row>
    <row r="546" spans="1:17">
      <c r="A546" s="298"/>
      <c r="B546" s="298"/>
      <c r="C546" s="298"/>
      <c r="D546" s="298"/>
      <c r="E546" s="298"/>
      <c r="F546" s="298"/>
      <c r="G546" s="298"/>
      <c r="H546" s="298"/>
      <c r="I546" s="298"/>
      <c r="J546" s="298"/>
      <c r="K546" s="298"/>
      <c r="L546" s="298"/>
      <c r="M546" s="298"/>
      <c r="N546" s="298"/>
      <c r="O546" s="298"/>
      <c r="P546" s="298"/>
      <c r="Q546" s="298"/>
    </row>
    <row r="547" spans="1:17">
      <c r="A547" s="298"/>
      <c r="B547" s="298"/>
      <c r="C547" s="298"/>
      <c r="D547" s="298"/>
      <c r="E547" s="298"/>
      <c r="F547" s="298"/>
      <c r="G547" s="298"/>
      <c r="H547" s="298"/>
      <c r="I547" s="298"/>
      <c r="J547" s="298"/>
      <c r="K547" s="298"/>
      <c r="L547" s="298"/>
      <c r="M547" s="298"/>
      <c r="N547" s="298"/>
      <c r="O547" s="298"/>
      <c r="P547" s="298"/>
      <c r="Q547" s="298"/>
    </row>
    <row r="548" spans="1:17">
      <c r="A548" s="298"/>
      <c r="B548" s="298"/>
      <c r="C548" s="298"/>
      <c r="D548" s="298"/>
      <c r="E548" s="298"/>
      <c r="F548" s="298"/>
      <c r="G548" s="298"/>
      <c r="H548" s="298"/>
      <c r="I548" s="298"/>
      <c r="J548" s="298"/>
      <c r="K548" s="298"/>
      <c r="L548" s="298"/>
      <c r="M548" s="298"/>
      <c r="N548" s="298"/>
      <c r="O548" s="298"/>
      <c r="P548" s="298"/>
      <c r="Q548" s="298"/>
    </row>
    <row r="549" spans="1:17">
      <c r="A549" s="298"/>
      <c r="B549" s="298"/>
      <c r="C549" s="298"/>
      <c r="D549" s="298"/>
      <c r="E549" s="298"/>
      <c r="F549" s="298"/>
      <c r="G549" s="298"/>
      <c r="H549" s="298"/>
      <c r="I549" s="298"/>
      <c r="J549" s="298"/>
      <c r="K549" s="298"/>
      <c r="L549" s="298"/>
      <c r="M549" s="298"/>
      <c r="N549" s="298"/>
      <c r="O549" s="298"/>
      <c r="P549" s="298"/>
      <c r="Q549" s="298"/>
    </row>
    <row r="550" spans="1:17">
      <c r="A550" s="298"/>
      <c r="B550" s="298"/>
      <c r="C550" s="298"/>
      <c r="D550" s="298"/>
      <c r="E550" s="298"/>
      <c r="F550" s="298"/>
      <c r="G550" s="298"/>
      <c r="H550" s="298"/>
      <c r="I550" s="298"/>
      <c r="J550" s="298"/>
      <c r="K550" s="298"/>
      <c r="L550" s="298"/>
      <c r="M550" s="298"/>
      <c r="N550" s="298"/>
      <c r="O550" s="298"/>
      <c r="P550" s="298"/>
      <c r="Q550" s="298"/>
    </row>
    <row r="551" spans="1:17">
      <c r="A551" s="298"/>
      <c r="B551" s="298"/>
      <c r="C551" s="298"/>
      <c r="D551" s="298"/>
      <c r="E551" s="298"/>
      <c r="F551" s="298"/>
      <c r="G551" s="298"/>
      <c r="H551" s="298"/>
      <c r="I551" s="298"/>
      <c r="J551" s="298"/>
      <c r="K551" s="298"/>
      <c r="L551" s="298"/>
      <c r="M551" s="298"/>
      <c r="N551" s="298"/>
      <c r="O551" s="298"/>
      <c r="P551" s="298"/>
      <c r="Q551" s="298"/>
    </row>
    <row r="552" spans="1:17">
      <c r="A552" s="298"/>
      <c r="B552" s="298"/>
      <c r="C552" s="298"/>
      <c r="D552" s="298"/>
      <c r="E552" s="298"/>
      <c r="F552" s="298"/>
      <c r="G552" s="298"/>
      <c r="H552" s="298"/>
      <c r="I552" s="298"/>
      <c r="J552" s="298"/>
      <c r="K552" s="298"/>
      <c r="L552" s="298"/>
      <c r="M552" s="298"/>
      <c r="N552" s="298"/>
      <c r="O552" s="298"/>
      <c r="P552" s="298"/>
      <c r="Q552" s="298"/>
    </row>
    <row r="553" spans="1:17">
      <c r="A553" s="298"/>
      <c r="B553" s="298"/>
      <c r="C553" s="298"/>
      <c r="D553" s="298"/>
      <c r="E553" s="298"/>
      <c r="F553" s="298"/>
      <c r="G553" s="298"/>
      <c r="H553" s="298"/>
      <c r="I553" s="298"/>
      <c r="J553" s="298"/>
      <c r="K553" s="298"/>
      <c r="L553" s="298"/>
      <c r="M553" s="298"/>
      <c r="N553" s="298"/>
      <c r="O553" s="298"/>
      <c r="P553" s="298"/>
      <c r="Q553" s="298"/>
    </row>
    <row r="554" spans="1:17">
      <c r="A554" s="298"/>
      <c r="B554" s="298"/>
      <c r="C554" s="298"/>
      <c r="D554" s="298"/>
      <c r="E554" s="298"/>
      <c r="F554" s="298"/>
      <c r="G554" s="298"/>
      <c r="H554" s="298"/>
      <c r="I554" s="298"/>
      <c r="J554" s="298"/>
      <c r="K554" s="298"/>
      <c r="L554" s="298"/>
      <c r="M554" s="298"/>
      <c r="N554" s="298"/>
      <c r="O554" s="298"/>
      <c r="P554" s="298"/>
      <c r="Q554" s="298"/>
    </row>
    <row r="555" spans="1:17">
      <c r="A555" s="298"/>
      <c r="B555" s="298"/>
      <c r="C555" s="298"/>
      <c r="D555" s="298"/>
      <c r="E555" s="298"/>
      <c r="F555" s="298"/>
      <c r="G555" s="298"/>
      <c r="H555" s="298"/>
      <c r="I555" s="298"/>
      <c r="J555" s="298"/>
      <c r="K555" s="298"/>
      <c r="L555" s="298"/>
      <c r="M555" s="298"/>
      <c r="N555" s="298"/>
      <c r="O555" s="298"/>
      <c r="P555" s="298"/>
      <c r="Q555" s="298"/>
    </row>
    <row r="556" spans="1:17">
      <c r="A556" s="298"/>
      <c r="B556" s="298"/>
      <c r="C556" s="298"/>
      <c r="D556" s="298"/>
      <c r="E556" s="298"/>
      <c r="F556" s="298"/>
      <c r="G556" s="298"/>
      <c r="H556" s="298"/>
      <c r="I556" s="298"/>
      <c r="J556" s="298"/>
      <c r="K556" s="298"/>
      <c r="L556" s="298"/>
      <c r="M556" s="298"/>
      <c r="N556" s="298"/>
      <c r="O556" s="298"/>
      <c r="P556" s="298"/>
      <c r="Q556" s="298"/>
    </row>
    <row r="557" spans="1:17">
      <c r="A557" s="298"/>
      <c r="B557" s="298"/>
      <c r="C557" s="298"/>
      <c r="D557" s="298"/>
      <c r="E557" s="298"/>
      <c r="F557" s="298"/>
      <c r="G557" s="298"/>
      <c r="H557" s="298"/>
      <c r="I557" s="298"/>
      <c r="J557" s="298"/>
      <c r="K557" s="298"/>
      <c r="L557" s="298"/>
      <c r="M557" s="298"/>
      <c r="N557" s="298"/>
      <c r="O557" s="298"/>
      <c r="P557" s="298"/>
      <c r="Q557" s="298"/>
    </row>
    <row r="558" spans="1:17">
      <c r="A558" s="298"/>
      <c r="B558" s="298"/>
      <c r="C558" s="298"/>
      <c r="D558" s="298"/>
      <c r="E558" s="298"/>
      <c r="F558" s="298"/>
      <c r="G558" s="298"/>
      <c r="H558" s="298"/>
      <c r="I558" s="298"/>
      <c r="J558" s="298"/>
      <c r="K558" s="298"/>
      <c r="L558" s="298"/>
      <c r="M558" s="298"/>
      <c r="N558" s="298"/>
      <c r="O558" s="298"/>
      <c r="P558" s="298"/>
      <c r="Q558" s="298"/>
    </row>
    <row r="559" spans="1:17">
      <c r="A559" s="298"/>
      <c r="B559" s="298"/>
      <c r="C559" s="298"/>
      <c r="D559" s="298"/>
      <c r="E559" s="298"/>
      <c r="F559" s="298"/>
      <c r="G559" s="298"/>
      <c r="H559" s="298"/>
      <c r="I559" s="298"/>
      <c r="J559" s="298"/>
      <c r="K559" s="298"/>
      <c r="L559" s="298"/>
      <c r="M559" s="298"/>
      <c r="N559" s="298"/>
      <c r="O559" s="298"/>
      <c r="P559" s="298"/>
      <c r="Q559" s="298"/>
    </row>
    <row r="560" spans="1:17">
      <c r="A560" s="298"/>
      <c r="B560" s="298"/>
      <c r="C560" s="298"/>
      <c r="D560" s="298"/>
      <c r="E560" s="298"/>
      <c r="F560" s="298"/>
      <c r="G560" s="298"/>
      <c r="H560" s="298"/>
      <c r="I560" s="298"/>
      <c r="J560" s="298"/>
      <c r="K560" s="298"/>
      <c r="L560" s="298"/>
      <c r="M560" s="298"/>
      <c r="N560" s="298"/>
      <c r="O560" s="298"/>
      <c r="P560" s="298"/>
      <c r="Q560" s="298"/>
    </row>
    <row r="561" spans="1:17">
      <c r="A561" s="298"/>
      <c r="B561" s="298"/>
      <c r="C561" s="298"/>
      <c r="D561" s="298"/>
      <c r="E561" s="298"/>
      <c r="F561" s="298"/>
      <c r="G561" s="298"/>
      <c r="H561" s="298"/>
      <c r="I561" s="298"/>
      <c r="J561" s="298"/>
      <c r="K561" s="298"/>
      <c r="L561" s="298"/>
      <c r="M561" s="298"/>
      <c r="N561" s="298"/>
      <c r="O561" s="298"/>
      <c r="P561" s="298"/>
      <c r="Q561" s="298"/>
    </row>
    <row r="562" spans="1:17">
      <c r="A562" s="298"/>
      <c r="B562" s="298"/>
      <c r="C562" s="298"/>
      <c r="D562" s="298"/>
      <c r="E562" s="298"/>
      <c r="F562" s="298"/>
      <c r="G562" s="298"/>
      <c r="H562" s="298"/>
      <c r="I562" s="298"/>
      <c r="J562" s="298"/>
      <c r="K562" s="298"/>
      <c r="L562" s="298"/>
      <c r="M562" s="298"/>
      <c r="N562" s="298"/>
      <c r="O562" s="298"/>
      <c r="P562" s="298"/>
      <c r="Q562" s="298"/>
    </row>
    <row r="563" spans="1:17">
      <c r="A563" s="298"/>
      <c r="B563" s="298"/>
      <c r="C563" s="298"/>
      <c r="D563" s="298"/>
      <c r="E563" s="298"/>
      <c r="F563" s="298"/>
      <c r="G563" s="298"/>
      <c r="H563" s="298"/>
      <c r="I563" s="298"/>
      <c r="J563" s="298"/>
      <c r="K563" s="298"/>
      <c r="L563" s="298"/>
      <c r="M563" s="298"/>
      <c r="N563" s="298"/>
      <c r="O563" s="298"/>
      <c r="P563" s="298"/>
      <c r="Q563" s="298"/>
    </row>
    <row r="564" spans="1:17">
      <c r="A564" s="298"/>
      <c r="B564" s="298"/>
      <c r="C564" s="298"/>
      <c r="D564" s="298"/>
      <c r="E564" s="298"/>
      <c r="F564" s="298"/>
      <c r="G564" s="298"/>
      <c r="H564" s="298"/>
      <c r="I564" s="298"/>
      <c r="J564" s="298"/>
      <c r="K564" s="298"/>
      <c r="L564" s="298"/>
      <c r="M564" s="298"/>
      <c r="N564" s="298"/>
      <c r="O564" s="298"/>
      <c r="P564" s="298"/>
      <c r="Q564" s="298"/>
    </row>
    <row r="565" spans="1:17">
      <c r="A565" s="298"/>
      <c r="B565" s="298"/>
      <c r="C565" s="298"/>
      <c r="D565" s="298"/>
      <c r="E565" s="298"/>
      <c r="F565" s="298"/>
      <c r="G565" s="298"/>
      <c r="H565" s="298"/>
      <c r="I565" s="298"/>
      <c r="J565" s="298"/>
      <c r="K565" s="298"/>
      <c r="L565" s="298"/>
      <c r="M565" s="298"/>
      <c r="N565" s="298"/>
      <c r="O565" s="298"/>
      <c r="P565" s="298"/>
      <c r="Q565" s="298"/>
    </row>
    <row r="566" spans="1:17">
      <c r="A566" s="298"/>
      <c r="B566" s="298"/>
      <c r="C566" s="298"/>
      <c r="D566" s="298"/>
      <c r="E566" s="298"/>
      <c r="F566" s="298"/>
      <c r="G566" s="298"/>
      <c r="H566" s="298"/>
      <c r="I566" s="298"/>
      <c r="J566" s="298"/>
      <c r="K566" s="298"/>
      <c r="L566" s="298"/>
      <c r="M566" s="298"/>
      <c r="N566" s="298"/>
      <c r="O566" s="298"/>
      <c r="P566" s="298"/>
      <c r="Q566" s="298"/>
    </row>
    <row r="567" spans="1:17">
      <c r="A567" s="298"/>
      <c r="B567" s="298"/>
      <c r="C567" s="298"/>
      <c r="D567" s="298"/>
      <c r="E567" s="298"/>
      <c r="F567" s="298"/>
      <c r="G567" s="298"/>
      <c r="H567" s="298"/>
      <c r="I567" s="298"/>
      <c r="J567" s="298"/>
      <c r="K567" s="298"/>
      <c r="L567" s="298"/>
      <c r="M567" s="298"/>
      <c r="N567" s="298"/>
      <c r="O567" s="298"/>
      <c r="P567" s="298"/>
      <c r="Q567" s="298"/>
    </row>
    <row r="568" spans="1:17">
      <c r="A568" s="298"/>
      <c r="B568" s="298"/>
      <c r="C568" s="298"/>
      <c r="D568" s="298"/>
      <c r="E568" s="298"/>
      <c r="F568" s="298"/>
      <c r="G568" s="298"/>
      <c r="H568" s="298"/>
      <c r="I568" s="298"/>
      <c r="J568" s="298"/>
      <c r="K568" s="298"/>
      <c r="L568" s="298"/>
      <c r="M568" s="298"/>
      <c r="N568" s="298"/>
      <c r="O568" s="298"/>
      <c r="P568" s="298"/>
      <c r="Q568" s="298"/>
    </row>
    <row r="569" spans="1:17">
      <c r="A569" s="298"/>
      <c r="B569" s="298"/>
      <c r="C569" s="298"/>
      <c r="D569" s="298"/>
      <c r="E569" s="298"/>
      <c r="F569" s="298"/>
      <c r="G569" s="298"/>
      <c r="H569" s="298"/>
      <c r="I569" s="298"/>
      <c r="J569" s="298"/>
      <c r="K569" s="298"/>
      <c r="L569" s="298"/>
      <c r="M569" s="298"/>
      <c r="N569" s="298"/>
      <c r="O569" s="298"/>
      <c r="P569" s="298"/>
      <c r="Q569" s="298"/>
    </row>
    <row r="570" spans="1:17">
      <c r="A570" s="298"/>
      <c r="B570" s="298"/>
      <c r="C570" s="298"/>
      <c r="D570" s="298"/>
      <c r="E570" s="298"/>
      <c r="F570" s="298"/>
      <c r="G570" s="298"/>
      <c r="H570" s="298"/>
      <c r="I570" s="298"/>
      <c r="J570" s="298"/>
      <c r="K570" s="298"/>
      <c r="L570" s="298"/>
      <c r="M570" s="298"/>
      <c r="N570" s="298"/>
      <c r="O570" s="298"/>
      <c r="P570" s="298"/>
      <c r="Q570" s="298"/>
    </row>
    <row r="571" spans="1:17">
      <c r="A571" s="298"/>
      <c r="B571" s="298"/>
      <c r="C571" s="298"/>
      <c r="D571" s="298"/>
      <c r="E571" s="298"/>
      <c r="F571" s="298"/>
      <c r="G571" s="298"/>
      <c r="H571" s="298"/>
      <c r="I571" s="298"/>
      <c r="J571" s="298"/>
      <c r="K571" s="298"/>
      <c r="L571" s="298"/>
      <c r="M571" s="298"/>
      <c r="N571" s="298"/>
      <c r="O571" s="298"/>
      <c r="P571" s="298"/>
      <c r="Q571" s="298"/>
    </row>
    <row r="572" spans="1:17">
      <c r="A572" s="298"/>
      <c r="B572" s="298"/>
      <c r="C572" s="298"/>
      <c r="D572" s="298"/>
      <c r="E572" s="298"/>
      <c r="F572" s="298"/>
      <c r="G572" s="298"/>
      <c r="H572" s="298"/>
      <c r="I572" s="298"/>
      <c r="J572" s="298"/>
      <c r="K572" s="298"/>
      <c r="L572" s="298"/>
      <c r="M572" s="298"/>
      <c r="N572" s="298"/>
      <c r="O572" s="298"/>
      <c r="P572" s="298"/>
      <c r="Q572" s="298"/>
    </row>
    <row r="573" spans="1:17">
      <c r="A573" s="298"/>
      <c r="B573" s="298"/>
      <c r="C573" s="298"/>
      <c r="D573" s="298"/>
      <c r="E573" s="298"/>
      <c r="F573" s="298"/>
      <c r="G573" s="298"/>
      <c r="H573" s="298"/>
      <c r="I573" s="298"/>
      <c r="J573" s="298"/>
      <c r="K573" s="298"/>
      <c r="L573" s="298"/>
      <c r="M573" s="298"/>
      <c r="N573" s="298"/>
      <c r="O573" s="298"/>
      <c r="P573" s="298"/>
      <c r="Q573" s="298"/>
    </row>
    <row r="574" spans="1:17">
      <c r="A574" s="298"/>
      <c r="B574" s="298"/>
      <c r="C574" s="298"/>
      <c r="D574" s="298"/>
      <c r="E574" s="298"/>
      <c r="F574" s="298"/>
      <c r="G574" s="298"/>
      <c r="H574" s="298"/>
      <c r="I574" s="298"/>
      <c r="J574" s="298"/>
      <c r="K574" s="298"/>
      <c r="L574" s="298"/>
      <c r="M574" s="298"/>
      <c r="N574" s="298"/>
      <c r="O574" s="298"/>
      <c r="P574" s="298"/>
      <c r="Q574" s="298"/>
    </row>
    <row r="575" spans="1:17">
      <c r="A575" s="298"/>
      <c r="B575" s="298"/>
      <c r="C575" s="298"/>
      <c r="D575" s="298"/>
      <c r="E575" s="298"/>
      <c r="F575" s="298"/>
      <c r="G575" s="298"/>
      <c r="H575" s="298"/>
      <c r="I575" s="298"/>
      <c r="J575" s="298"/>
      <c r="K575" s="298"/>
      <c r="L575" s="298"/>
      <c r="M575" s="298"/>
      <c r="N575" s="298"/>
      <c r="O575" s="298"/>
      <c r="P575" s="298"/>
      <c r="Q575" s="298"/>
    </row>
    <row r="576" spans="1:17">
      <c r="A576" s="298"/>
      <c r="B576" s="298"/>
      <c r="C576" s="298"/>
      <c r="D576" s="298"/>
      <c r="E576" s="298"/>
      <c r="F576" s="298"/>
      <c r="G576" s="298"/>
      <c r="H576" s="298"/>
      <c r="I576" s="298"/>
      <c r="J576" s="298"/>
      <c r="K576" s="298"/>
      <c r="L576" s="298"/>
      <c r="M576" s="298"/>
      <c r="N576" s="298"/>
      <c r="O576" s="298"/>
      <c r="P576" s="298"/>
      <c r="Q576" s="298"/>
    </row>
    <row r="577" spans="1:17">
      <c r="A577" s="298"/>
      <c r="B577" s="298"/>
      <c r="C577" s="298"/>
      <c r="D577" s="298"/>
      <c r="E577" s="298"/>
      <c r="F577" s="298"/>
      <c r="G577" s="298"/>
      <c r="H577" s="298"/>
      <c r="I577" s="298"/>
      <c r="J577" s="298"/>
      <c r="K577" s="298"/>
      <c r="L577" s="298"/>
      <c r="M577" s="298"/>
      <c r="N577" s="298"/>
      <c r="O577" s="298"/>
      <c r="P577" s="298"/>
      <c r="Q577" s="298"/>
    </row>
    <row r="578" spans="1:17">
      <c r="A578" s="298"/>
      <c r="B578" s="298"/>
      <c r="C578" s="298"/>
      <c r="D578" s="298"/>
      <c r="E578" s="298"/>
      <c r="F578" s="298"/>
      <c r="G578" s="298"/>
      <c r="H578" s="298"/>
      <c r="I578" s="298"/>
      <c r="J578" s="298"/>
      <c r="K578" s="298"/>
      <c r="L578" s="298"/>
      <c r="M578" s="298"/>
      <c r="N578" s="298"/>
      <c r="O578" s="298"/>
      <c r="P578" s="298"/>
      <c r="Q578" s="298"/>
    </row>
    <row r="579" spans="1:17">
      <c r="A579" s="298"/>
      <c r="B579" s="298"/>
      <c r="C579" s="298"/>
      <c r="D579" s="298"/>
      <c r="E579" s="298"/>
      <c r="F579" s="298"/>
      <c r="G579" s="298"/>
      <c r="H579" s="298"/>
      <c r="I579" s="298"/>
      <c r="J579" s="298"/>
      <c r="K579" s="298"/>
      <c r="L579" s="298"/>
      <c r="M579" s="298"/>
      <c r="N579" s="298"/>
      <c r="O579" s="298"/>
      <c r="P579" s="298"/>
      <c r="Q579" s="298"/>
    </row>
    <row r="580" spans="1:17">
      <c r="A580" s="298"/>
      <c r="B580" s="298"/>
      <c r="C580" s="298"/>
      <c r="D580" s="298"/>
      <c r="E580" s="298"/>
      <c r="F580" s="298"/>
      <c r="G580" s="298"/>
      <c r="H580" s="298"/>
      <c r="I580" s="298"/>
      <c r="J580" s="298"/>
      <c r="K580" s="298"/>
      <c r="L580" s="298"/>
      <c r="M580" s="298"/>
      <c r="N580" s="298"/>
      <c r="O580" s="298"/>
      <c r="P580" s="298"/>
      <c r="Q580" s="298"/>
    </row>
    <row r="581" spans="1:17">
      <c r="A581" s="298"/>
      <c r="B581" s="298"/>
      <c r="C581" s="298"/>
      <c r="D581" s="298"/>
      <c r="E581" s="298"/>
      <c r="F581" s="298"/>
      <c r="G581" s="298"/>
      <c r="H581" s="298"/>
      <c r="I581" s="298"/>
      <c r="J581" s="298"/>
      <c r="K581" s="298"/>
      <c r="L581" s="298"/>
      <c r="M581" s="298"/>
      <c r="N581" s="298"/>
      <c r="O581" s="298"/>
      <c r="P581" s="298"/>
      <c r="Q581" s="298"/>
    </row>
    <row r="582" spans="1:17">
      <c r="A582" s="298"/>
      <c r="B582" s="298"/>
      <c r="C582" s="298"/>
      <c r="D582" s="298"/>
      <c r="E582" s="298"/>
      <c r="F582" s="298"/>
      <c r="G582" s="298"/>
      <c r="H582" s="298"/>
      <c r="I582" s="298"/>
      <c r="J582" s="298"/>
      <c r="K582" s="298"/>
      <c r="L582" s="298"/>
      <c r="M582" s="298"/>
      <c r="N582" s="298"/>
      <c r="O582" s="298"/>
      <c r="P582" s="298"/>
      <c r="Q582" s="298"/>
    </row>
    <row r="583" spans="1:17">
      <c r="A583" s="298"/>
      <c r="B583" s="298"/>
      <c r="C583" s="298"/>
      <c r="D583" s="298"/>
      <c r="E583" s="298"/>
      <c r="F583" s="298"/>
      <c r="G583" s="298"/>
      <c r="H583" s="298"/>
      <c r="I583" s="298"/>
      <c r="J583" s="298"/>
      <c r="K583" s="298"/>
      <c r="L583" s="298"/>
      <c r="M583" s="298"/>
      <c r="N583" s="298"/>
      <c r="O583" s="298"/>
      <c r="P583" s="298"/>
      <c r="Q583" s="298"/>
    </row>
    <row r="584" spans="1:17">
      <c r="A584" s="298"/>
      <c r="B584" s="298"/>
      <c r="C584" s="298"/>
      <c r="D584" s="298"/>
      <c r="E584" s="298"/>
      <c r="F584" s="298"/>
      <c r="G584" s="298"/>
      <c r="H584" s="298"/>
      <c r="I584" s="298"/>
      <c r="J584" s="298"/>
      <c r="K584" s="298"/>
      <c r="L584" s="298"/>
      <c r="M584" s="298"/>
      <c r="N584" s="298"/>
      <c r="O584" s="298"/>
      <c r="P584" s="298"/>
      <c r="Q584" s="298"/>
    </row>
    <row r="585" spans="1:17">
      <c r="A585" s="298"/>
      <c r="B585" s="298"/>
      <c r="C585" s="298"/>
      <c r="D585" s="298"/>
      <c r="E585" s="298"/>
      <c r="F585" s="298"/>
      <c r="G585" s="298"/>
      <c r="H585" s="298"/>
      <c r="I585" s="298"/>
      <c r="J585" s="298"/>
      <c r="K585" s="298"/>
      <c r="L585" s="298"/>
      <c r="M585" s="298"/>
      <c r="N585" s="298"/>
      <c r="O585" s="298"/>
      <c r="P585" s="298"/>
      <c r="Q585" s="298"/>
    </row>
    <row r="586" spans="1:17">
      <c r="A586" s="298"/>
      <c r="B586" s="298"/>
      <c r="C586" s="298"/>
      <c r="D586" s="298"/>
      <c r="E586" s="298"/>
      <c r="F586" s="298"/>
      <c r="G586" s="298"/>
      <c r="H586" s="298"/>
      <c r="I586" s="298"/>
      <c r="J586" s="298"/>
      <c r="K586" s="298"/>
      <c r="L586" s="298"/>
      <c r="M586" s="298"/>
      <c r="N586" s="298"/>
      <c r="O586" s="298"/>
      <c r="P586" s="298"/>
      <c r="Q586" s="298"/>
    </row>
    <row r="587" spans="1:17">
      <c r="A587" s="298"/>
      <c r="B587" s="298"/>
      <c r="C587" s="298"/>
      <c r="D587" s="298"/>
      <c r="E587" s="298"/>
      <c r="F587" s="298"/>
      <c r="G587" s="298"/>
      <c r="H587" s="298"/>
      <c r="I587" s="298"/>
      <c r="J587" s="298"/>
      <c r="K587" s="298"/>
      <c r="L587" s="298"/>
      <c r="M587" s="298"/>
      <c r="N587" s="298"/>
      <c r="O587" s="298"/>
      <c r="P587" s="298"/>
      <c r="Q587" s="298"/>
    </row>
    <row r="588" spans="1:17">
      <c r="A588" s="298"/>
      <c r="B588" s="298"/>
      <c r="C588" s="298"/>
      <c r="D588" s="298"/>
      <c r="E588" s="298"/>
      <c r="F588" s="298"/>
      <c r="G588" s="298"/>
      <c r="H588" s="298"/>
      <c r="I588" s="298"/>
      <c r="J588" s="298"/>
      <c r="K588" s="298"/>
      <c r="L588" s="298"/>
      <c r="M588" s="298"/>
      <c r="N588" s="298"/>
      <c r="O588" s="298"/>
      <c r="P588" s="298"/>
      <c r="Q588" s="298"/>
    </row>
    <row r="589" spans="1:17">
      <c r="A589" s="298"/>
      <c r="B589" s="298"/>
      <c r="C589" s="298"/>
      <c r="D589" s="298"/>
      <c r="E589" s="298"/>
      <c r="F589" s="298"/>
      <c r="G589" s="298"/>
      <c r="H589" s="298"/>
      <c r="I589" s="298"/>
      <c r="J589" s="298"/>
      <c r="K589" s="298"/>
      <c r="L589" s="298"/>
      <c r="M589" s="298"/>
      <c r="N589" s="298"/>
      <c r="O589" s="298"/>
      <c r="P589" s="298"/>
      <c r="Q589" s="298"/>
    </row>
    <row r="590" spans="1:17">
      <c r="A590" s="298"/>
      <c r="B590" s="298"/>
      <c r="C590" s="298"/>
      <c r="D590" s="298"/>
      <c r="E590" s="298"/>
      <c r="F590" s="298"/>
      <c r="G590" s="298"/>
      <c r="H590" s="298"/>
      <c r="I590" s="298"/>
      <c r="J590" s="298"/>
      <c r="K590" s="298"/>
      <c r="L590" s="298"/>
      <c r="M590" s="298"/>
      <c r="N590" s="298"/>
      <c r="O590" s="298"/>
      <c r="P590" s="298"/>
      <c r="Q590" s="298"/>
    </row>
    <row r="591" spans="1:17">
      <c r="A591" s="298"/>
      <c r="B591" s="298"/>
      <c r="C591" s="298"/>
      <c r="D591" s="298"/>
      <c r="E591" s="298"/>
      <c r="F591" s="298"/>
      <c r="G591" s="298"/>
      <c r="H591" s="298"/>
      <c r="I591" s="298"/>
      <c r="J591" s="298"/>
      <c r="K591" s="298"/>
      <c r="L591" s="298"/>
      <c r="M591" s="298"/>
      <c r="N591" s="298"/>
      <c r="O591" s="298"/>
      <c r="P591" s="298"/>
      <c r="Q591" s="298"/>
    </row>
    <row r="592" spans="1:17">
      <c r="A592" s="298"/>
      <c r="B592" s="298"/>
      <c r="C592" s="298"/>
      <c r="D592" s="298"/>
      <c r="E592" s="298"/>
      <c r="F592" s="298"/>
      <c r="G592" s="298"/>
      <c r="H592" s="298"/>
      <c r="I592" s="298"/>
      <c r="J592" s="298"/>
      <c r="K592" s="298"/>
      <c r="L592" s="298"/>
      <c r="M592" s="298"/>
      <c r="N592" s="298"/>
      <c r="O592" s="298"/>
      <c r="P592" s="298"/>
      <c r="Q592" s="298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transitionEvaluation="1" codeName="Sheet12">
    <pageSetUpPr fitToPage="1"/>
  </sheetPr>
  <dimension ref="A1:Q177"/>
  <sheetViews>
    <sheetView defaultGridColor="0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297" customWidth="1"/>
    <col min="3" max="3" width="5.7109375" style="297" customWidth="1"/>
    <col min="4" max="4" width="6.7109375" style="297" customWidth="1"/>
    <col min="5" max="11" width="5.7109375" style="297" customWidth="1"/>
    <col min="12" max="12" width="7.7109375" style="297" customWidth="1"/>
    <col min="13" max="15" width="5.7109375" style="297" customWidth="1"/>
    <col min="16" max="16" width="0.7109375" style="297" customWidth="1"/>
    <col min="17" max="17" width="8.7109375" style="297" customWidth="1"/>
  </cols>
  <sheetData>
    <row r="1" spans="1:17" ht="12.75" customHeight="1">
      <c r="A1" s="298"/>
      <c r="B1" s="558" t="str">
        <f>'Title Page'!$B$34</f>
        <v>ASHRAE Standard 140-2023, Informative Annex B16, Section B16.5.1</v>
      </c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</row>
    <row r="2" spans="1:17" ht="12.75" customHeight="1">
      <c r="A2" s="298"/>
      <c r="B2" s="558" t="str">
        <f>'Title Page'!$B$36</f>
        <v>Example Results for Section 9 - HVAC Equipment Performance Tests CE100 through CE200</v>
      </c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558"/>
      <c r="P2" s="558"/>
      <c r="Q2" s="558"/>
    </row>
    <row r="3" spans="1:17" ht="12.75" customHeight="1">
      <c r="A3" s="298"/>
      <c r="B3" s="558" t="str">
        <f>'Title Page'!$B$38</f>
        <v/>
      </c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558"/>
      <c r="P3" s="558"/>
      <c r="Q3" s="558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808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402" t="s">
        <v>176</v>
      </c>
      <c r="C8" s="403"/>
      <c r="D8" s="403"/>
      <c r="E8" s="403"/>
      <c r="F8" s="403"/>
      <c r="G8" s="403"/>
      <c r="H8" s="403"/>
      <c r="I8" s="404"/>
      <c r="J8" s="561" t="s">
        <v>380</v>
      </c>
      <c r="K8" s="562"/>
      <c r="L8" s="563"/>
      <c r="M8" s="403"/>
      <c r="N8" s="403"/>
      <c r="O8" s="404"/>
      <c r="P8" s="405"/>
      <c r="Q8" s="305">
        <f>YourData!$J$5</f>
        <v>40179</v>
      </c>
    </row>
    <row r="9" spans="1:17" ht="12" customHeight="1">
      <c r="A9" s="298"/>
      <c r="B9" s="405"/>
      <c r="C9" s="408" t="s">
        <v>41</v>
      </c>
      <c r="D9" s="408" t="s">
        <v>153</v>
      </c>
      <c r="E9" s="408" t="s">
        <v>154</v>
      </c>
      <c r="F9" s="408" t="s">
        <v>154</v>
      </c>
      <c r="G9" s="408" t="s">
        <v>42</v>
      </c>
      <c r="H9" s="408" t="s">
        <v>155</v>
      </c>
      <c r="I9" s="409" t="s">
        <v>156</v>
      </c>
      <c r="J9" s="410"/>
      <c r="K9" s="410"/>
      <c r="L9" s="308" t="s">
        <v>157</v>
      </c>
      <c r="M9" s="410" t="s">
        <v>179</v>
      </c>
      <c r="N9" s="410"/>
      <c r="O9" s="406"/>
      <c r="P9" s="405"/>
      <c r="Q9" s="528" t="str">
        <f>A!$L$21</f>
        <v>Tested Prg</v>
      </c>
    </row>
    <row r="10" spans="1:17" ht="12" customHeight="1">
      <c r="A10" s="298"/>
      <c r="B10" s="412" t="s">
        <v>812</v>
      </c>
      <c r="C10" s="413" t="s">
        <v>159</v>
      </c>
      <c r="D10" s="413" t="s">
        <v>159</v>
      </c>
      <c r="E10" s="413" t="s">
        <v>61</v>
      </c>
      <c r="F10" s="413" t="s">
        <v>43</v>
      </c>
      <c r="G10" s="413" t="s">
        <v>160</v>
      </c>
      <c r="H10" s="413" t="s">
        <v>161</v>
      </c>
      <c r="I10" s="414" t="s">
        <v>161</v>
      </c>
      <c r="J10" s="413" t="s">
        <v>162</v>
      </c>
      <c r="K10" s="413" t="s">
        <v>163</v>
      </c>
      <c r="L10" s="312" t="s">
        <v>379</v>
      </c>
      <c r="M10" s="413" t="s">
        <v>161</v>
      </c>
      <c r="N10" s="413" t="s">
        <v>49</v>
      </c>
      <c r="O10" s="414" t="s">
        <v>50</v>
      </c>
      <c r="P10" s="415"/>
      <c r="Q10" s="529" t="str">
        <f>A!$L$22</f>
        <v>Org</v>
      </c>
    </row>
    <row r="11" spans="1:17" ht="10" customHeight="1">
      <c r="A11" s="298"/>
      <c r="B11" s="405" t="s">
        <v>341</v>
      </c>
      <c r="C11" s="417">
        <f>A!J496</f>
        <v>-454</v>
      </c>
      <c r="D11" s="417">
        <f>A!D496</f>
        <v>-441</v>
      </c>
      <c r="E11" s="417">
        <f>A!C496</f>
        <v>-459.62100000000009</v>
      </c>
      <c r="F11" s="417">
        <f>A!B496</f>
        <v>-454</v>
      </c>
      <c r="G11" s="417">
        <f>A!K496</f>
        <v>-450.95974700000102</v>
      </c>
      <c r="H11" s="417">
        <f>A!E496</f>
        <v>-455.30546879999997</v>
      </c>
      <c r="I11" s="418">
        <f>A!F496</f>
        <v>-449.97107319998986</v>
      </c>
      <c r="J11" s="417">
        <f t="shared" ref="J11:J29" si="0">MINA(C11:I11)</f>
        <v>-459.62100000000009</v>
      </c>
      <c r="K11" s="417">
        <f t="shared" ref="K11:K29" si="1">MAXA(C11:I11)</f>
        <v>-441</v>
      </c>
      <c r="L11" s="316">
        <f>IF(AVERAGE(M11:O11)=0,0,ABS((K11-J11)/(AVERAGE(M11:O11))))</f>
        <v>4.104214322340502E-2</v>
      </c>
      <c r="M11" s="417">
        <f>A!G496</f>
        <v>-454.31312939777013</v>
      </c>
      <c r="N11" s="417">
        <f>A!H496</f>
        <v>-453.59999999999991</v>
      </c>
      <c r="O11" s="418">
        <f>A!I496</f>
        <v>-453.19999999999982</v>
      </c>
      <c r="P11" s="419"/>
      <c r="Q11" s="420">
        <f>A!L496</f>
        <v>-463.8810043962601</v>
      </c>
    </row>
    <row r="12" spans="1:17" ht="10" customHeight="1">
      <c r="A12" s="298"/>
      <c r="B12" s="405" t="s">
        <v>323</v>
      </c>
      <c r="C12" s="417">
        <f>A!J497</f>
        <v>-65</v>
      </c>
      <c r="D12" s="417">
        <f>A!D497</f>
        <v>-77</v>
      </c>
      <c r="E12" s="417">
        <f>A!C497</f>
        <v>-50.091999999999871</v>
      </c>
      <c r="F12" s="417">
        <f>A!B497</f>
        <v>-62</v>
      </c>
      <c r="G12" s="417">
        <f>A!K497</f>
        <v>-62.678216999998881</v>
      </c>
      <c r="H12" s="417">
        <f>A!E497</f>
        <v>-59.658412799979942</v>
      </c>
      <c r="I12" s="418">
        <f>A!F497</f>
        <v>-60.302113200010126</v>
      </c>
      <c r="J12" s="417">
        <f t="shared" si="0"/>
        <v>-77</v>
      </c>
      <c r="K12" s="417">
        <f t="shared" si="1"/>
        <v>-50.091999999999871</v>
      </c>
      <c r="L12" s="316">
        <f>IF(AVERAGE(M12:O12)=0,0,ABS((K12-J12)/(AVERAGE(M12:O12))))</f>
        <v>0.41152653315695631</v>
      </c>
      <c r="M12" s="417">
        <f>A!G497</f>
        <v>-63.557461295969915</v>
      </c>
      <c r="N12" s="417">
        <f>A!H497</f>
        <v>-66.200000000000045</v>
      </c>
      <c r="O12" s="418">
        <f>A!I497</f>
        <v>-66.400000000000091</v>
      </c>
      <c r="P12" s="419"/>
      <c r="Q12" s="420">
        <f>A!L497</f>
        <v>-53.417037683900048</v>
      </c>
    </row>
    <row r="13" spans="1:17" ht="10" customHeight="1">
      <c r="A13" s="298"/>
      <c r="B13" s="405" t="s">
        <v>324</v>
      </c>
      <c r="C13" s="417">
        <f>A!J498</f>
        <v>-519</v>
      </c>
      <c r="D13" s="417">
        <f>A!D498</f>
        <v>-518</v>
      </c>
      <c r="E13" s="417">
        <f>A!C498</f>
        <v>-509.71299999999997</v>
      </c>
      <c r="F13" s="417">
        <f>A!B498</f>
        <v>-516</v>
      </c>
      <c r="G13" s="417">
        <f>A!K498</f>
        <v>-513.6379639999999</v>
      </c>
      <c r="H13" s="417">
        <f>A!E498</f>
        <v>-514.96388159997991</v>
      </c>
      <c r="I13" s="418">
        <f>A!F498</f>
        <v>-510.27318639999999</v>
      </c>
      <c r="J13" s="417">
        <f t="shared" si="0"/>
        <v>-519</v>
      </c>
      <c r="K13" s="417">
        <f t="shared" si="1"/>
        <v>-509.71299999999997</v>
      </c>
      <c r="L13" s="316">
        <f t="shared" ref="L13:L29" si="2">IF(AVERAGE(M13:O13)=0,0,ABS((K13-J13)/(AVERAGE(M13:O13))))</f>
        <v>1.7890917716225835E-2</v>
      </c>
      <c r="M13" s="417">
        <f>A!G498</f>
        <v>-517.87059069374004</v>
      </c>
      <c r="N13" s="417">
        <f>A!H498</f>
        <v>-519.79999999999995</v>
      </c>
      <c r="O13" s="418">
        <f>A!I498</f>
        <v>-519.59999999999991</v>
      </c>
      <c r="P13" s="419"/>
      <c r="Q13" s="420">
        <f>A!L498</f>
        <v>-517.29804208016014</v>
      </c>
    </row>
    <row r="14" spans="1:17" ht="10" customHeight="1">
      <c r="A14" s="298"/>
      <c r="B14" s="405" t="s">
        <v>325</v>
      </c>
      <c r="C14" s="417">
        <f>A!J499</f>
        <v>-1421</v>
      </c>
      <c r="D14" s="417">
        <f>A!D499</f>
        <v>-1421</v>
      </c>
      <c r="E14" s="417">
        <f>A!C499</f>
        <v>-1415.3979999999999</v>
      </c>
      <c r="F14" s="417">
        <f>A!B499</f>
        <v>-1413</v>
      </c>
      <c r="G14" s="417">
        <f>A!K499</f>
        <v>-1411.4319052000008</v>
      </c>
      <c r="H14" s="417">
        <f>A!E499</f>
        <v>-1413.541530239989</v>
      </c>
      <c r="I14" s="418">
        <f>A!F499</f>
        <v>-1401.82079718</v>
      </c>
      <c r="J14" s="417">
        <f t="shared" si="0"/>
        <v>-1421</v>
      </c>
      <c r="K14" s="417">
        <f t="shared" si="1"/>
        <v>-1401.82079718</v>
      </c>
      <c r="L14" s="316">
        <f t="shared" si="2"/>
        <v>1.3498982675444696E-2</v>
      </c>
      <c r="M14" s="417">
        <f>A!G499</f>
        <v>-1419.966271842374</v>
      </c>
      <c r="N14" s="417">
        <f>A!H499</f>
        <v>-1421.3</v>
      </c>
      <c r="O14" s="418">
        <f>A!I499</f>
        <v>-1421.1</v>
      </c>
      <c r="P14" s="419"/>
      <c r="Q14" s="420">
        <f>A!L499</f>
        <v>-1430.079279542982</v>
      </c>
    </row>
    <row r="15" spans="1:17" ht="10" customHeight="1">
      <c r="A15" s="298"/>
      <c r="B15" s="405" t="s">
        <v>326</v>
      </c>
      <c r="C15" s="417">
        <f>A!J500</f>
        <v>-42</v>
      </c>
      <c r="D15" s="417">
        <f>A!D500</f>
        <v>-40</v>
      </c>
      <c r="E15" s="417">
        <f>A!C500</f>
        <v>-40.411000000000001</v>
      </c>
      <c r="F15" s="417">
        <f>A!B500</f>
        <v>-40</v>
      </c>
      <c r="G15" s="417">
        <f>A!K500</f>
        <v>-40.693353800000011</v>
      </c>
      <c r="H15" s="417">
        <f>A!E500</f>
        <v>-40.96051020000121</v>
      </c>
      <c r="I15" s="418">
        <f>A!F500</f>
        <v>-41.473268430000104</v>
      </c>
      <c r="J15" s="417">
        <f t="shared" si="0"/>
        <v>-42</v>
      </c>
      <c r="K15" s="417">
        <f t="shared" si="1"/>
        <v>-40</v>
      </c>
      <c r="L15" s="316">
        <f t="shared" si="2"/>
        <v>4.8470575067970312E-2</v>
      </c>
      <c r="M15" s="417">
        <f>A!G500</f>
        <v>-41.586441394313908</v>
      </c>
      <c r="N15" s="417">
        <f>A!H500</f>
        <v>-41</v>
      </c>
      <c r="O15" s="418">
        <f>A!I500</f>
        <v>-41.2</v>
      </c>
      <c r="P15" s="419"/>
      <c r="Q15" s="420">
        <f>A!L500</f>
        <v>-41.553816438190594</v>
      </c>
    </row>
    <row r="16" spans="1:17" ht="10" customHeight="1">
      <c r="A16" s="298"/>
      <c r="B16" s="405" t="s">
        <v>327</v>
      </c>
      <c r="C16" s="417">
        <f>A!J501</f>
        <v>-1009</v>
      </c>
      <c r="D16" s="417">
        <f>A!D501</f>
        <v>-1020</v>
      </c>
      <c r="E16" s="417">
        <f>A!C501</f>
        <v>-996.18799999999987</v>
      </c>
      <c r="F16" s="417">
        <f>A!B501</f>
        <v>-999</v>
      </c>
      <c r="G16" s="417">
        <f>A!K501</f>
        <v>-1001.1655119999997</v>
      </c>
      <c r="H16" s="417">
        <f>A!E501</f>
        <v>-999.19657163999022</v>
      </c>
      <c r="I16" s="418">
        <f>A!F501</f>
        <v>-993.32299241001022</v>
      </c>
      <c r="J16" s="417">
        <f t="shared" si="0"/>
        <v>-1020</v>
      </c>
      <c r="K16" s="417">
        <f t="shared" si="1"/>
        <v>-993.32299241001022</v>
      </c>
      <c r="L16" s="316">
        <f t="shared" si="2"/>
        <v>2.6456190258643233E-2</v>
      </c>
      <c r="M16" s="417">
        <f>A!G501</f>
        <v>-1007.2395838389178</v>
      </c>
      <c r="N16" s="417">
        <f>A!H501</f>
        <v>-1008.7</v>
      </c>
      <c r="O16" s="418">
        <f>A!I501</f>
        <v>-1009.1000000000001</v>
      </c>
      <c r="P16" s="419"/>
      <c r="Q16" s="420">
        <f>A!L501</f>
        <v>-1007.7520915849126</v>
      </c>
    </row>
    <row r="17" spans="1:17" ht="10" customHeight="1">
      <c r="A17" s="298"/>
      <c r="B17" s="405" t="s">
        <v>328</v>
      </c>
      <c r="C17" s="417">
        <f>A!J502</f>
        <v>131</v>
      </c>
      <c r="D17" s="417">
        <f>A!D502</f>
        <v>118</v>
      </c>
      <c r="E17" s="417">
        <f>A!C502</f>
        <v>141.22800000000007</v>
      </c>
      <c r="F17" s="417">
        <f>A!B502</f>
        <v>118</v>
      </c>
      <c r="G17" s="417">
        <f>A!K502</f>
        <v>128.04000699999983</v>
      </c>
      <c r="H17" s="417">
        <f>A!E502</f>
        <v>132.09436800000003</v>
      </c>
      <c r="I17" s="418">
        <f>A!F502</f>
        <v>129.64715719998981</v>
      </c>
      <c r="J17" s="417">
        <f t="shared" si="0"/>
        <v>118</v>
      </c>
      <c r="K17" s="417">
        <f t="shared" si="1"/>
        <v>141.22800000000007</v>
      </c>
      <c r="L17" s="316">
        <f t="shared" si="2"/>
        <v>0.17929521091333886</v>
      </c>
      <c r="M17" s="417">
        <f>A!G502</f>
        <v>130.25511044620998</v>
      </c>
      <c r="N17" s="417">
        <f>A!H502</f>
        <v>129.29999999999995</v>
      </c>
      <c r="O17" s="418">
        <f>A!I502</f>
        <v>129.09999999999991</v>
      </c>
      <c r="P17" s="419"/>
      <c r="Q17" s="420">
        <f>A!L502</f>
        <v>125.62382720223991</v>
      </c>
    </row>
    <row r="18" spans="1:17" ht="10" customHeight="1">
      <c r="A18" s="298"/>
      <c r="B18" s="405" t="s">
        <v>329</v>
      </c>
      <c r="C18" s="417">
        <f>A!J503</f>
        <v>-68</v>
      </c>
      <c r="D18" s="417">
        <f>A!D503</f>
        <v>-68</v>
      </c>
      <c r="E18" s="417">
        <f>A!C503</f>
        <v>-64.793999999999869</v>
      </c>
      <c r="F18" s="417">
        <f>A!B503</f>
        <v>-76</v>
      </c>
      <c r="G18" s="417">
        <f>A!K503</f>
        <v>-65.374313999999003</v>
      </c>
      <c r="H18" s="417">
        <f>A!E503</f>
        <v>-62.32161599997994</v>
      </c>
      <c r="I18" s="418">
        <f>A!F503</f>
        <v>-58.729464300000018</v>
      </c>
      <c r="J18" s="417">
        <f t="shared" si="0"/>
        <v>-76</v>
      </c>
      <c r="K18" s="417">
        <f t="shared" si="1"/>
        <v>-58.729464300000018</v>
      </c>
      <c r="L18" s="316">
        <f t="shared" si="2"/>
        <v>0.25796166913345336</v>
      </c>
      <c r="M18" s="417">
        <f>A!G503</f>
        <v>-66.050022695410007</v>
      </c>
      <c r="N18" s="417">
        <f>A!H503</f>
        <v>-67.200000000000045</v>
      </c>
      <c r="O18" s="418">
        <f>A!I503</f>
        <v>-67.599999999999909</v>
      </c>
      <c r="P18" s="419"/>
      <c r="Q18" s="420">
        <f>A!L503</f>
        <v>-58.290633972549813</v>
      </c>
    </row>
    <row r="19" spans="1:17" ht="10" customHeight="1">
      <c r="A19" s="298"/>
      <c r="B19" s="405" t="s">
        <v>330</v>
      </c>
      <c r="C19" s="417">
        <f>A!J504</f>
        <v>362</v>
      </c>
      <c r="D19" s="417">
        <f>A!D504</f>
        <v>362</v>
      </c>
      <c r="E19" s="417">
        <f>A!C504</f>
        <v>361.81699999999978</v>
      </c>
      <c r="F19" s="417">
        <f>A!B504</f>
        <v>363</v>
      </c>
      <c r="G19" s="417">
        <f>A!K504</f>
        <v>359.34134100000006</v>
      </c>
      <c r="H19" s="417">
        <f>A!E504</f>
        <v>362.97703679996994</v>
      </c>
      <c r="I19" s="418">
        <f>A!F504</f>
        <v>357.04327110000008</v>
      </c>
      <c r="J19" s="417">
        <f t="shared" si="0"/>
        <v>357.04327110000008</v>
      </c>
      <c r="K19" s="417">
        <f t="shared" si="1"/>
        <v>363</v>
      </c>
      <c r="L19" s="316">
        <f t="shared" si="2"/>
        <v>1.6569632946496535E-2</v>
      </c>
      <c r="M19" s="417">
        <f>A!G504</f>
        <v>357.39019695866</v>
      </c>
      <c r="N19" s="417">
        <f>A!H504</f>
        <v>360.40000000000009</v>
      </c>
      <c r="O19" s="418">
        <f>A!I504</f>
        <v>360.69999999999982</v>
      </c>
      <c r="P19" s="419"/>
      <c r="Q19" s="420">
        <f>A!L504</f>
        <v>354.52956314588982</v>
      </c>
    </row>
    <row r="20" spans="1:17" ht="10" customHeight="1">
      <c r="A20" s="298"/>
      <c r="B20" s="405" t="s">
        <v>331</v>
      </c>
      <c r="C20" s="417">
        <f>A!J505</f>
        <v>-570</v>
      </c>
      <c r="D20" s="417">
        <f>A!D505</f>
        <v>-569</v>
      </c>
      <c r="E20" s="417">
        <f>A!C505</f>
        <v>-573.34799999999996</v>
      </c>
      <c r="F20" s="417">
        <f>A!B505</f>
        <v>-563</v>
      </c>
      <c r="G20" s="417">
        <f>A!K505</f>
        <v>-561.73686220000013</v>
      </c>
      <c r="H20" s="417">
        <f>A!E505</f>
        <v>-563.14607999998498</v>
      </c>
      <c r="I20" s="418">
        <f>A!F505</f>
        <v>-555.78424589999793</v>
      </c>
      <c r="J20" s="417">
        <f t="shared" si="0"/>
        <v>-573.34799999999996</v>
      </c>
      <c r="K20" s="417">
        <f t="shared" si="1"/>
        <v>-555.78424589999793</v>
      </c>
      <c r="L20" s="316">
        <f t="shared" si="2"/>
        <v>3.0942573007380018E-2</v>
      </c>
      <c r="M20" s="417">
        <f>A!G505</f>
        <v>-565.3726824830909</v>
      </c>
      <c r="N20" s="417">
        <f>A!H505</f>
        <v>-568.79999999999995</v>
      </c>
      <c r="O20" s="418">
        <f>A!I505</f>
        <v>-568.70000000000005</v>
      </c>
      <c r="P20" s="419"/>
      <c r="Q20" s="420">
        <f>A!L505</f>
        <v>-566.08346446574785</v>
      </c>
    </row>
    <row r="21" spans="1:17" ht="10" customHeight="1">
      <c r="A21" s="298"/>
      <c r="B21" s="405" t="s">
        <v>332</v>
      </c>
      <c r="C21" s="417">
        <f>A!J506</f>
        <v>-125</v>
      </c>
      <c r="D21" s="417">
        <f>A!D506</f>
        <v>-125</v>
      </c>
      <c r="E21" s="417">
        <f>A!C506</f>
        <v>-125.31500000000005</v>
      </c>
      <c r="F21" s="417">
        <f>A!B506</f>
        <v>-103</v>
      </c>
      <c r="G21" s="417">
        <f>A!K506</f>
        <v>-115.1083189999988</v>
      </c>
      <c r="H21" s="417">
        <f>A!E506</f>
        <v>-117.78439679998996</v>
      </c>
      <c r="I21" s="418">
        <f>A!F506</f>
        <v>-111.57531709999989</v>
      </c>
      <c r="J21" s="417">
        <f t="shared" si="0"/>
        <v>-125.31500000000005</v>
      </c>
      <c r="K21" s="417">
        <f t="shared" si="1"/>
        <v>-103</v>
      </c>
      <c r="L21" s="316">
        <f t="shared" si="2"/>
        <v>0.17965831748440445</v>
      </c>
      <c r="M21" s="417">
        <f>A!G506</f>
        <v>-123.82399502217004</v>
      </c>
      <c r="N21" s="417">
        <f>A!H506</f>
        <v>-124.20000000000005</v>
      </c>
      <c r="O21" s="418">
        <f>A!I506</f>
        <v>-124.59999999999991</v>
      </c>
      <c r="P21" s="419"/>
      <c r="Q21" s="420">
        <f>A!L506</f>
        <v>-110.95606150394997</v>
      </c>
    </row>
    <row r="22" spans="1:17" ht="10" customHeight="1">
      <c r="A22" s="298"/>
      <c r="B22" s="405" t="s">
        <v>333</v>
      </c>
      <c r="C22" s="417">
        <f>A!J507</f>
        <v>445</v>
      </c>
      <c r="D22" s="417">
        <f>A!D507</f>
        <v>444</v>
      </c>
      <c r="E22" s="417">
        <f>A!C507</f>
        <v>448.0329999999999</v>
      </c>
      <c r="F22" s="417">
        <f>A!B507</f>
        <v>460</v>
      </c>
      <c r="G22" s="417">
        <f>A!K507</f>
        <v>446.62854320000133</v>
      </c>
      <c r="H22" s="417">
        <f>A!E507</f>
        <v>445.36168319999501</v>
      </c>
      <c r="I22" s="418">
        <f>A!F507</f>
        <v>444.20892879999803</v>
      </c>
      <c r="J22" s="417">
        <f t="shared" si="0"/>
        <v>444</v>
      </c>
      <c r="K22" s="417">
        <f t="shared" si="1"/>
        <v>460</v>
      </c>
      <c r="L22" s="316">
        <f t="shared" si="2"/>
        <v>3.608347856491316E-2</v>
      </c>
      <c r="M22" s="417">
        <f>A!G507</f>
        <v>441.54868746092086</v>
      </c>
      <c r="N22" s="417">
        <f>A!H507</f>
        <v>444.59999999999991</v>
      </c>
      <c r="O22" s="418">
        <f>A!I507</f>
        <v>444.10000000000014</v>
      </c>
      <c r="P22" s="419"/>
      <c r="Q22" s="420">
        <f>A!L507</f>
        <v>455.12740296179788</v>
      </c>
    </row>
    <row r="23" spans="1:17" ht="10" customHeight="1">
      <c r="A23" s="298"/>
      <c r="B23" s="405" t="s">
        <v>334</v>
      </c>
      <c r="C23" s="417">
        <f>A!J508</f>
        <v>461</v>
      </c>
      <c r="D23" s="417">
        <f>A!D508</f>
        <v>461</v>
      </c>
      <c r="E23" s="417">
        <f>A!C508</f>
        <v>464.04600000000005</v>
      </c>
      <c r="F23" s="417">
        <f>A!B508</f>
        <v>467</v>
      </c>
      <c r="G23" s="417">
        <f>A!K508</f>
        <v>458.3877199999979</v>
      </c>
      <c r="H23" s="417">
        <f>A!E508</f>
        <v>460.25495040000988</v>
      </c>
      <c r="I23" s="418">
        <f>A!F508</f>
        <v>458.35957039999994</v>
      </c>
      <c r="J23" s="417">
        <f t="shared" si="0"/>
        <v>458.35957039999994</v>
      </c>
      <c r="K23" s="417">
        <f t="shared" si="1"/>
        <v>467</v>
      </c>
      <c r="L23" s="316">
        <f t="shared" si="2"/>
        <v>1.8728258230840251E-2</v>
      </c>
      <c r="M23" s="417">
        <f>A!G508</f>
        <v>461.97365386040019</v>
      </c>
      <c r="N23" s="417">
        <f>A!H508</f>
        <v>461.10000000000014</v>
      </c>
      <c r="O23" s="418">
        <f>A!I508</f>
        <v>461</v>
      </c>
      <c r="P23" s="419"/>
      <c r="Q23" s="420">
        <f>A!L508</f>
        <v>458.5690032360601</v>
      </c>
    </row>
    <row r="24" spans="1:17" ht="10" customHeight="1">
      <c r="A24" s="298"/>
      <c r="B24" s="405" t="s">
        <v>335</v>
      </c>
      <c r="C24" s="417">
        <f>A!J509</f>
        <v>-919</v>
      </c>
      <c r="D24" s="417">
        <f>A!D509</f>
        <v>-918</v>
      </c>
      <c r="E24" s="417">
        <f>A!C509</f>
        <v>-916.88999999999987</v>
      </c>
      <c r="F24" s="417">
        <f>A!B509</f>
        <v>-920</v>
      </c>
      <c r="G24" s="417">
        <f>A!K509</f>
        <v>-917.66538940000066</v>
      </c>
      <c r="H24" s="417">
        <f>A!E509</f>
        <v>-917.27314560000104</v>
      </c>
      <c r="I24" s="418">
        <f>A!F509</f>
        <v>-914.91743080000003</v>
      </c>
      <c r="J24" s="417">
        <f t="shared" si="0"/>
        <v>-920</v>
      </c>
      <c r="K24" s="417">
        <f t="shared" si="1"/>
        <v>-914.91743080000003</v>
      </c>
      <c r="L24" s="316">
        <f t="shared" si="2"/>
        <v>5.5377882890281513E-3</v>
      </c>
      <c r="M24" s="417">
        <f>A!G509</f>
        <v>-917.49301616309685</v>
      </c>
      <c r="N24" s="417">
        <f>A!H509</f>
        <v>-918.19999999999993</v>
      </c>
      <c r="O24" s="418">
        <f>A!I509</f>
        <v>-917.7</v>
      </c>
      <c r="P24" s="419"/>
      <c r="Q24" s="420">
        <f>A!L509</f>
        <v>-925.42921953564587</v>
      </c>
    </row>
    <row r="25" spans="1:17" ht="10" customHeight="1">
      <c r="A25" s="298"/>
      <c r="B25" s="405" t="s">
        <v>336</v>
      </c>
      <c r="C25" s="417">
        <f>A!J510</f>
        <v>96</v>
      </c>
      <c r="D25" s="417">
        <f>A!D510</f>
        <v>95</v>
      </c>
      <c r="E25" s="417">
        <f>A!C510</f>
        <v>95.210999999999999</v>
      </c>
      <c r="F25" s="417">
        <f>A!B510</f>
        <v>94</v>
      </c>
      <c r="G25" s="417">
        <f>A!K510</f>
        <v>96.431810600000105</v>
      </c>
      <c r="H25" s="417">
        <f>A!E510</f>
        <v>96.233397239999192</v>
      </c>
      <c r="I25" s="418">
        <f>A!F510</f>
        <v>96.477401710000095</v>
      </c>
      <c r="J25" s="417">
        <f t="shared" si="0"/>
        <v>94</v>
      </c>
      <c r="K25" s="417">
        <f t="shared" si="1"/>
        <v>96.477401710000095</v>
      </c>
      <c r="L25" s="316">
        <f t="shared" si="2"/>
        <v>2.5835181408285886E-2</v>
      </c>
      <c r="M25" s="417">
        <f>A!G510</f>
        <v>96.177683099860914</v>
      </c>
      <c r="N25" s="417">
        <f>A!H510</f>
        <v>95.6</v>
      </c>
      <c r="O25" s="418">
        <f>A!I510</f>
        <v>95.899999999999991</v>
      </c>
      <c r="P25" s="419"/>
      <c r="Q25" s="420">
        <f>A!L510</f>
        <v>96.990637747556605</v>
      </c>
    </row>
    <row r="26" spans="1:17" ht="10" customHeight="1">
      <c r="A26" s="298"/>
      <c r="B26" s="405" t="s">
        <v>337</v>
      </c>
      <c r="C26" s="417">
        <f>A!J511</f>
        <v>86</v>
      </c>
      <c r="D26" s="417">
        <f>A!D511</f>
        <v>86</v>
      </c>
      <c r="E26" s="417">
        <f>A!C511</f>
        <v>84.700000000000017</v>
      </c>
      <c r="F26" s="417">
        <f>A!B511</f>
        <v>86</v>
      </c>
      <c r="G26" s="417">
        <f>A!K511</f>
        <v>85.895127699999961</v>
      </c>
      <c r="H26" s="417">
        <f>A!E511</f>
        <v>85.734633600002013</v>
      </c>
      <c r="I26" s="418">
        <f>A!F511</f>
        <v>86.459674100000996</v>
      </c>
      <c r="J26" s="417">
        <f t="shared" si="0"/>
        <v>84.700000000000017</v>
      </c>
      <c r="K26" s="417">
        <f t="shared" si="1"/>
        <v>86.459674100000996</v>
      </c>
      <c r="L26" s="316">
        <f t="shared" si="2"/>
        <v>2.0406946668105923E-2</v>
      </c>
      <c r="M26" s="417">
        <f>A!G511</f>
        <v>86.987513906895998</v>
      </c>
      <c r="N26" s="417">
        <f>A!H511</f>
        <v>85.9</v>
      </c>
      <c r="O26" s="418">
        <f>A!I511</f>
        <v>85.800000000000011</v>
      </c>
      <c r="P26" s="419"/>
      <c r="Q26" s="420">
        <f>A!L511</f>
        <v>84.852213763343997</v>
      </c>
    </row>
    <row r="27" spans="1:17" ht="10" customHeight="1">
      <c r="A27" s="298"/>
      <c r="B27" s="405" t="s">
        <v>338</v>
      </c>
      <c r="C27" s="417">
        <f>A!J512</f>
        <v>-1294</v>
      </c>
      <c r="D27" s="417">
        <f>A!D512</f>
        <v>-1293</v>
      </c>
      <c r="E27" s="417">
        <f>A!C512</f>
        <v>-1296.2359999999999</v>
      </c>
      <c r="F27" s="417">
        <f>A!B512</f>
        <v>-1301</v>
      </c>
      <c r="G27" s="417">
        <f>A!K512</f>
        <v>-1290.1579816999986</v>
      </c>
      <c r="H27" s="417">
        <f>A!E512</f>
        <v>-1291.7934624000088</v>
      </c>
      <c r="I27" s="418">
        <f>A!F512</f>
        <v>-1286.8173270999989</v>
      </c>
      <c r="J27" s="417">
        <f t="shared" si="0"/>
        <v>-1301</v>
      </c>
      <c r="K27" s="417">
        <f t="shared" si="1"/>
        <v>-1286.8173270999989</v>
      </c>
      <c r="L27" s="316">
        <f t="shared" si="2"/>
        <v>1.0969435739311834E-2</v>
      </c>
      <c r="M27" s="417">
        <f>A!G512</f>
        <v>-1292.4791561166012</v>
      </c>
      <c r="N27" s="417">
        <f>A!H512</f>
        <v>-1293.4000000000001</v>
      </c>
      <c r="O27" s="418">
        <f>A!I512</f>
        <v>-1292.9000000000001</v>
      </c>
      <c r="P27" s="419"/>
      <c r="Q27" s="420">
        <f>A!L512</f>
        <v>-1299.1460090083619</v>
      </c>
    </row>
    <row r="28" spans="1:17" ht="10" customHeight="1">
      <c r="A28" s="298"/>
      <c r="B28" s="405" t="s">
        <v>339</v>
      </c>
      <c r="C28" s="417">
        <f>A!J513</f>
        <v>140</v>
      </c>
      <c r="D28" s="417">
        <f>A!D513</f>
        <v>141</v>
      </c>
      <c r="E28" s="417">
        <f>A!C513</f>
        <v>139.5</v>
      </c>
      <c r="F28" s="417">
        <f>A!B513</f>
        <v>140</v>
      </c>
      <c r="G28" s="417">
        <f>A!K513</f>
        <v>141.63358450000004</v>
      </c>
      <c r="H28" s="417">
        <f>A!E513</f>
        <v>141.00752064</v>
      </c>
      <c r="I28" s="418">
        <f>A!F513</f>
        <v>141.46380738000099</v>
      </c>
      <c r="J28" s="417">
        <f t="shared" si="0"/>
        <v>139.5</v>
      </c>
      <c r="K28" s="417">
        <f t="shared" si="1"/>
        <v>141.63358450000004</v>
      </c>
      <c r="L28" s="316">
        <f t="shared" si="2"/>
        <v>1.5146888988121315E-2</v>
      </c>
      <c r="M28" s="417">
        <f>A!G513</f>
        <v>141.57875561244299</v>
      </c>
      <c r="N28" s="417">
        <f>A!H513</f>
        <v>140.5</v>
      </c>
      <c r="O28" s="418">
        <f>A!I513</f>
        <v>140.5</v>
      </c>
      <c r="P28" s="419"/>
      <c r="Q28" s="420">
        <f>A!L513</f>
        <v>140.28903507271002</v>
      </c>
    </row>
    <row r="29" spans="1:17" ht="11" customHeight="1" thickBot="1">
      <c r="A29" s="298"/>
      <c r="B29" s="425" t="s">
        <v>340</v>
      </c>
      <c r="C29" s="426">
        <f>A!J514</f>
        <v>-54</v>
      </c>
      <c r="D29" s="426">
        <f>A!D514</f>
        <v>-66</v>
      </c>
      <c r="E29" s="426">
        <f>A!C514</f>
        <v>-52.603000000000065</v>
      </c>
      <c r="F29" s="426">
        <f>A!B514</f>
        <v>-79</v>
      </c>
      <c r="G29" s="417">
        <f>A!K514</f>
        <v>-55.433766000000787</v>
      </c>
      <c r="H29" s="426">
        <f>A!E514</f>
        <v>-42.273503999989998</v>
      </c>
      <c r="I29" s="427">
        <f>A!F514</f>
        <v>-31.944259200000033</v>
      </c>
      <c r="J29" s="426">
        <f t="shared" si="0"/>
        <v>-79</v>
      </c>
      <c r="K29" s="426">
        <f t="shared" si="1"/>
        <v>-31.944259200000033</v>
      </c>
      <c r="L29" s="316">
        <f t="shared" si="2"/>
        <v>0.87335642538756808</v>
      </c>
      <c r="M29" s="426">
        <f>A!G514</f>
        <v>-54.737583804750102</v>
      </c>
      <c r="N29" s="426">
        <f>A!H514</f>
        <v>-53.399999999999864</v>
      </c>
      <c r="O29" s="427">
        <f>A!I514</f>
        <v>-53.5</v>
      </c>
      <c r="P29" s="419"/>
      <c r="Q29" s="420">
        <f>A!L514</f>
        <v>-60.701016048310066</v>
      </c>
    </row>
    <row r="30" spans="1:17" ht="12" customHeight="1" thickTop="1">
      <c r="A30" s="298"/>
      <c r="B30" s="430" t="s">
        <v>181</v>
      </c>
      <c r="C30" s="431"/>
      <c r="D30" s="431"/>
      <c r="E30" s="431"/>
      <c r="F30" s="432"/>
      <c r="G30" s="403"/>
      <c r="H30" s="403"/>
      <c r="I30" s="404"/>
      <c r="J30" s="561" t="s">
        <v>380</v>
      </c>
      <c r="K30" s="562"/>
      <c r="L30" s="563"/>
      <c r="M30" s="432"/>
      <c r="N30" s="432"/>
      <c r="O30" s="433"/>
      <c r="P30" s="432"/>
      <c r="Q30" s="305">
        <f>YourData!$J$5</f>
        <v>40179</v>
      </c>
    </row>
    <row r="31" spans="1:17" ht="12" customHeight="1">
      <c r="A31" s="298"/>
      <c r="B31" s="405"/>
      <c r="C31" s="408" t="s">
        <v>41</v>
      </c>
      <c r="D31" s="408" t="s">
        <v>153</v>
      </c>
      <c r="E31" s="408" t="s">
        <v>154</v>
      </c>
      <c r="F31" s="408" t="s">
        <v>154</v>
      </c>
      <c r="G31" s="408" t="s">
        <v>42</v>
      </c>
      <c r="H31" s="408" t="s">
        <v>155</v>
      </c>
      <c r="I31" s="409" t="s">
        <v>156</v>
      </c>
      <c r="J31" s="410"/>
      <c r="K31" s="410"/>
      <c r="L31" s="308" t="s">
        <v>157</v>
      </c>
      <c r="M31" s="410" t="s">
        <v>179</v>
      </c>
      <c r="N31" s="410"/>
      <c r="O31" s="406"/>
      <c r="P31" s="407"/>
      <c r="Q31" s="528" t="str">
        <f>A!$L$21</f>
        <v>Tested Prg</v>
      </c>
    </row>
    <row r="32" spans="1:17" ht="12" customHeight="1">
      <c r="A32" s="298"/>
      <c r="B32" s="412" t="s">
        <v>812</v>
      </c>
      <c r="C32" s="413" t="s">
        <v>159</v>
      </c>
      <c r="D32" s="413" t="s">
        <v>159</v>
      </c>
      <c r="E32" s="413" t="s">
        <v>61</v>
      </c>
      <c r="F32" s="413" t="s">
        <v>43</v>
      </c>
      <c r="G32" s="413" t="s">
        <v>160</v>
      </c>
      <c r="H32" s="413" t="s">
        <v>161</v>
      </c>
      <c r="I32" s="414" t="s">
        <v>161</v>
      </c>
      <c r="J32" s="413" t="s">
        <v>162</v>
      </c>
      <c r="K32" s="413" t="s">
        <v>163</v>
      </c>
      <c r="L32" s="312" t="s">
        <v>379</v>
      </c>
      <c r="M32" s="413" t="s">
        <v>161</v>
      </c>
      <c r="N32" s="413" t="s">
        <v>49</v>
      </c>
      <c r="O32" s="414" t="s">
        <v>50</v>
      </c>
      <c r="P32" s="416"/>
      <c r="Q32" s="529" t="str">
        <f>A!$L$22</f>
        <v>Org</v>
      </c>
    </row>
    <row r="33" spans="1:17" ht="10" customHeight="1">
      <c r="A33" s="298"/>
      <c r="B33" s="405" t="s">
        <v>341</v>
      </c>
      <c r="C33" s="417">
        <f>A!J516</f>
        <v>-430</v>
      </c>
      <c r="D33" s="417">
        <f>A!D516</f>
        <v>-419</v>
      </c>
      <c r="E33" s="417">
        <f>A!C516</f>
        <v>-441.5920000000001</v>
      </c>
      <c r="F33" s="417">
        <f>A!B516</f>
        <v>-428</v>
      </c>
      <c r="G33" s="417"/>
      <c r="H33" s="417">
        <f>A!E516</f>
        <v>-431.84735999999896</v>
      </c>
      <c r="I33" s="418">
        <f>A!F516</f>
        <v>-426.89357999999299</v>
      </c>
      <c r="J33" s="417">
        <f t="shared" ref="J33:J51" si="3">MINA(C33:I33)</f>
        <v>-441.5920000000001</v>
      </c>
      <c r="K33" s="417">
        <f t="shared" ref="K33:K51" si="4">MAXA(C33:I33)</f>
        <v>-419</v>
      </c>
      <c r="L33" s="316">
        <f t="shared" ref="L33:L51" si="5">IF(AVERAGE(M33:O33)=0,0,ABS((K33-J33)/(AVERAGE(M33:O33))))</f>
        <v>5.2530830330133359E-2</v>
      </c>
      <c r="M33" s="417">
        <f>A!G516</f>
        <v>-430.91375778866802</v>
      </c>
      <c r="N33" s="417">
        <f>A!H516</f>
        <v>-429.79999999999995</v>
      </c>
      <c r="O33" s="418">
        <f>A!I516</f>
        <v>-429.50000000000011</v>
      </c>
      <c r="P33" s="435"/>
      <c r="Q33" s="420">
        <f>A!L516</f>
        <v>-439.52795355646401</v>
      </c>
    </row>
    <row r="34" spans="1:17" ht="10" customHeight="1">
      <c r="A34" s="298"/>
      <c r="B34" s="405" t="s">
        <v>323</v>
      </c>
      <c r="C34" s="417">
        <f>A!J517</f>
        <v>-49</v>
      </c>
      <c r="D34" s="417">
        <f>A!D517</f>
        <v>-59</v>
      </c>
      <c r="E34" s="417">
        <f>A!C517</f>
        <v>-15.798000000000002</v>
      </c>
      <c r="F34" s="417">
        <f>A!B517</f>
        <v>-45</v>
      </c>
      <c r="G34" s="417"/>
      <c r="H34" s="417">
        <f>A!E517</f>
        <v>-43.471679999978051</v>
      </c>
      <c r="I34" s="418">
        <f>A!F517</f>
        <v>-43.902960000007056</v>
      </c>
      <c r="J34" s="417">
        <f t="shared" si="3"/>
        <v>-59</v>
      </c>
      <c r="K34" s="417">
        <f t="shared" si="4"/>
        <v>-15.798000000000002</v>
      </c>
      <c r="L34" s="316">
        <f t="shared" si="5"/>
        <v>0.8794508924843355</v>
      </c>
      <c r="M34" s="417">
        <f>A!G517</f>
        <v>-47.071503181809021</v>
      </c>
      <c r="N34" s="417">
        <f>A!H517</f>
        <v>-50.100000000000023</v>
      </c>
      <c r="O34" s="418">
        <f>A!I517</f>
        <v>-50.199999999999932</v>
      </c>
      <c r="P34" s="435"/>
      <c r="Q34" s="420">
        <f>A!L517</f>
        <v>-38.965004356252052</v>
      </c>
    </row>
    <row r="35" spans="1:17" ht="10" customHeight="1">
      <c r="A35" s="298"/>
      <c r="B35" s="405" t="s">
        <v>324</v>
      </c>
      <c r="C35" s="417">
        <f>A!J518</f>
        <v>-479</v>
      </c>
      <c r="D35" s="417">
        <f>A!D518</f>
        <v>-478</v>
      </c>
      <c r="E35" s="417">
        <f>A!C518</f>
        <v>-457.3900000000001</v>
      </c>
      <c r="F35" s="417">
        <f>A!B518</f>
        <v>-473</v>
      </c>
      <c r="G35" s="417"/>
      <c r="H35" s="417">
        <f>A!E518</f>
        <v>-475.31903999997701</v>
      </c>
      <c r="I35" s="418">
        <f>A!F518</f>
        <v>-470.79654000000005</v>
      </c>
      <c r="J35" s="417">
        <f t="shared" si="3"/>
        <v>-479</v>
      </c>
      <c r="K35" s="417">
        <f t="shared" si="4"/>
        <v>-457.3900000000001</v>
      </c>
      <c r="L35" s="316">
        <f t="shared" si="5"/>
        <v>4.5096455674729599E-2</v>
      </c>
      <c r="M35" s="417">
        <f>A!G518</f>
        <v>-477.98526097047704</v>
      </c>
      <c r="N35" s="417">
        <f>A!H518</f>
        <v>-479.9</v>
      </c>
      <c r="O35" s="418">
        <f>A!I518</f>
        <v>-479.70000000000005</v>
      </c>
      <c r="P35" s="435"/>
      <c r="Q35" s="420">
        <f>A!L518</f>
        <v>-478.49295791271607</v>
      </c>
    </row>
    <row r="36" spans="1:17" ht="10" customHeight="1">
      <c r="A36" s="298"/>
      <c r="B36" s="405" t="s">
        <v>325</v>
      </c>
      <c r="C36" s="417">
        <f>A!J519</f>
        <v>-1224</v>
      </c>
      <c r="D36" s="417">
        <f>A!D519</f>
        <v>-1224</v>
      </c>
      <c r="E36" s="417">
        <f>A!C519</f>
        <v>-1214.26</v>
      </c>
      <c r="F36" s="417">
        <f>A!B519</f>
        <v>-1218</v>
      </c>
      <c r="G36" s="417"/>
      <c r="H36" s="417">
        <f>A!E519</f>
        <v>-1217.5188479999888</v>
      </c>
      <c r="I36" s="418">
        <f>A!F519</f>
        <v>-1207.8768960000004</v>
      </c>
      <c r="J36" s="417">
        <f t="shared" si="3"/>
        <v>-1224</v>
      </c>
      <c r="K36" s="417">
        <f t="shared" si="4"/>
        <v>-1207.8768960000004</v>
      </c>
      <c r="L36" s="316">
        <f t="shared" si="5"/>
        <v>1.3169727672396988E-2</v>
      </c>
      <c r="M36" s="417">
        <f>A!G519</f>
        <v>-1223.5647832367888</v>
      </c>
      <c r="N36" s="417">
        <f>A!H519</f>
        <v>-1224.5999999999999</v>
      </c>
      <c r="O36" s="418">
        <f>A!I519</f>
        <v>-1224.6000000000001</v>
      </c>
      <c r="P36" s="435"/>
      <c r="Q36" s="420">
        <f>A!L519</f>
        <v>-1231.8563990112834</v>
      </c>
    </row>
    <row r="37" spans="1:17" ht="10" customHeight="1">
      <c r="A37" s="461"/>
      <c r="B37" s="405" t="s">
        <v>326</v>
      </c>
      <c r="C37" s="417">
        <f>A!J520</f>
        <v>-38</v>
      </c>
      <c r="D37" s="417">
        <f>A!D520</f>
        <v>-37</v>
      </c>
      <c r="E37" s="417">
        <f>A!C520</f>
        <v>-38.398999999999994</v>
      </c>
      <c r="F37" s="417">
        <f>A!B520</f>
        <v>-37</v>
      </c>
      <c r="G37" s="417"/>
      <c r="H37" s="417">
        <f>A!E520</f>
        <v>-37.800470500001296</v>
      </c>
      <c r="I37" s="418">
        <f>A!F520</f>
        <v>-38.275330499999598</v>
      </c>
      <c r="J37" s="417">
        <f t="shared" si="3"/>
        <v>-38.398999999999994</v>
      </c>
      <c r="K37" s="417">
        <f t="shared" si="4"/>
        <v>-37</v>
      </c>
      <c r="L37" s="316">
        <f t="shared" si="5"/>
        <v>3.6763296460333307E-2</v>
      </c>
      <c r="M37" s="417">
        <f>A!G520</f>
        <v>-38.362776576046201</v>
      </c>
      <c r="N37" s="417">
        <f>A!H520</f>
        <v>-37.900000000000006</v>
      </c>
      <c r="O37" s="418">
        <f>A!I520</f>
        <v>-37.9</v>
      </c>
      <c r="P37" s="435"/>
      <c r="Q37" s="420">
        <f>A!L520</f>
        <v>-38.318127097739406</v>
      </c>
    </row>
    <row r="38" spans="1:17" ht="10" customHeight="1">
      <c r="A38" s="461"/>
      <c r="B38" s="405" t="s">
        <v>327</v>
      </c>
      <c r="C38" s="417">
        <f>A!J521</f>
        <v>-832</v>
      </c>
      <c r="D38" s="417">
        <f>A!D521</f>
        <v>-842</v>
      </c>
      <c r="E38" s="417">
        <f>A!C521</f>
        <v>-811.06700000000001</v>
      </c>
      <c r="F38" s="417">
        <f>A!B521</f>
        <v>-827</v>
      </c>
      <c r="G38" s="417"/>
      <c r="H38" s="417">
        <f>A!E521</f>
        <v>-823.47195849999116</v>
      </c>
      <c r="I38" s="418">
        <f>A!F521</f>
        <v>-819.2586465000071</v>
      </c>
      <c r="J38" s="417">
        <f t="shared" si="3"/>
        <v>-842</v>
      </c>
      <c r="K38" s="417">
        <f t="shared" si="4"/>
        <v>-811.06700000000001</v>
      </c>
      <c r="L38" s="316">
        <f t="shared" si="5"/>
        <v>3.7168457163478177E-2</v>
      </c>
      <c r="M38" s="417">
        <f>A!G521</f>
        <v>-831.01380202416692</v>
      </c>
      <c r="N38" s="417">
        <f>A!H521</f>
        <v>-832.7</v>
      </c>
      <c r="O38" s="418">
        <f>A!I521</f>
        <v>-833</v>
      </c>
      <c r="P38" s="435"/>
      <c r="Q38" s="420">
        <f>A!L521</f>
        <v>-830.64657255255872</v>
      </c>
    </row>
    <row r="39" spans="1:17" ht="10" customHeight="1">
      <c r="A39" s="461"/>
      <c r="B39" s="405" t="s">
        <v>328</v>
      </c>
      <c r="C39" s="417">
        <f>A!J522</f>
        <v>111</v>
      </c>
      <c r="D39" s="417">
        <f>A!D522</f>
        <v>100</v>
      </c>
      <c r="E39" s="417">
        <f>A!C522</f>
        <v>141.22800000000007</v>
      </c>
      <c r="F39" s="417">
        <f>A!B522</f>
        <v>99</v>
      </c>
      <c r="G39" s="417"/>
      <c r="H39" s="417">
        <f>A!E522</f>
        <v>112.71455999999898</v>
      </c>
      <c r="I39" s="418">
        <f>A!F522</f>
        <v>110.91814999999099</v>
      </c>
      <c r="J39" s="417">
        <f t="shared" si="3"/>
        <v>99</v>
      </c>
      <c r="K39" s="417">
        <f t="shared" si="4"/>
        <v>141.22800000000007</v>
      </c>
      <c r="L39" s="316">
        <f t="shared" si="5"/>
        <v>0.38293950815617184</v>
      </c>
      <c r="M39" s="417">
        <f>A!G522</f>
        <v>111.01987442344398</v>
      </c>
      <c r="N39" s="417">
        <f>A!H522</f>
        <v>110</v>
      </c>
      <c r="O39" s="418">
        <f>A!I522</f>
        <v>109.80000000000007</v>
      </c>
      <c r="P39" s="435"/>
      <c r="Q39" s="420">
        <f>A!L522</f>
        <v>108.26239190312799</v>
      </c>
    </row>
    <row r="40" spans="1:17" ht="10" customHeight="1">
      <c r="A40" s="461"/>
      <c r="B40" s="405" t="s">
        <v>329</v>
      </c>
      <c r="C40" s="417">
        <f>A!J523</f>
        <v>-50</v>
      </c>
      <c r="D40" s="417">
        <f>A!D523</f>
        <v>-50</v>
      </c>
      <c r="E40" s="417">
        <f>A!C523</f>
        <v>-44.419000000000096</v>
      </c>
      <c r="F40" s="417">
        <f>A!B523</f>
        <v>-56</v>
      </c>
      <c r="G40" s="417"/>
      <c r="H40" s="417">
        <f>A!E523</f>
        <v>-45.037439999986987</v>
      </c>
      <c r="I40" s="418">
        <f>A!F523</f>
        <v>-42.391860000000065</v>
      </c>
      <c r="J40" s="417">
        <f t="shared" si="3"/>
        <v>-56</v>
      </c>
      <c r="K40" s="417">
        <f t="shared" si="4"/>
        <v>-42.391860000000065</v>
      </c>
      <c r="L40" s="316">
        <f t="shared" si="5"/>
        <v>0.2750109008215168</v>
      </c>
      <c r="M40" s="417">
        <f>A!G523</f>
        <v>-48.546552038659001</v>
      </c>
      <c r="N40" s="417">
        <f>A!H523</f>
        <v>-49.800000000000068</v>
      </c>
      <c r="O40" s="418">
        <f>A!I523</f>
        <v>-50.100000000000023</v>
      </c>
      <c r="P40" s="435"/>
      <c r="Q40" s="420">
        <f>A!L523</f>
        <v>-42.228541373798066</v>
      </c>
    </row>
    <row r="41" spans="1:17" ht="10" customHeight="1">
      <c r="A41" s="461"/>
      <c r="B41" s="405" t="s">
        <v>330</v>
      </c>
      <c r="C41" s="417">
        <f>A!J524</f>
        <v>333</v>
      </c>
      <c r="D41" s="417">
        <f>A!D524</f>
        <v>332</v>
      </c>
      <c r="E41" s="417">
        <f>A!C524</f>
        <v>328.56700000000001</v>
      </c>
      <c r="F41" s="417">
        <f>A!B524</f>
        <v>330</v>
      </c>
      <c r="G41" s="417"/>
      <c r="H41" s="417">
        <f>A!E524</f>
        <v>333.22463999998695</v>
      </c>
      <c r="I41" s="418">
        <f>A!F524</f>
        <v>328.10798000000193</v>
      </c>
      <c r="J41" s="417">
        <f t="shared" si="3"/>
        <v>328.10798000000193</v>
      </c>
      <c r="K41" s="417">
        <f t="shared" si="4"/>
        <v>333.22463999998695</v>
      </c>
      <c r="L41" s="316">
        <f t="shared" si="5"/>
        <v>1.5501751668062403E-2</v>
      </c>
      <c r="M41" s="417">
        <f>A!G524</f>
        <v>328.30938592249288</v>
      </c>
      <c r="N41" s="417">
        <f>A!H524</f>
        <v>330.80000000000007</v>
      </c>
      <c r="O41" s="418">
        <f>A!I524</f>
        <v>331.1</v>
      </c>
      <c r="P41" s="435"/>
      <c r="Q41" s="420">
        <f>A!L524</f>
        <v>325.66322327222406</v>
      </c>
    </row>
    <row r="42" spans="1:17" ht="10" customHeight="1">
      <c r="A42" s="461"/>
      <c r="B42" s="405" t="s">
        <v>331</v>
      </c>
      <c r="C42" s="417">
        <f>A!J525</f>
        <v>-469</v>
      </c>
      <c r="D42" s="417">
        <f>A!D525</f>
        <v>-469</v>
      </c>
      <c r="E42" s="417">
        <f>A!C525</f>
        <v>-468.1350000000001</v>
      </c>
      <c r="F42" s="417">
        <f>A!B525</f>
        <v>-459</v>
      </c>
      <c r="G42" s="417"/>
      <c r="H42" s="417">
        <f>A!E525</f>
        <v>-463.63564799998301</v>
      </c>
      <c r="I42" s="418">
        <f>A!F525</f>
        <v>-458.166649999995</v>
      </c>
      <c r="J42" s="417">
        <f t="shared" si="3"/>
        <v>-469</v>
      </c>
      <c r="K42" s="417">
        <f t="shared" si="4"/>
        <v>-458.166649999995</v>
      </c>
      <c r="L42" s="316">
        <f t="shared" si="5"/>
        <v>2.3143431663898748E-2</v>
      </c>
      <c r="M42" s="417">
        <f>A!G525</f>
        <v>-465.98828671555907</v>
      </c>
      <c r="N42" s="417">
        <f>A!H525</f>
        <v>-469.20000000000005</v>
      </c>
      <c r="O42" s="418">
        <f>A!I525</f>
        <v>-469.1</v>
      </c>
      <c r="P42" s="435"/>
      <c r="Q42" s="420">
        <f>A!L525</f>
        <v>-466.45919104271104</v>
      </c>
    </row>
    <row r="43" spans="1:17" ht="10" customHeight="1">
      <c r="A43" s="461"/>
      <c r="B43" s="405" t="s">
        <v>332</v>
      </c>
      <c r="C43" s="417">
        <f>A!J526</f>
        <v>-91</v>
      </c>
      <c r="D43" s="417">
        <f>A!D526</f>
        <v>-91</v>
      </c>
      <c r="E43" s="417">
        <f>A!C526</f>
        <v>-92.832000000000107</v>
      </c>
      <c r="F43" s="417">
        <f>A!B526</f>
        <v>-70</v>
      </c>
      <c r="G43" s="417"/>
      <c r="H43" s="417">
        <f>A!E526</f>
        <v>-84.887039999991998</v>
      </c>
      <c r="I43" s="418">
        <f>A!F526</f>
        <v>-80.310500000000047</v>
      </c>
      <c r="J43" s="417">
        <f t="shared" si="3"/>
        <v>-92.832000000000107</v>
      </c>
      <c r="K43" s="417">
        <f t="shared" si="4"/>
        <v>-70</v>
      </c>
      <c r="L43" s="316">
        <f t="shared" si="5"/>
        <v>0.25040944148871397</v>
      </c>
      <c r="M43" s="417">
        <f>A!G526</f>
        <v>-90.836012032068083</v>
      </c>
      <c r="N43" s="417">
        <f>A!H526</f>
        <v>-91.200000000000045</v>
      </c>
      <c r="O43" s="418">
        <f>A!I526</f>
        <v>-91.5</v>
      </c>
      <c r="P43" s="435"/>
      <c r="Q43" s="420">
        <f>A!L526</f>
        <v>-80.248404723448061</v>
      </c>
    </row>
    <row r="44" spans="1:17" ht="10" customHeight="1">
      <c r="A44" s="461"/>
      <c r="B44" s="405" t="s">
        <v>333</v>
      </c>
      <c r="C44" s="417">
        <f>A!J527</f>
        <v>378</v>
      </c>
      <c r="D44" s="417">
        <f>A!D527</f>
        <v>378</v>
      </c>
      <c r="E44" s="417">
        <f>A!C527</f>
        <v>375.303</v>
      </c>
      <c r="F44" s="417">
        <f>A!B527</f>
        <v>389</v>
      </c>
      <c r="G44" s="417"/>
      <c r="H44" s="417">
        <f>A!E527</f>
        <v>378.74860799999101</v>
      </c>
      <c r="I44" s="418">
        <f>A!F527</f>
        <v>377.85614999999495</v>
      </c>
      <c r="J44" s="417">
        <f t="shared" si="3"/>
        <v>375.303</v>
      </c>
      <c r="K44" s="417">
        <f t="shared" si="4"/>
        <v>389</v>
      </c>
      <c r="L44" s="316">
        <f t="shared" si="5"/>
        <v>3.633952450947029E-2</v>
      </c>
      <c r="M44" s="417">
        <f>A!G527</f>
        <v>375.15227468349099</v>
      </c>
      <c r="N44" s="417">
        <f>A!H527</f>
        <v>378</v>
      </c>
      <c r="O44" s="418">
        <f>A!I527</f>
        <v>377.6</v>
      </c>
      <c r="P44" s="435"/>
      <c r="Q44" s="420">
        <f>A!L527</f>
        <v>386.21078631926298</v>
      </c>
    </row>
    <row r="45" spans="1:17" ht="10" customHeight="1">
      <c r="A45" s="461"/>
      <c r="B45" s="405" t="s">
        <v>334</v>
      </c>
      <c r="C45" s="417">
        <f>A!J528</f>
        <v>431</v>
      </c>
      <c r="D45" s="417">
        <f>A!D528</f>
        <v>431</v>
      </c>
      <c r="E45" s="417">
        <f>A!C528</f>
        <v>428.4190000000001</v>
      </c>
      <c r="F45" s="417">
        <f>A!B528</f>
        <v>432</v>
      </c>
      <c r="G45" s="417"/>
      <c r="H45" s="417">
        <f>A!E528</f>
        <v>429.75072000001205</v>
      </c>
      <c r="I45" s="418">
        <f>A!F528</f>
        <v>427.95094000000199</v>
      </c>
      <c r="J45" s="417">
        <f t="shared" si="3"/>
        <v>427.95094000000199</v>
      </c>
      <c r="K45" s="417">
        <f t="shared" si="4"/>
        <v>432</v>
      </c>
      <c r="L45" s="316">
        <f t="shared" si="5"/>
        <v>9.3961844814929359E-3</v>
      </c>
      <c r="M45" s="417">
        <f>A!G528</f>
        <v>431.67793810025216</v>
      </c>
      <c r="N45" s="417">
        <f>A!H528</f>
        <v>430.59999999999991</v>
      </c>
      <c r="O45" s="418">
        <f>A!I528</f>
        <v>430.5</v>
      </c>
      <c r="P45" s="435"/>
      <c r="Q45" s="420">
        <f>A!L528</f>
        <v>429.07760711643414</v>
      </c>
    </row>
    <row r="46" spans="1:17" ht="10" customHeight="1">
      <c r="A46" s="298"/>
      <c r="B46" s="405" t="s">
        <v>335</v>
      </c>
      <c r="C46" s="417">
        <f>A!J529</f>
        <v>-771</v>
      </c>
      <c r="D46" s="417">
        <f>A!D529</f>
        <v>-770</v>
      </c>
      <c r="E46" s="417">
        <f>A!C529</f>
        <v>-774.83899999999994</v>
      </c>
      <c r="F46" s="417">
        <f>A!B529</f>
        <v>-774</v>
      </c>
      <c r="G46" s="417"/>
      <c r="H46" s="417">
        <f>A!E529</f>
        <v>-769.63555199999905</v>
      </c>
      <c r="I46" s="418">
        <f>A!F529</f>
        <v>-767.98261799999796</v>
      </c>
      <c r="J46" s="417">
        <f t="shared" si="3"/>
        <v>-774.83899999999994</v>
      </c>
      <c r="K46" s="417">
        <f t="shared" si="4"/>
        <v>-767.98261799999796</v>
      </c>
      <c r="L46" s="316">
        <f t="shared" si="5"/>
        <v>8.9041963390323314E-3</v>
      </c>
      <c r="M46" s="417">
        <f>A!G529</f>
        <v>-769.65081388864792</v>
      </c>
      <c r="N46" s="417">
        <f>A!H529</f>
        <v>-770.4</v>
      </c>
      <c r="O46" s="418">
        <f>A!I529</f>
        <v>-770</v>
      </c>
      <c r="P46" s="435"/>
      <c r="Q46" s="420">
        <f>A!L529</f>
        <v>-776.35040942446597</v>
      </c>
    </row>
    <row r="47" spans="1:17" ht="10" customHeight="1">
      <c r="A47" s="298"/>
      <c r="B47" s="405" t="s">
        <v>336</v>
      </c>
      <c r="C47" s="417">
        <f>A!J530</f>
        <v>81</v>
      </c>
      <c r="D47" s="417">
        <f>A!D530</f>
        <v>81</v>
      </c>
      <c r="E47" s="417">
        <f>A!C530</f>
        <v>84.623999999999995</v>
      </c>
      <c r="F47" s="417">
        <f>A!B530</f>
        <v>82</v>
      </c>
      <c r="G47" s="417"/>
      <c r="H47" s="417">
        <f>A!E530</f>
        <v>81.663926499999192</v>
      </c>
      <c r="I47" s="418">
        <f>A!F530</f>
        <v>81.883678500000102</v>
      </c>
      <c r="J47" s="417">
        <f t="shared" si="3"/>
        <v>81</v>
      </c>
      <c r="K47" s="417">
        <f t="shared" si="4"/>
        <v>84.623999999999995</v>
      </c>
      <c r="L47" s="316">
        <f t="shared" si="5"/>
        <v>4.4567084906067929E-2</v>
      </c>
      <c r="M47" s="417">
        <f>A!G530</f>
        <v>81.5468505268949</v>
      </c>
      <c r="N47" s="417">
        <f>A!H530</f>
        <v>81.099999999999994</v>
      </c>
      <c r="O47" s="418">
        <f>A!I530</f>
        <v>81.299999999999983</v>
      </c>
      <c r="P47" s="435"/>
      <c r="Q47" s="420">
        <f>A!L530</f>
        <v>82.310150307772687</v>
      </c>
    </row>
    <row r="48" spans="1:17" ht="10" customHeight="1">
      <c r="A48" s="298"/>
      <c r="B48" s="405" t="s">
        <v>337</v>
      </c>
      <c r="C48" s="417">
        <f>A!J531</f>
        <v>79</v>
      </c>
      <c r="D48" s="417">
        <f>A!D531</f>
        <v>79</v>
      </c>
      <c r="E48" s="417">
        <f>A!C531</f>
        <v>79.443999999999988</v>
      </c>
      <c r="F48" s="417">
        <f>A!B531</f>
        <v>79</v>
      </c>
      <c r="G48" s="417"/>
      <c r="H48" s="417">
        <f>A!E531</f>
        <v>78.972096000002011</v>
      </c>
      <c r="I48" s="418">
        <f>A!F531</f>
        <v>79.633672000001013</v>
      </c>
      <c r="J48" s="417">
        <f t="shared" si="3"/>
        <v>78.972096000002011</v>
      </c>
      <c r="K48" s="417">
        <f t="shared" si="4"/>
        <v>79.633672000001013</v>
      </c>
      <c r="L48" s="316">
        <f t="shared" si="5"/>
        <v>8.3233602812008527E-3</v>
      </c>
      <c r="M48" s="417">
        <f>A!G531</f>
        <v>80.152732183143996</v>
      </c>
      <c r="N48" s="417">
        <f>A!H531</f>
        <v>79.200000000000017</v>
      </c>
      <c r="O48" s="418">
        <f>A!I531</f>
        <v>79.100000000000023</v>
      </c>
      <c r="P48" s="435"/>
      <c r="Q48" s="420">
        <f>A!L531</f>
        <v>78.314821484276024</v>
      </c>
    </row>
    <row r="49" spans="1:17" ht="10" customHeight="1">
      <c r="A49" s="298"/>
      <c r="B49" s="405" t="s">
        <v>338</v>
      </c>
      <c r="C49" s="417">
        <f>A!J532</f>
        <v>-1123</v>
      </c>
      <c r="D49" s="417">
        <f>A!D532</f>
        <v>-1122</v>
      </c>
      <c r="E49" s="417">
        <f>A!C532</f>
        <v>-1123.8140000000001</v>
      </c>
      <c r="F49" s="417">
        <f>A!B532</f>
        <v>-1127</v>
      </c>
      <c r="G49" s="417"/>
      <c r="H49" s="417">
        <f>A!E532</f>
        <v>-1120.4141760000091</v>
      </c>
      <c r="I49" s="418">
        <f>A!F532</f>
        <v>-1116.2998859999989</v>
      </c>
      <c r="J49" s="417">
        <f t="shared" si="3"/>
        <v>-1127</v>
      </c>
      <c r="K49" s="417">
        <f t="shared" si="4"/>
        <v>-1116.2998859999989</v>
      </c>
      <c r="L49" s="316">
        <f t="shared" si="5"/>
        <v>9.5412468199249298E-3</v>
      </c>
      <c r="M49" s="417">
        <f>A!G532</f>
        <v>-1121.1760198057561</v>
      </c>
      <c r="N49" s="417">
        <f>A!H532</f>
        <v>-1121.8</v>
      </c>
      <c r="O49" s="418">
        <f>A!I532</f>
        <v>-1121.4000000000001</v>
      </c>
      <c r="P49" s="435"/>
      <c r="Q49" s="420">
        <f>A!L532</f>
        <v>-1127.1131950566241</v>
      </c>
    </row>
    <row r="50" spans="1:17" ht="10" customHeight="1">
      <c r="A50" s="298"/>
      <c r="B50" s="405" t="s">
        <v>339</v>
      </c>
      <c r="C50" s="417">
        <f>A!J533</f>
        <v>122</v>
      </c>
      <c r="D50" s="417">
        <f>A!D533</f>
        <v>123</v>
      </c>
      <c r="E50" s="417">
        <f>A!C533</f>
        <v>125.669</v>
      </c>
      <c r="F50" s="417">
        <f>A!B533</f>
        <v>124</v>
      </c>
      <c r="G50" s="417"/>
      <c r="H50" s="417">
        <f>A!E533</f>
        <v>122.83555199999991</v>
      </c>
      <c r="I50" s="418">
        <f>A!F533</f>
        <v>123.24202000000152</v>
      </c>
      <c r="J50" s="417">
        <f t="shared" si="3"/>
        <v>122</v>
      </c>
      <c r="K50" s="417">
        <f t="shared" si="4"/>
        <v>125.669</v>
      </c>
      <c r="L50" s="316">
        <f t="shared" si="5"/>
        <v>2.9891091321259184E-2</v>
      </c>
      <c r="M50" s="417">
        <f>A!G533</f>
        <v>123.3368061339927</v>
      </c>
      <c r="N50" s="417">
        <f>A!H533</f>
        <v>122.4</v>
      </c>
      <c r="O50" s="418">
        <f>A!I533</f>
        <v>122.50000000000001</v>
      </c>
      <c r="P50" s="435"/>
      <c r="Q50" s="420">
        <f>A!L533</f>
        <v>122.30684469430931</v>
      </c>
    </row>
    <row r="51" spans="1:17" ht="11" customHeight="1" thickBot="1">
      <c r="A51" s="298"/>
      <c r="B51" s="425" t="s">
        <v>340</v>
      </c>
      <c r="C51" s="426">
        <f>A!J534</f>
        <v>-69</v>
      </c>
      <c r="D51" s="426">
        <f>A!D534</f>
        <v>-79</v>
      </c>
      <c r="E51" s="426">
        <f>A!C534</f>
        <v>-58.43100000000004</v>
      </c>
      <c r="F51" s="426">
        <f>A!B534</f>
        <v>-93</v>
      </c>
      <c r="G51" s="426"/>
      <c r="H51" s="426">
        <f>A!E534</f>
        <v>-58.309439999989991</v>
      </c>
      <c r="I51" s="427">
        <f>A!F534</f>
        <v>-49.869120000000066</v>
      </c>
      <c r="J51" s="426">
        <f t="shared" si="3"/>
        <v>-93</v>
      </c>
      <c r="K51" s="426">
        <f t="shared" si="4"/>
        <v>-49.869120000000066</v>
      </c>
      <c r="L51" s="316">
        <f t="shared" si="5"/>
        <v>0.62288334666032408</v>
      </c>
      <c r="M51" s="426">
        <f>A!G534</f>
        <v>-70.03173772225</v>
      </c>
      <c r="N51" s="426">
        <f>A!H534</f>
        <v>-68.799999999999955</v>
      </c>
      <c r="O51" s="427">
        <f>A!I534</f>
        <v>-68.900000000000091</v>
      </c>
      <c r="P51" s="435"/>
      <c r="Q51" s="420">
        <f>A!L534</f>
        <v>-74.43264500639998</v>
      </c>
    </row>
    <row r="52" spans="1:17" ht="12" customHeight="1" thickTop="1">
      <c r="A52" s="298"/>
      <c r="B52" s="430" t="s">
        <v>183</v>
      </c>
      <c r="C52" s="431"/>
      <c r="D52" s="431"/>
      <c r="E52" s="431"/>
      <c r="F52" s="432"/>
      <c r="G52" s="403"/>
      <c r="H52" s="403"/>
      <c r="I52" s="404"/>
      <c r="J52" s="561" t="s">
        <v>380</v>
      </c>
      <c r="K52" s="562"/>
      <c r="L52" s="563"/>
      <c r="M52" s="432"/>
      <c r="N52" s="432"/>
      <c r="O52" s="433"/>
      <c r="P52" s="430"/>
      <c r="Q52" s="305">
        <f>YourData!$J$5</f>
        <v>40179</v>
      </c>
    </row>
    <row r="53" spans="1:17" ht="12" customHeight="1">
      <c r="A53" s="298"/>
      <c r="B53" s="405"/>
      <c r="C53" s="408" t="s">
        <v>41</v>
      </c>
      <c r="D53" s="408" t="s">
        <v>153</v>
      </c>
      <c r="E53" s="408" t="s">
        <v>154</v>
      </c>
      <c r="F53" s="408" t="s">
        <v>154</v>
      </c>
      <c r="G53" s="408" t="s">
        <v>42</v>
      </c>
      <c r="H53" s="408" t="s">
        <v>155</v>
      </c>
      <c r="I53" s="409" t="s">
        <v>156</v>
      </c>
      <c r="J53" s="410"/>
      <c r="K53" s="410"/>
      <c r="L53" s="308" t="s">
        <v>157</v>
      </c>
      <c r="M53" s="410" t="s">
        <v>179</v>
      </c>
      <c r="N53" s="410"/>
      <c r="O53" s="406"/>
      <c r="P53" s="405"/>
      <c r="Q53" s="528" t="str">
        <f>A!$L$21</f>
        <v>Tested Prg</v>
      </c>
    </row>
    <row r="54" spans="1:17" ht="12" customHeight="1">
      <c r="A54" s="298"/>
      <c r="B54" s="412" t="s">
        <v>812</v>
      </c>
      <c r="C54" s="413" t="s">
        <v>159</v>
      </c>
      <c r="D54" s="413" t="s">
        <v>159</v>
      </c>
      <c r="E54" s="413" t="s">
        <v>61</v>
      </c>
      <c r="F54" s="413" t="s">
        <v>43</v>
      </c>
      <c r="G54" s="413" t="s">
        <v>160</v>
      </c>
      <c r="H54" s="413" t="s">
        <v>161</v>
      </c>
      <c r="I54" s="414" t="s">
        <v>161</v>
      </c>
      <c r="J54" s="413" t="s">
        <v>162</v>
      </c>
      <c r="K54" s="413" t="s">
        <v>163</v>
      </c>
      <c r="L54" s="312" t="s">
        <v>379</v>
      </c>
      <c r="M54" s="413" t="s">
        <v>161</v>
      </c>
      <c r="N54" s="413" t="s">
        <v>49</v>
      </c>
      <c r="O54" s="414" t="s">
        <v>50</v>
      </c>
      <c r="P54" s="415"/>
      <c r="Q54" s="529" t="str">
        <f>A!$L$22</f>
        <v>Org</v>
      </c>
    </row>
    <row r="55" spans="1:17" ht="10" customHeight="1">
      <c r="A55" s="298"/>
      <c r="B55" s="405" t="s">
        <v>341</v>
      </c>
      <c r="C55" s="417">
        <f>A!J536</f>
        <v>-16</v>
      </c>
      <c r="D55" s="417">
        <f>A!D536</f>
        <v>-15</v>
      </c>
      <c r="E55" s="417">
        <f>A!C536</f>
        <v>-12.268000000000001</v>
      </c>
      <c r="F55" s="417">
        <f>A!B536</f>
        <v>-19</v>
      </c>
      <c r="G55" s="417">
        <f>A!K536</f>
        <v>-16.014746999999787</v>
      </c>
      <c r="H55" s="417">
        <f>A!E536</f>
        <v>-15.962687999999005</v>
      </c>
      <c r="I55" s="418">
        <f>A!F536</f>
        <v>-15.70353200000099</v>
      </c>
      <c r="J55" s="417">
        <f t="shared" ref="J55:J73" si="6">MINA(C55:I55)</f>
        <v>-19</v>
      </c>
      <c r="K55" s="417">
        <f t="shared" ref="K55:K73" si="7">MAXA(C55:I55)</f>
        <v>-12.268000000000001</v>
      </c>
      <c r="L55" s="316">
        <f t="shared" ref="L55:L73" si="8">IF(AVERAGE(M55:O55)=0,0,ABS((K55-J55)/(AVERAGE(M55:O55))))</f>
        <v>0.4188073505888108</v>
      </c>
      <c r="M55" s="417">
        <f>A!G536</f>
        <v>-15.922649319802986</v>
      </c>
      <c r="N55" s="417">
        <f>A!H536</f>
        <v>-16.199999999999989</v>
      </c>
      <c r="O55" s="418">
        <f>A!I536</f>
        <v>-16.099999999999994</v>
      </c>
      <c r="P55" s="419"/>
      <c r="Q55" s="420">
        <f>A!L536</f>
        <v>-16.571602642459993</v>
      </c>
    </row>
    <row r="56" spans="1:17" ht="10" customHeight="1">
      <c r="A56" s="298"/>
      <c r="B56" s="405" t="s">
        <v>323</v>
      </c>
      <c r="C56" s="417">
        <f>A!J537</f>
        <v>-11</v>
      </c>
      <c r="D56" s="417">
        <f>A!D537</f>
        <v>-12</v>
      </c>
      <c r="E56" s="417">
        <f>A!C537</f>
        <v>-23.335999999999999</v>
      </c>
      <c r="F56" s="417">
        <f>A!B537</f>
        <v>-12</v>
      </c>
      <c r="G56" s="417">
        <f>A!K537</f>
        <v>-11.154002300000187</v>
      </c>
      <c r="H56" s="417">
        <f>A!E537</f>
        <v>-11.014752000003995</v>
      </c>
      <c r="I56" s="418">
        <f>A!F537</f>
        <v>-11.159203000000005</v>
      </c>
      <c r="J56" s="417">
        <f t="shared" si="6"/>
        <v>-23.335999999999999</v>
      </c>
      <c r="K56" s="417">
        <f t="shared" si="7"/>
        <v>-11</v>
      </c>
      <c r="L56" s="316">
        <f t="shared" si="8"/>
        <v>1.1140861980568855</v>
      </c>
      <c r="M56" s="417">
        <f>A!G537</f>
        <v>-11.218255521472997</v>
      </c>
      <c r="N56" s="417">
        <f>A!H537</f>
        <v>-11</v>
      </c>
      <c r="O56" s="418">
        <f>A!I537</f>
        <v>-11</v>
      </c>
      <c r="P56" s="419"/>
      <c r="Q56" s="420">
        <f>A!L537</f>
        <v>-9.8342238620100062</v>
      </c>
    </row>
    <row r="57" spans="1:17" ht="10" customHeight="1">
      <c r="A57" s="298"/>
      <c r="B57" s="405" t="s">
        <v>324</v>
      </c>
      <c r="C57" s="417">
        <f>A!J538</f>
        <v>-27</v>
      </c>
      <c r="D57" s="417">
        <f>A!D538</f>
        <v>-27</v>
      </c>
      <c r="E57" s="417">
        <f>A!C538</f>
        <v>-35.603999999999999</v>
      </c>
      <c r="F57" s="417">
        <f>A!B538</f>
        <v>-31</v>
      </c>
      <c r="G57" s="417">
        <f>A!K538</f>
        <v>-27.168749299999973</v>
      </c>
      <c r="H57" s="417">
        <f>A!E538</f>
        <v>-26.977440000003</v>
      </c>
      <c r="I57" s="418">
        <f>A!F538</f>
        <v>-26.862735000000995</v>
      </c>
      <c r="J57" s="417">
        <f t="shared" si="6"/>
        <v>-35.603999999999999</v>
      </c>
      <c r="K57" s="417">
        <f t="shared" si="7"/>
        <v>-26.862735000000995</v>
      </c>
      <c r="L57" s="316">
        <f t="shared" si="8"/>
        <v>0.32199783451701336</v>
      </c>
      <c r="M57" s="417">
        <f>A!G538</f>
        <v>-27.140904841275983</v>
      </c>
      <c r="N57" s="417">
        <f>A!H538</f>
        <v>-27.199999999999989</v>
      </c>
      <c r="O57" s="418">
        <f>A!I538</f>
        <v>-27.099999999999994</v>
      </c>
      <c r="P57" s="419"/>
      <c r="Q57" s="420">
        <f>A!L538</f>
        <v>-26.405826504469999</v>
      </c>
    </row>
    <row r="58" spans="1:17" ht="10" customHeight="1">
      <c r="A58" s="298"/>
      <c r="B58" s="405" t="s">
        <v>325</v>
      </c>
      <c r="C58" s="417">
        <f>A!J539</f>
        <v>-134</v>
      </c>
      <c r="D58" s="417">
        <f>A!D539</f>
        <v>-134</v>
      </c>
      <c r="E58" s="417">
        <f>A!C539</f>
        <v>-136.869</v>
      </c>
      <c r="F58" s="417">
        <f>A!B539</f>
        <v>-133</v>
      </c>
      <c r="G58" s="417">
        <f>A!K539</f>
        <v>-133.29759439999989</v>
      </c>
      <c r="H58" s="417">
        <f>A!E539</f>
        <v>-133.38830400000091</v>
      </c>
      <c r="I58" s="418">
        <f>A!F539</f>
        <v>-131.97358440000099</v>
      </c>
      <c r="J58" s="417">
        <f t="shared" si="6"/>
        <v>-136.869</v>
      </c>
      <c r="K58" s="417">
        <f t="shared" si="7"/>
        <v>-131.97358440000099</v>
      </c>
      <c r="L58" s="316">
        <f t="shared" si="8"/>
        <v>3.6610728784056204E-2</v>
      </c>
      <c r="M58" s="417">
        <f>A!G539</f>
        <v>-133.64598337066778</v>
      </c>
      <c r="N58" s="417">
        <f>A!H539</f>
        <v>-133.79999999999998</v>
      </c>
      <c r="O58" s="418">
        <f>A!I539</f>
        <v>-133.69999999999999</v>
      </c>
      <c r="P58" s="419"/>
      <c r="Q58" s="420">
        <f>A!L539</f>
        <v>-134.88539207778058</v>
      </c>
    </row>
    <row r="59" spans="1:17" ht="10" customHeight="1">
      <c r="A59" s="298"/>
      <c r="B59" s="405" t="s">
        <v>326</v>
      </c>
      <c r="C59" s="417">
        <f>A!J540</f>
        <v>-2</v>
      </c>
      <c r="D59" s="417">
        <f>A!D540</f>
        <v>-2</v>
      </c>
      <c r="E59" s="417">
        <f>A!C540</f>
        <v>-1.3690000000000007</v>
      </c>
      <c r="F59" s="417">
        <f>A!B540</f>
        <v>-2</v>
      </c>
      <c r="G59" s="417">
        <f>A!K540</f>
        <v>-2.1552940500000002</v>
      </c>
      <c r="H59" s="417">
        <f>A!E540</f>
        <v>-2.1503328000001289</v>
      </c>
      <c r="I59" s="418">
        <f>A!F540</f>
        <v>-2.176105299999989</v>
      </c>
      <c r="J59" s="417">
        <f t="shared" si="6"/>
        <v>-2.176105299999989</v>
      </c>
      <c r="K59" s="417">
        <f t="shared" si="7"/>
        <v>-1.3690000000000007</v>
      </c>
      <c r="L59" s="316">
        <f t="shared" si="8"/>
        <v>0.36722113317848304</v>
      </c>
      <c r="M59" s="417">
        <f>A!G540</f>
        <v>-2.193618071602419</v>
      </c>
      <c r="N59" s="417">
        <f>A!H540</f>
        <v>-2.2000000000000011</v>
      </c>
      <c r="O59" s="418">
        <f>A!I540</f>
        <v>-2.2000000000000011</v>
      </c>
      <c r="P59" s="419"/>
      <c r="Q59" s="420">
        <f>A!L540</f>
        <v>-2.2018004387689807</v>
      </c>
    </row>
    <row r="60" spans="1:17" ht="10" customHeight="1">
      <c r="A60" s="298"/>
      <c r="B60" s="405" t="s">
        <v>327</v>
      </c>
      <c r="C60" s="417">
        <f>A!J541</f>
        <v>-120</v>
      </c>
      <c r="D60" s="417">
        <f>A!D541</f>
        <v>-121</v>
      </c>
      <c r="E60" s="417">
        <f>A!C541</f>
        <v>-125.97</v>
      </c>
      <c r="F60" s="417">
        <f>A!B541</f>
        <v>-116</v>
      </c>
      <c r="G60" s="417">
        <f>A!K541</f>
        <v>-119.43814145000012</v>
      </c>
      <c r="H60" s="417">
        <f>A!E541</f>
        <v>-119.57594880000202</v>
      </c>
      <c r="I60" s="418">
        <f>A!F541</f>
        <v>-118.44615769999999</v>
      </c>
      <c r="J60" s="417">
        <f t="shared" si="6"/>
        <v>-125.97</v>
      </c>
      <c r="K60" s="417">
        <f t="shared" si="7"/>
        <v>-116</v>
      </c>
      <c r="L60" s="316">
        <f t="shared" si="8"/>
        <v>8.3194964308140149E-2</v>
      </c>
      <c r="M60" s="417">
        <f>A!G541</f>
        <v>-119.91695212246722</v>
      </c>
      <c r="N60" s="417">
        <f>A!H541</f>
        <v>-119.80000000000001</v>
      </c>
      <c r="O60" s="418">
        <f>A!I541</f>
        <v>-119.80000000000001</v>
      </c>
      <c r="P60" s="419"/>
      <c r="Q60" s="420">
        <f>A!L541</f>
        <v>-120.51558987408959</v>
      </c>
    </row>
    <row r="61" spans="1:17" ht="10" customHeight="1">
      <c r="A61" s="298"/>
      <c r="B61" s="405" t="s">
        <v>328</v>
      </c>
      <c r="C61" s="417">
        <f>A!J542</f>
        <v>13</v>
      </c>
      <c r="D61" s="417">
        <f>A!D542</f>
        <v>12</v>
      </c>
      <c r="E61" s="417">
        <f>A!C542</f>
        <v>0</v>
      </c>
      <c r="F61" s="417">
        <f>A!B542</f>
        <v>14</v>
      </c>
      <c r="G61" s="417">
        <f>A!K542</f>
        <v>12.711001599999875</v>
      </c>
      <c r="H61" s="417">
        <f>A!E542</f>
        <v>13.187327999997009</v>
      </c>
      <c r="I61" s="418">
        <f>A!F542</f>
        <v>12.744582000000008</v>
      </c>
      <c r="J61" s="417">
        <f t="shared" si="6"/>
        <v>0</v>
      </c>
      <c r="K61" s="417">
        <f t="shared" si="7"/>
        <v>14</v>
      </c>
      <c r="L61" s="316">
        <f t="shared" si="8"/>
        <v>1.0635855523053794</v>
      </c>
      <c r="M61" s="417">
        <f>A!G542</f>
        <v>13.089065932648992</v>
      </c>
      <c r="N61" s="417">
        <f>A!H542</f>
        <v>13.199999999999989</v>
      </c>
      <c r="O61" s="418">
        <f>A!I542</f>
        <v>13.199999999999989</v>
      </c>
      <c r="P61" s="419"/>
      <c r="Q61" s="420">
        <f>A!L542</f>
        <v>11.813994434308995</v>
      </c>
    </row>
    <row r="62" spans="1:17" ht="10" customHeight="1">
      <c r="A62" s="298"/>
      <c r="B62" s="405" t="s">
        <v>329</v>
      </c>
      <c r="C62" s="417">
        <f>A!J543</f>
        <v>-12</v>
      </c>
      <c r="D62" s="417">
        <f>A!D543</f>
        <v>-12</v>
      </c>
      <c r="E62" s="417">
        <f>A!C543</f>
        <v>-13.864999999999995</v>
      </c>
      <c r="F62" s="417">
        <f>A!B543</f>
        <v>-15</v>
      </c>
      <c r="G62" s="417">
        <f>A!K543</f>
        <v>-11.973239600000028</v>
      </c>
      <c r="H62" s="417">
        <f>A!E543</f>
        <v>-11.761343999996996</v>
      </c>
      <c r="I62" s="418">
        <f>A!F543</f>
        <v>-11.117300999999998</v>
      </c>
      <c r="J62" s="417">
        <f t="shared" si="6"/>
        <v>-15</v>
      </c>
      <c r="K62" s="417">
        <f t="shared" si="7"/>
        <v>-11.117300999999998</v>
      </c>
      <c r="L62" s="316">
        <f t="shared" si="8"/>
        <v>0.32617996027171364</v>
      </c>
      <c r="M62" s="417">
        <f>A!G543</f>
        <v>-11.910645713172983</v>
      </c>
      <c r="N62" s="417">
        <f>A!H543</f>
        <v>-11.900000000000006</v>
      </c>
      <c r="O62" s="418">
        <f>A!I543</f>
        <v>-11.900000000000006</v>
      </c>
      <c r="P62" s="419"/>
      <c r="Q62" s="420">
        <f>A!L543</f>
        <v>-10.929826324598992</v>
      </c>
    </row>
    <row r="63" spans="1:17" ht="10" customHeight="1">
      <c r="A63" s="298"/>
      <c r="B63" s="405" t="s">
        <v>330</v>
      </c>
      <c r="C63" s="417">
        <f>A!J544</f>
        <v>20</v>
      </c>
      <c r="D63" s="417">
        <f>A!D544</f>
        <v>21</v>
      </c>
      <c r="E63" s="417">
        <f>A!C544</f>
        <v>22.625999999999991</v>
      </c>
      <c r="F63" s="417">
        <f>A!B544</f>
        <v>24</v>
      </c>
      <c r="G63" s="417">
        <f>A!K544</f>
        <v>20.260345600000051</v>
      </c>
      <c r="H63" s="417">
        <f>A!E544</f>
        <v>20.246015999997979</v>
      </c>
      <c r="I63" s="418">
        <f>A!F544</f>
        <v>19.68973299999999</v>
      </c>
      <c r="J63" s="417">
        <f t="shared" si="6"/>
        <v>19.68973299999999</v>
      </c>
      <c r="K63" s="417">
        <f t="shared" si="7"/>
        <v>24</v>
      </c>
      <c r="L63" s="316">
        <f t="shared" si="8"/>
        <v>0.21555388286354304</v>
      </c>
      <c r="M63" s="417">
        <f>A!G544</f>
        <v>19.788717568989</v>
      </c>
      <c r="N63" s="417">
        <f>A!H544</f>
        <v>20.100000000000023</v>
      </c>
      <c r="O63" s="418">
        <f>A!I544</f>
        <v>20.100000000000023</v>
      </c>
      <c r="P63" s="419"/>
      <c r="Q63" s="420">
        <f>A!L544</f>
        <v>19.642775653677006</v>
      </c>
    </row>
    <row r="64" spans="1:17" ht="10" customHeight="1">
      <c r="A64" s="298"/>
      <c r="B64" s="405" t="s">
        <v>331</v>
      </c>
      <c r="C64" s="417">
        <f>A!J545</f>
        <v>-68</v>
      </c>
      <c r="D64" s="417">
        <f>A!D545</f>
        <v>-68</v>
      </c>
      <c r="E64" s="417">
        <f>A!C545</f>
        <v>-71.594999999999999</v>
      </c>
      <c r="F64" s="417">
        <f>A!B545</f>
        <v>-73</v>
      </c>
      <c r="G64" s="417">
        <f>A!K545</f>
        <v>-67.239943899999929</v>
      </c>
      <c r="H64" s="417">
        <f>A!E545</f>
        <v>-67.714079999999697</v>
      </c>
      <c r="I64" s="418">
        <f>A!F545</f>
        <v>-66.426131000000311</v>
      </c>
      <c r="J64" s="417">
        <f t="shared" si="6"/>
        <v>-73</v>
      </c>
      <c r="K64" s="417">
        <f t="shared" si="7"/>
        <v>-66.426131000000311</v>
      </c>
      <c r="L64" s="316">
        <f t="shared" si="8"/>
        <v>9.6946166847292514E-2</v>
      </c>
      <c r="M64" s="417">
        <f>A!G545</f>
        <v>-67.628434989741393</v>
      </c>
      <c r="N64" s="417">
        <f>A!H545</f>
        <v>-67.899999999999991</v>
      </c>
      <c r="O64" s="418">
        <f>A!I545</f>
        <v>-67.899999999999991</v>
      </c>
      <c r="P64" s="419"/>
      <c r="Q64" s="420">
        <f>A!L545</f>
        <v>-67.791665347041501</v>
      </c>
    </row>
    <row r="65" spans="1:17" ht="10" customHeight="1">
      <c r="A65" s="298"/>
      <c r="B65" s="405" t="s">
        <v>332</v>
      </c>
      <c r="C65" s="417">
        <f>A!J546</f>
        <v>-23</v>
      </c>
      <c r="D65" s="417">
        <f>A!D546</f>
        <v>-22</v>
      </c>
      <c r="E65" s="417">
        <f>A!C546</f>
        <v>-22.103999999999999</v>
      </c>
      <c r="F65" s="417">
        <f>A!B546</f>
        <v>-24</v>
      </c>
      <c r="G65" s="417">
        <f>A!K546</f>
        <v>-21.866322499999868</v>
      </c>
      <c r="H65" s="417">
        <f>A!E546</f>
        <v>-22.385663999998002</v>
      </c>
      <c r="I65" s="418">
        <f>A!F546</f>
        <v>-21.274864000000008</v>
      </c>
      <c r="J65" s="417">
        <f t="shared" si="6"/>
        <v>-24</v>
      </c>
      <c r="K65" s="417">
        <f t="shared" si="7"/>
        <v>-21.274864000000008</v>
      </c>
      <c r="L65" s="316">
        <f t="shared" si="8"/>
        <v>0.12103208515734808</v>
      </c>
      <c r="M65" s="417">
        <f>A!G546</f>
        <v>-22.447444046523003</v>
      </c>
      <c r="N65" s="417">
        <f>A!H546</f>
        <v>-22.5</v>
      </c>
      <c r="O65" s="418">
        <f>A!I546</f>
        <v>-22.599999999999994</v>
      </c>
      <c r="P65" s="419"/>
      <c r="Q65" s="420">
        <f>A!L546</f>
        <v>-20.895742779632002</v>
      </c>
    </row>
    <row r="66" spans="1:17" ht="10" customHeight="1">
      <c r="A66" s="298"/>
      <c r="B66" s="405" t="s">
        <v>333</v>
      </c>
      <c r="C66" s="417">
        <f>A!J547</f>
        <v>45</v>
      </c>
      <c r="D66" s="417">
        <f>A!D547</f>
        <v>46</v>
      </c>
      <c r="E66" s="417">
        <f>A!C547</f>
        <v>49.491</v>
      </c>
      <c r="F66" s="417">
        <f>A!B547</f>
        <v>49</v>
      </c>
      <c r="G66" s="417">
        <f>A!K547</f>
        <v>45.373621400000061</v>
      </c>
      <c r="H66" s="417">
        <f>A!E547</f>
        <v>45.328416000001695</v>
      </c>
      <c r="I66" s="418">
        <f>A!F547</f>
        <v>45.151267000000303</v>
      </c>
      <c r="J66" s="417">
        <f t="shared" si="6"/>
        <v>45</v>
      </c>
      <c r="K66" s="417">
        <f t="shared" si="7"/>
        <v>49.491</v>
      </c>
      <c r="L66" s="316">
        <f t="shared" si="8"/>
        <v>9.9152941897738031E-2</v>
      </c>
      <c r="M66" s="417">
        <f>A!G547</f>
        <v>45.18099094321839</v>
      </c>
      <c r="N66" s="417">
        <f>A!H547</f>
        <v>45.399999999999991</v>
      </c>
      <c r="O66" s="418">
        <f>A!I547</f>
        <v>45.3</v>
      </c>
      <c r="P66" s="419"/>
      <c r="Q66" s="420">
        <f>A!L547</f>
        <v>46.895922567409499</v>
      </c>
    </row>
    <row r="67" spans="1:17" ht="10" customHeight="1">
      <c r="A67" s="298"/>
      <c r="B67" s="405" t="s">
        <v>334</v>
      </c>
      <c r="C67" s="417">
        <f>A!J548</f>
        <v>21</v>
      </c>
      <c r="D67" s="417">
        <f>A!D548</f>
        <v>20</v>
      </c>
      <c r="E67" s="417">
        <f>A!C548</f>
        <v>24.243000000000009</v>
      </c>
      <c r="F67" s="417">
        <f>A!B548</f>
        <v>25</v>
      </c>
      <c r="G67" s="417">
        <f>A!K548</f>
        <v>20.727084099999715</v>
      </c>
      <c r="H67" s="417">
        <f>A!E548</f>
        <v>20.757408000000993</v>
      </c>
      <c r="I67" s="418">
        <f>A!F548</f>
        <v>20.692254999999989</v>
      </c>
      <c r="J67" s="417">
        <f t="shared" si="6"/>
        <v>20</v>
      </c>
      <c r="K67" s="417">
        <f t="shared" si="7"/>
        <v>25</v>
      </c>
      <c r="L67" s="316">
        <f t="shared" si="8"/>
        <v>0.24109775517314957</v>
      </c>
      <c r="M67" s="417">
        <f>A!G548</f>
        <v>20.615427884127001</v>
      </c>
      <c r="N67" s="417">
        <f>A!H548</f>
        <v>20.800000000000011</v>
      </c>
      <c r="O67" s="418">
        <f>A!I548</f>
        <v>20.800000000000011</v>
      </c>
      <c r="P67" s="419"/>
      <c r="Q67" s="420">
        <f>A!L548</f>
        <v>20.068109785537018</v>
      </c>
    </row>
    <row r="68" spans="1:17" ht="10" customHeight="1">
      <c r="A68" s="298"/>
      <c r="B68" s="405" t="s">
        <v>335</v>
      </c>
      <c r="C68" s="417">
        <f>A!J549</f>
        <v>-100</v>
      </c>
      <c r="D68" s="417">
        <f>A!D549</f>
        <v>-101</v>
      </c>
      <c r="E68" s="417">
        <f>A!C549</f>
        <v>-96.662000000000006</v>
      </c>
      <c r="F68" s="417">
        <f>A!B549</f>
        <v>-98</v>
      </c>
      <c r="G68" s="417">
        <f>A!K549</f>
        <v>-100.34952198000013</v>
      </c>
      <c r="H68" s="417">
        <f>A!E549</f>
        <v>-100.46346240000121</v>
      </c>
      <c r="I68" s="418">
        <f>A!F549</f>
        <v>-99.985235000000003</v>
      </c>
      <c r="J68" s="417">
        <f t="shared" si="6"/>
        <v>-101</v>
      </c>
      <c r="K68" s="417">
        <f t="shared" si="7"/>
        <v>-96.662000000000006</v>
      </c>
      <c r="L68" s="316">
        <f t="shared" si="8"/>
        <v>4.3135181672302902E-2</v>
      </c>
      <c r="M68" s="417">
        <f>A!G549</f>
        <v>-100.6026820210722</v>
      </c>
      <c r="N68" s="417">
        <f>A!H549</f>
        <v>-100.6</v>
      </c>
      <c r="O68" s="418">
        <f>A!I549</f>
        <v>-100.5</v>
      </c>
      <c r="P68" s="419"/>
      <c r="Q68" s="420">
        <f>A!L549</f>
        <v>-101.4441607265471</v>
      </c>
    </row>
    <row r="69" spans="1:17" ht="10" customHeight="1">
      <c r="A69" s="298"/>
      <c r="B69" s="405" t="s">
        <v>336</v>
      </c>
      <c r="C69" s="417">
        <f>A!J550</f>
        <v>10</v>
      </c>
      <c r="D69" s="417">
        <f>A!D550</f>
        <v>10</v>
      </c>
      <c r="E69" s="417">
        <f>A!C550</f>
        <v>7.2039999999999997</v>
      </c>
      <c r="F69" s="417">
        <f>A!B550</f>
        <v>8</v>
      </c>
      <c r="G69" s="417">
        <f>A!K550</f>
        <v>9.9332985699999874</v>
      </c>
      <c r="H69" s="417">
        <f>A!E550</f>
        <v>9.9141503999998299</v>
      </c>
      <c r="I69" s="418">
        <f>A!F550</f>
        <v>9.930640699999989</v>
      </c>
      <c r="J69" s="417">
        <f t="shared" si="6"/>
        <v>7.2039999999999997</v>
      </c>
      <c r="K69" s="417">
        <f t="shared" si="7"/>
        <v>10</v>
      </c>
      <c r="L69" s="316">
        <f t="shared" si="8"/>
        <v>0.28189375077439277</v>
      </c>
      <c r="M69" s="417">
        <f>A!G550</f>
        <v>9.955891987521019</v>
      </c>
      <c r="N69" s="417">
        <f>A!H550</f>
        <v>9.9</v>
      </c>
      <c r="O69" s="418">
        <f>A!I550</f>
        <v>9.9</v>
      </c>
      <c r="P69" s="419"/>
      <c r="Q69" s="420">
        <f>A!L550</f>
        <v>9.9896808022194818</v>
      </c>
    </row>
    <row r="70" spans="1:17" ht="10" customHeight="1">
      <c r="A70" s="298"/>
      <c r="B70" s="405" t="s">
        <v>337</v>
      </c>
      <c r="C70" s="417">
        <f>A!J551</f>
        <v>5</v>
      </c>
      <c r="D70" s="417">
        <f>A!D551</f>
        <v>5</v>
      </c>
      <c r="E70" s="417">
        <f>A!C551</f>
        <v>3.5770000000000017</v>
      </c>
      <c r="F70" s="417">
        <f>A!B551</f>
        <v>4</v>
      </c>
      <c r="G70" s="417">
        <f>A!K551</f>
        <v>4.6269802500000239</v>
      </c>
      <c r="H70" s="417">
        <f>A!E551</f>
        <v>4.6017216000001007</v>
      </c>
      <c r="I70" s="418">
        <f>A!F551</f>
        <v>4.6449098000001001</v>
      </c>
      <c r="J70" s="417">
        <f t="shared" si="6"/>
        <v>3.5770000000000017</v>
      </c>
      <c r="K70" s="417">
        <f t="shared" si="7"/>
        <v>5</v>
      </c>
      <c r="L70" s="316">
        <f t="shared" si="8"/>
        <v>0.30821130868344276</v>
      </c>
      <c r="M70" s="417">
        <f>A!G551</f>
        <v>4.6508869717840007</v>
      </c>
      <c r="N70" s="417">
        <f>A!H551</f>
        <v>4.6000000000000014</v>
      </c>
      <c r="O70" s="418">
        <f>A!I551</f>
        <v>4.6000000000000014</v>
      </c>
      <c r="P70" s="419"/>
      <c r="Q70" s="420">
        <f>A!L551</f>
        <v>4.4485213733305997</v>
      </c>
    </row>
    <row r="71" spans="1:17" ht="10" customHeight="1">
      <c r="A71" s="298"/>
      <c r="B71" s="405" t="s">
        <v>338</v>
      </c>
      <c r="C71" s="417">
        <f>A!J552</f>
        <v>-116</v>
      </c>
      <c r="D71" s="417">
        <f>A!D552</f>
        <v>-116</v>
      </c>
      <c r="E71" s="417">
        <f>A!C552</f>
        <v>-117.328</v>
      </c>
      <c r="F71" s="417">
        <f>A!B552</f>
        <v>-119</v>
      </c>
      <c r="G71" s="417">
        <f>A!K552</f>
        <v>-116.44962582999983</v>
      </c>
      <c r="H71" s="417">
        <f>A!E552</f>
        <v>-116.61914880000209</v>
      </c>
      <c r="I71" s="418">
        <f>A!F552</f>
        <v>-116.0325801999999</v>
      </c>
      <c r="J71" s="417">
        <f t="shared" si="6"/>
        <v>-119</v>
      </c>
      <c r="K71" s="417">
        <f t="shared" si="7"/>
        <v>-116</v>
      </c>
      <c r="L71" s="316">
        <f t="shared" si="8"/>
        <v>2.5709347834920983E-2</v>
      </c>
      <c r="M71" s="417">
        <f>A!G552</f>
        <v>-116.5672229334152</v>
      </c>
      <c r="N71" s="417">
        <f>A!H552</f>
        <v>-116.80000000000001</v>
      </c>
      <c r="O71" s="418">
        <f>A!I552</f>
        <v>-116.70000000000002</v>
      </c>
      <c r="P71" s="419"/>
      <c r="Q71" s="420">
        <f>A!L552</f>
        <v>-117.06374913875351</v>
      </c>
    </row>
    <row r="72" spans="1:17" ht="10" customHeight="1">
      <c r="A72" s="298"/>
      <c r="B72" s="405" t="s">
        <v>339</v>
      </c>
      <c r="C72" s="417">
        <f>A!J553</f>
        <v>13</v>
      </c>
      <c r="D72" s="417">
        <f>A!D553</f>
        <v>13</v>
      </c>
      <c r="E72" s="417">
        <f>A!C553</f>
        <v>9.4120000000000008</v>
      </c>
      <c r="F72" s="417">
        <f>A!B553</f>
        <v>10</v>
      </c>
      <c r="G72" s="417">
        <f>A!K553</f>
        <v>12.404984770000011</v>
      </c>
      <c r="H72" s="417">
        <f>A!E553</f>
        <v>12.365539199999802</v>
      </c>
      <c r="I72" s="418">
        <f>A!F553</f>
        <v>12.3994452000001</v>
      </c>
      <c r="J72" s="417">
        <f t="shared" si="6"/>
        <v>9.4120000000000008</v>
      </c>
      <c r="K72" s="417">
        <f t="shared" si="7"/>
        <v>13</v>
      </c>
      <c r="L72" s="316">
        <f t="shared" si="8"/>
        <v>0.29081547595077922</v>
      </c>
      <c r="M72" s="417">
        <f>A!G553</f>
        <v>12.413160887702601</v>
      </c>
      <c r="N72" s="417">
        <f>A!H553</f>
        <v>12.3</v>
      </c>
      <c r="O72" s="418">
        <f>A!I553</f>
        <v>12.3</v>
      </c>
      <c r="P72" s="419"/>
      <c r="Q72" s="420">
        <f>A!L553</f>
        <v>12.236401736781101</v>
      </c>
    </row>
    <row r="73" spans="1:17" ht="11" customHeight="1" thickBot="1">
      <c r="A73" s="298"/>
      <c r="B73" s="425" t="s">
        <v>340</v>
      </c>
      <c r="C73" s="426">
        <f>A!J554</f>
        <v>10</v>
      </c>
      <c r="D73" s="426">
        <f>A!D554</f>
        <v>9</v>
      </c>
      <c r="E73" s="426">
        <f>A!C554</f>
        <v>3.9660000000000082</v>
      </c>
      <c r="F73" s="426">
        <f>A!B554</f>
        <v>10</v>
      </c>
      <c r="G73" s="417">
        <f>A!K554</f>
        <v>9.8015242999999259</v>
      </c>
      <c r="H73" s="426">
        <f>A!E554</f>
        <v>10.911935999999002</v>
      </c>
      <c r="I73" s="427">
        <f>A!F554</f>
        <v>12.19747199999901</v>
      </c>
      <c r="J73" s="426">
        <f t="shared" si="6"/>
        <v>3.9660000000000082</v>
      </c>
      <c r="K73" s="426">
        <f t="shared" si="7"/>
        <v>12.19747199999901</v>
      </c>
      <c r="L73" s="316">
        <f t="shared" si="8"/>
        <v>0.78376896223235337</v>
      </c>
      <c r="M73" s="426">
        <f>A!G554</f>
        <v>10.40726450006602</v>
      </c>
      <c r="N73" s="426">
        <f>A!H554</f>
        <v>10.5</v>
      </c>
      <c r="O73" s="427">
        <f>A!I554</f>
        <v>10.599999999999994</v>
      </c>
      <c r="P73" s="419"/>
      <c r="Q73" s="420">
        <f>A!L554</f>
        <v>9.3440078708850081</v>
      </c>
    </row>
    <row r="74" spans="1:17" ht="12" customHeight="1" thickTop="1">
      <c r="A74" s="298"/>
      <c r="B74" s="430" t="s">
        <v>185</v>
      </c>
      <c r="C74" s="431"/>
      <c r="D74" s="431"/>
      <c r="E74" s="431"/>
      <c r="F74" s="432"/>
      <c r="G74" s="403"/>
      <c r="H74" s="403"/>
      <c r="I74" s="404"/>
      <c r="J74" s="561" t="s">
        <v>380</v>
      </c>
      <c r="K74" s="562"/>
      <c r="L74" s="563"/>
      <c r="M74" s="432"/>
      <c r="N74" s="432"/>
      <c r="O74" s="433"/>
      <c r="P74" s="432"/>
      <c r="Q74" s="305">
        <f>YourData!$J$5</f>
        <v>40179</v>
      </c>
    </row>
    <row r="75" spans="1:17" ht="12" customHeight="1">
      <c r="A75" s="298"/>
      <c r="B75" s="405"/>
      <c r="C75" s="408" t="s">
        <v>41</v>
      </c>
      <c r="D75" s="408" t="s">
        <v>153</v>
      </c>
      <c r="E75" s="408" t="s">
        <v>154</v>
      </c>
      <c r="F75" s="408" t="s">
        <v>154</v>
      </c>
      <c r="G75" s="408" t="s">
        <v>42</v>
      </c>
      <c r="H75" s="408" t="s">
        <v>155</v>
      </c>
      <c r="I75" s="409" t="s">
        <v>156</v>
      </c>
      <c r="J75" s="410"/>
      <c r="K75" s="410"/>
      <c r="L75" s="308" t="s">
        <v>157</v>
      </c>
      <c r="M75" s="410" t="s">
        <v>179</v>
      </c>
      <c r="N75" s="410"/>
      <c r="O75" s="406"/>
      <c r="P75" s="407"/>
      <c r="Q75" s="528" t="str">
        <f>A!$L$21</f>
        <v>Tested Prg</v>
      </c>
    </row>
    <row r="76" spans="1:17" ht="12" customHeight="1">
      <c r="A76" s="298"/>
      <c r="B76" s="412" t="s">
        <v>812</v>
      </c>
      <c r="C76" s="413" t="s">
        <v>159</v>
      </c>
      <c r="D76" s="413" t="s">
        <v>159</v>
      </c>
      <c r="E76" s="413" t="s">
        <v>61</v>
      </c>
      <c r="F76" s="413" t="s">
        <v>43</v>
      </c>
      <c r="G76" s="413" t="s">
        <v>160</v>
      </c>
      <c r="H76" s="413" t="s">
        <v>161</v>
      </c>
      <c r="I76" s="414" t="s">
        <v>161</v>
      </c>
      <c r="J76" s="413" t="s">
        <v>162</v>
      </c>
      <c r="K76" s="413" t="s">
        <v>163</v>
      </c>
      <c r="L76" s="312" t="s">
        <v>379</v>
      </c>
      <c r="M76" s="413" t="s">
        <v>161</v>
      </c>
      <c r="N76" s="413" t="s">
        <v>49</v>
      </c>
      <c r="O76" s="414" t="s">
        <v>50</v>
      </c>
      <c r="P76" s="416"/>
      <c r="Q76" s="529" t="str">
        <f>A!$L$22</f>
        <v>Org</v>
      </c>
    </row>
    <row r="77" spans="1:17" ht="10" customHeight="1">
      <c r="A77" s="298"/>
      <c r="B77" s="405" t="s">
        <v>341</v>
      </c>
      <c r="C77" s="417">
        <f>A!J556</f>
        <v>-8</v>
      </c>
      <c r="D77" s="417">
        <f>A!D556</f>
        <v>-7</v>
      </c>
      <c r="E77" s="417">
        <f>A!C556</f>
        <v>-5.7610000000000099</v>
      </c>
      <c r="F77" s="417">
        <f>A!B556</f>
        <v>-7</v>
      </c>
      <c r="G77" s="417"/>
      <c r="H77" s="417">
        <f>A!E556</f>
        <v>-7.4954207999988967</v>
      </c>
      <c r="I77" s="418">
        <f>A!F556</f>
        <v>-7.3739612000006005</v>
      </c>
      <c r="J77" s="417">
        <f t="shared" ref="J77:J95" si="9">MINA(C77:I77)</f>
        <v>-8</v>
      </c>
      <c r="K77" s="417">
        <f t="shared" ref="K77:K95" si="10">MAXA(C77:I77)</f>
        <v>-5.7610000000000099</v>
      </c>
      <c r="L77" s="316">
        <f t="shared" ref="L77:L95" si="11">IF(AVERAGE(M77:O77)=0,0,ABS((K77-J77)/(AVERAGE(M77:O77))))</f>
        <v>0.29884250530594259</v>
      </c>
      <c r="M77" s="417">
        <f>A!G556</f>
        <v>-7.4767222892987988</v>
      </c>
      <c r="N77" s="417">
        <f>A!H556</f>
        <v>-7.4999999999999929</v>
      </c>
      <c r="O77" s="418">
        <f>A!I556</f>
        <v>-7.4999999999999929</v>
      </c>
      <c r="P77" s="435"/>
      <c r="Q77" s="420">
        <f>A!L556</f>
        <v>-7.781448197328892</v>
      </c>
    </row>
    <row r="78" spans="1:17" ht="10" customHeight="1">
      <c r="A78" s="298"/>
      <c r="B78" s="405" t="s">
        <v>323</v>
      </c>
      <c r="C78" s="417">
        <f>A!J557</f>
        <v>-5</v>
      </c>
      <c r="D78" s="417">
        <f>A!D557</f>
        <v>-6</v>
      </c>
      <c r="E78" s="417">
        <f>A!C557</f>
        <v>-10.957999999999998</v>
      </c>
      <c r="F78" s="417">
        <f>A!B557</f>
        <v>-5</v>
      </c>
      <c r="G78" s="417"/>
      <c r="H78" s="417">
        <f>A!E557</f>
        <v>-5.1719808000003056</v>
      </c>
      <c r="I78" s="418">
        <f>A!F557</f>
        <v>-5.2399502000000027</v>
      </c>
      <c r="J78" s="417">
        <f t="shared" si="9"/>
        <v>-10.957999999999998</v>
      </c>
      <c r="K78" s="417">
        <f t="shared" si="10"/>
        <v>-5</v>
      </c>
      <c r="L78" s="316">
        <f t="shared" si="11"/>
        <v>1.1408181827715937</v>
      </c>
      <c r="M78" s="417">
        <f>A!G557</f>
        <v>-5.2677025926913998</v>
      </c>
      <c r="N78" s="417">
        <f>A!H557</f>
        <v>-5.2000000000000028</v>
      </c>
      <c r="O78" s="418">
        <f>A!I557</f>
        <v>-5.2000000000000028</v>
      </c>
      <c r="P78" s="419"/>
      <c r="Q78" s="420">
        <f>A!L557</f>
        <v>-4.6178094656395032</v>
      </c>
    </row>
    <row r="79" spans="1:17" ht="10" customHeight="1">
      <c r="A79" s="298"/>
      <c r="B79" s="405" t="s">
        <v>324</v>
      </c>
      <c r="C79" s="417">
        <f>A!J558</f>
        <v>-13</v>
      </c>
      <c r="D79" s="417">
        <f>A!D558</f>
        <v>-13</v>
      </c>
      <c r="E79" s="417">
        <f>A!C558</f>
        <v>-16.719000000000008</v>
      </c>
      <c r="F79" s="417">
        <f>A!B558</f>
        <v>-12</v>
      </c>
      <c r="G79" s="417"/>
      <c r="H79" s="417">
        <f>A!E558</f>
        <v>-12.667401599999202</v>
      </c>
      <c r="I79" s="418">
        <f>A!F558</f>
        <v>-12.613911400000603</v>
      </c>
      <c r="J79" s="417">
        <f t="shared" si="9"/>
        <v>-16.719000000000008</v>
      </c>
      <c r="K79" s="417">
        <f t="shared" si="10"/>
        <v>-12</v>
      </c>
      <c r="L79" s="316">
        <f t="shared" si="11"/>
        <v>0.37114204877379664</v>
      </c>
      <c r="M79" s="417">
        <f>A!G558</f>
        <v>-12.744424881990199</v>
      </c>
      <c r="N79" s="417">
        <f>A!H558</f>
        <v>-12.699999999999996</v>
      </c>
      <c r="O79" s="418">
        <f>A!I558</f>
        <v>-12.699999999999996</v>
      </c>
      <c r="P79" s="419"/>
      <c r="Q79" s="420">
        <f>A!L558</f>
        <v>-12.399257662968395</v>
      </c>
    </row>
    <row r="80" spans="1:17" ht="10" customHeight="1">
      <c r="A80" s="298"/>
      <c r="B80" s="405" t="s">
        <v>325</v>
      </c>
      <c r="C80" s="417">
        <f>A!J559</f>
        <v>-63</v>
      </c>
      <c r="D80" s="417">
        <f>A!D559</f>
        <v>-63</v>
      </c>
      <c r="E80" s="417">
        <f>A!C559</f>
        <v>-64.269000000000005</v>
      </c>
      <c r="F80" s="417">
        <f>A!B559</f>
        <v>-62</v>
      </c>
      <c r="G80" s="417"/>
      <c r="H80" s="417">
        <f>A!E559</f>
        <v>-62.634378239999791</v>
      </c>
      <c r="I80" s="418">
        <f>A!F559</f>
        <v>-61.970316780000701</v>
      </c>
      <c r="J80" s="417">
        <f t="shared" si="9"/>
        <v>-64.269000000000005</v>
      </c>
      <c r="K80" s="417">
        <f t="shared" si="10"/>
        <v>-61.970316780000701</v>
      </c>
      <c r="L80" s="316">
        <f t="shared" si="11"/>
        <v>3.6611882681087407E-2</v>
      </c>
      <c r="M80" s="417">
        <f>A!G559</f>
        <v>-62.755505234922154</v>
      </c>
      <c r="N80" s="417">
        <f>A!H559</f>
        <v>-62.8</v>
      </c>
      <c r="O80" s="418">
        <f>A!I559</f>
        <v>-62.8</v>
      </c>
      <c r="P80" s="419"/>
      <c r="Q80" s="420">
        <f>A!L559</f>
        <v>-63.337488453914432</v>
      </c>
    </row>
    <row r="81" spans="1:17" ht="10" customHeight="1">
      <c r="A81" s="298"/>
      <c r="B81" s="405" t="s">
        <v>326</v>
      </c>
      <c r="C81" s="417">
        <f>A!J560</f>
        <v>-1</v>
      </c>
      <c r="D81" s="417">
        <f>A!D560</f>
        <v>-1</v>
      </c>
      <c r="E81" s="417">
        <f>A!C560</f>
        <v>-0.64299999999999979</v>
      </c>
      <c r="F81" s="417">
        <f>A!B560</f>
        <v>-1</v>
      </c>
      <c r="G81" s="417"/>
      <c r="H81" s="417">
        <f>A!E560</f>
        <v>-1.0097069000000105</v>
      </c>
      <c r="I81" s="418">
        <f>A!F560</f>
        <v>-1.0218326300000098</v>
      </c>
      <c r="J81" s="417">
        <f t="shared" si="9"/>
        <v>-1.0218326300000098</v>
      </c>
      <c r="K81" s="417">
        <f t="shared" si="10"/>
        <v>-0.64299999999999979</v>
      </c>
      <c r="L81" s="316">
        <f t="shared" si="11"/>
        <v>0.37507602522988287</v>
      </c>
      <c r="M81" s="417">
        <f>A!G560</f>
        <v>-1.0300467466654903</v>
      </c>
      <c r="N81" s="417">
        <f>A!H560</f>
        <v>-1</v>
      </c>
      <c r="O81" s="418">
        <f>A!I560</f>
        <v>-1</v>
      </c>
      <c r="P81" s="419"/>
      <c r="Q81" s="420">
        <f>A!L560</f>
        <v>-1.0338889016828303</v>
      </c>
    </row>
    <row r="82" spans="1:17" ht="10" customHeight="1">
      <c r="A82" s="298"/>
      <c r="B82" s="405" t="s">
        <v>327</v>
      </c>
      <c r="C82" s="417">
        <f>A!J561</f>
        <v>-56</v>
      </c>
      <c r="D82" s="417">
        <f>A!D561</f>
        <v>-57</v>
      </c>
      <c r="E82" s="417">
        <f>A!C561</f>
        <v>-59.150999999999996</v>
      </c>
      <c r="F82" s="417">
        <f>A!B561</f>
        <v>-56</v>
      </c>
      <c r="G82" s="417"/>
      <c r="H82" s="417">
        <f>A!E561</f>
        <v>-56.148664340000906</v>
      </c>
      <c r="I82" s="418">
        <f>A!F561</f>
        <v>-55.618188210000113</v>
      </c>
      <c r="J82" s="417">
        <f t="shared" si="9"/>
        <v>-59.150999999999996</v>
      </c>
      <c r="K82" s="417">
        <f t="shared" si="10"/>
        <v>-55.618188210000113</v>
      </c>
      <c r="L82" s="316">
        <f t="shared" si="11"/>
        <v>6.2746485126369309E-2</v>
      </c>
      <c r="M82" s="417">
        <f>A!G561</f>
        <v>-56.308829692288846</v>
      </c>
      <c r="N82" s="417">
        <f>A!H561</f>
        <v>-56.300000000000004</v>
      </c>
      <c r="O82" s="418">
        <f>A!I561</f>
        <v>-56.300000000000004</v>
      </c>
      <c r="P82" s="419"/>
      <c r="Q82" s="420">
        <f>A!L561</f>
        <v>-56.589929158268376</v>
      </c>
    </row>
    <row r="83" spans="1:17" ht="10" customHeight="1">
      <c r="A83" s="298"/>
      <c r="B83" s="405" t="s">
        <v>328</v>
      </c>
      <c r="C83" s="417">
        <f>A!J562</f>
        <v>6</v>
      </c>
      <c r="D83" s="417">
        <f>A!D562</f>
        <v>5</v>
      </c>
      <c r="E83" s="417">
        <f>A!C562</f>
        <v>0</v>
      </c>
      <c r="F83" s="417">
        <f>A!B562</f>
        <v>5</v>
      </c>
      <c r="G83" s="417"/>
      <c r="H83" s="417">
        <f>A!E562</f>
        <v>6.1924799999994917</v>
      </c>
      <c r="I83" s="418">
        <f>A!F562</f>
        <v>5.9844251999997979</v>
      </c>
      <c r="J83" s="417">
        <f t="shared" si="9"/>
        <v>0</v>
      </c>
      <c r="K83" s="417">
        <f t="shared" si="10"/>
        <v>6.1924799999994917</v>
      </c>
      <c r="L83" s="316">
        <f t="shared" si="11"/>
        <v>1.0071163775051299</v>
      </c>
      <c r="M83" s="417">
        <f>A!G562</f>
        <v>6.1461700901133938</v>
      </c>
      <c r="N83" s="417">
        <f>A!H562</f>
        <v>6.1999999999999957</v>
      </c>
      <c r="O83" s="418">
        <f>A!I562</f>
        <v>6.1000000000000014</v>
      </c>
      <c r="P83" s="419"/>
      <c r="Q83" s="420">
        <f>A!L562</f>
        <v>5.5474408648058997</v>
      </c>
    </row>
    <row r="84" spans="1:17" ht="10" customHeight="1">
      <c r="A84" s="298"/>
      <c r="B84" s="405" t="s">
        <v>329</v>
      </c>
      <c r="C84" s="417">
        <f>A!J563</f>
        <v>-5</v>
      </c>
      <c r="D84" s="417">
        <f>A!D563</f>
        <v>-5</v>
      </c>
      <c r="E84" s="417">
        <f>A!C563</f>
        <v>-6.509999999999998</v>
      </c>
      <c r="F84" s="417">
        <f>A!B563</f>
        <v>-5</v>
      </c>
      <c r="G84" s="417"/>
      <c r="H84" s="417">
        <f>A!E563</f>
        <v>-5.5228319999996955</v>
      </c>
      <c r="I84" s="418">
        <f>A!F563</f>
        <v>-5.2203032999998982</v>
      </c>
      <c r="J84" s="417">
        <f t="shared" si="9"/>
        <v>-6.509999999999998</v>
      </c>
      <c r="K84" s="417">
        <f t="shared" si="10"/>
        <v>-5</v>
      </c>
      <c r="L84" s="316">
        <f t="shared" si="11"/>
        <v>0.27137407930124419</v>
      </c>
      <c r="M84" s="417">
        <f>A!G563</f>
        <v>-5.5928249435767938</v>
      </c>
      <c r="N84" s="417">
        <f>A!H563</f>
        <v>-5.5999999999999943</v>
      </c>
      <c r="O84" s="418">
        <f>A!I563</f>
        <v>-5.5</v>
      </c>
      <c r="P84" s="419"/>
      <c r="Q84" s="420">
        <f>A!L563</f>
        <v>-5.1322662741597043</v>
      </c>
    </row>
    <row r="85" spans="1:17" ht="10" customHeight="1">
      <c r="A85" s="298"/>
      <c r="B85" s="405" t="s">
        <v>330</v>
      </c>
      <c r="C85" s="417">
        <f>A!J564</f>
        <v>9</v>
      </c>
      <c r="D85" s="417">
        <f>A!D564</f>
        <v>9</v>
      </c>
      <c r="E85" s="417">
        <f>A!C564</f>
        <v>10.624000000000002</v>
      </c>
      <c r="F85" s="417">
        <f>A!B564</f>
        <v>9</v>
      </c>
      <c r="G85" s="417"/>
      <c r="H85" s="417">
        <f>A!E564</f>
        <v>9.5063807999985954</v>
      </c>
      <c r="I85" s="418">
        <f>A!F564</f>
        <v>9.2455580999997977</v>
      </c>
      <c r="J85" s="417">
        <f t="shared" si="9"/>
        <v>9</v>
      </c>
      <c r="K85" s="417">
        <f t="shared" si="10"/>
        <v>10.624000000000002</v>
      </c>
      <c r="L85" s="316">
        <f t="shared" si="11"/>
        <v>0.17342958102045342</v>
      </c>
      <c r="M85" s="417">
        <f>A!G564</f>
        <v>9.2920934671775015</v>
      </c>
      <c r="N85" s="417">
        <f>A!H564</f>
        <v>9.3999999999999915</v>
      </c>
      <c r="O85" s="418">
        <f>A!I564</f>
        <v>9.3999999999999915</v>
      </c>
      <c r="P85" s="419"/>
      <c r="Q85" s="420">
        <f>A!L564</f>
        <v>9.2235642199876082</v>
      </c>
    </row>
    <row r="86" spans="1:17" ht="10" customHeight="1">
      <c r="A86" s="298"/>
      <c r="B86" s="405" t="s">
        <v>331</v>
      </c>
      <c r="C86" s="417">
        <f>A!J565</f>
        <v>-32</v>
      </c>
      <c r="D86" s="417">
        <f>A!D565</f>
        <v>-32</v>
      </c>
      <c r="E86" s="417">
        <f>A!C565</f>
        <v>-33.617999999999995</v>
      </c>
      <c r="F86" s="417">
        <f>A!B565</f>
        <v>-31</v>
      </c>
      <c r="G86" s="417"/>
      <c r="H86" s="417">
        <f>A!E565</f>
        <v>-31.796352000000795</v>
      </c>
      <c r="I86" s="418">
        <f>A!F565</f>
        <v>-31.1914648999999</v>
      </c>
      <c r="J86" s="417">
        <f t="shared" si="9"/>
        <v>-33.617999999999995</v>
      </c>
      <c r="K86" s="417">
        <f t="shared" si="10"/>
        <v>-31</v>
      </c>
      <c r="L86" s="316">
        <f t="shared" si="11"/>
        <v>8.2278780036408941E-2</v>
      </c>
      <c r="M86" s="417">
        <f>A!G565</f>
        <v>-31.755960777791493</v>
      </c>
      <c r="N86" s="417">
        <f>A!H565</f>
        <v>-31.9</v>
      </c>
      <c r="O86" s="418">
        <f>A!I565</f>
        <v>-31.800000000000004</v>
      </c>
      <c r="P86" s="419"/>
      <c r="Q86" s="420">
        <f>A!L565</f>
        <v>-31.832608076002302</v>
      </c>
    </row>
    <row r="87" spans="1:17" ht="10" customHeight="1">
      <c r="A87" s="298"/>
      <c r="B87" s="405" t="s">
        <v>332</v>
      </c>
      <c r="C87" s="417">
        <f>A!J566</f>
        <v>-10</v>
      </c>
      <c r="D87" s="417">
        <f>A!D566</f>
        <v>-10</v>
      </c>
      <c r="E87" s="417">
        <f>A!C566</f>
        <v>-10.378999999999998</v>
      </c>
      <c r="F87" s="417">
        <f>A!B566</f>
        <v>-9</v>
      </c>
      <c r="G87" s="417"/>
      <c r="H87" s="417">
        <f>A!E566</f>
        <v>-10.511692799999494</v>
      </c>
      <c r="I87" s="418">
        <f>A!F566</f>
        <v>-9.9899530999999016</v>
      </c>
      <c r="J87" s="417">
        <f t="shared" si="9"/>
        <v>-10.511692799999494</v>
      </c>
      <c r="K87" s="417">
        <f t="shared" si="10"/>
        <v>-9</v>
      </c>
      <c r="L87" s="316">
        <f t="shared" si="11"/>
        <v>0.14333126272231297</v>
      </c>
      <c r="M87" s="417">
        <f>A!G566</f>
        <v>-10.540538943584494</v>
      </c>
      <c r="N87" s="417">
        <f>A!H566</f>
        <v>-10.599999999999994</v>
      </c>
      <c r="O87" s="418">
        <f>A!I566</f>
        <v>-10.5</v>
      </c>
      <c r="P87" s="419"/>
      <c r="Q87" s="420">
        <f>A!L566</f>
        <v>-9.8119140008704022</v>
      </c>
    </row>
    <row r="88" spans="1:17" ht="10" customHeight="1">
      <c r="A88" s="298"/>
      <c r="B88" s="405" t="s">
        <v>333</v>
      </c>
      <c r="C88" s="417">
        <f>A!J567</f>
        <v>22</v>
      </c>
      <c r="D88" s="417">
        <f>A!D567</f>
        <v>22</v>
      </c>
      <c r="E88" s="417">
        <f>A!C567</f>
        <v>23.238999999999997</v>
      </c>
      <c r="F88" s="417">
        <f>A!B567</f>
        <v>22</v>
      </c>
      <c r="G88" s="417"/>
      <c r="H88" s="417">
        <f>A!E567</f>
        <v>21.2846592000013</v>
      </c>
      <c r="I88" s="418">
        <f>A!F567</f>
        <v>21.201511799999999</v>
      </c>
      <c r="J88" s="417">
        <f t="shared" si="9"/>
        <v>21.201511799999999</v>
      </c>
      <c r="K88" s="417">
        <f t="shared" si="10"/>
        <v>23.238999999999997</v>
      </c>
      <c r="L88" s="316">
        <f t="shared" si="11"/>
        <v>9.5783502236814005E-2</v>
      </c>
      <c r="M88" s="417">
        <f>A!G567</f>
        <v>21.215421834207</v>
      </c>
      <c r="N88" s="417">
        <f>A!H567</f>
        <v>21.300000000000004</v>
      </c>
      <c r="O88" s="418">
        <f>A!I567</f>
        <v>21.300000000000004</v>
      </c>
      <c r="P88" s="419"/>
      <c r="Q88" s="420">
        <f>A!L567</f>
        <v>22.0206940751319</v>
      </c>
    </row>
    <row r="89" spans="1:17" ht="10" customHeight="1">
      <c r="A89" s="298"/>
      <c r="B89" s="405" t="s">
        <v>334</v>
      </c>
      <c r="C89" s="417">
        <f>A!J568</f>
        <v>9</v>
      </c>
      <c r="D89" s="417">
        <f>A!D568</f>
        <v>9</v>
      </c>
      <c r="E89" s="417">
        <f>A!C568</f>
        <v>11.384</v>
      </c>
      <c r="F89" s="417">
        <f>A!B568</f>
        <v>10</v>
      </c>
      <c r="G89" s="417"/>
      <c r="H89" s="417">
        <f>A!E568</f>
        <v>9.7468223999995018</v>
      </c>
      <c r="I89" s="418">
        <f>A!F568</f>
        <v>9.7163753999997979</v>
      </c>
      <c r="J89" s="417">
        <f t="shared" si="9"/>
        <v>9</v>
      </c>
      <c r="K89" s="417">
        <f t="shared" si="10"/>
        <v>11.384</v>
      </c>
      <c r="L89" s="316">
        <f t="shared" si="11"/>
        <v>0.24593979366677468</v>
      </c>
      <c r="M89" s="417">
        <f>A!G568</f>
        <v>9.6802878760250053</v>
      </c>
      <c r="N89" s="417">
        <f>A!H568</f>
        <v>9.7000000000000028</v>
      </c>
      <c r="O89" s="418">
        <f>A!I568</f>
        <v>9.7000000000000028</v>
      </c>
      <c r="P89" s="419"/>
      <c r="Q89" s="420">
        <f>A!L568</f>
        <v>9.4232863340779005</v>
      </c>
    </row>
    <row r="90" spans="1:17" ht="10" customHeight="1">
      <c r="A90" s="298"/>
      <c r="B90" s="405" t="s">
        <v>335</v>
      </c>
      <c r="C90" s="417">
        <f>A!J569</f>
        <v>-48</v>
      </c>
      <c r="D90" s="417">
        <f>A!D569</f>
        <v>-47</v>
      </c>
      <c r="E90" s="417">
        <f>A!C569</f>
        <v>-45.388999999999996</v>
      </c>
      <c r="F90" s="417">
        <f>A!B569</f>
        <v>-48</v>
      </c>
      <c r="G90" s="417"/>
      <c r="H90" s="417">
        <f>A!E569</f>
        <v>-47.174131200000858</v>
      </c>
      <c r="I90" s="418">
        <f>A!F569</f>
        <v>-46.949577799999979</v>
      </c>
      <c r="J90" s="417">
        <f t="shared" si="9"/>
        <v>-48</v>
      </c>
      <c r="K90" s="417">
        <f t="shared" si="10"/>
        <v>-45.388999999999996</v>
      </c>
      <c r="L90" s="316">
        <f t="shared" si="11"/>
        <v>5.5302361840734011E-2</v>
      </c>
      <c r="M90" s="417">
        <f>A!G569</f>
        <v>-47.239520253373087</v>
      </c>
      <c r="N90" s="417">
        <f>A!H569</f>
        <v>-47.2</v>
      </c>
      <c r="O90" s="418">
        <f>A!I569</f>
        <v>-47.2</v>
      </c>
      <c r="P90" s="419"/>
      <c r="Q90" s="420">
        <f>A!L569</f>
        <v>-47.634649384639914</v>
      </c>
    </row>
    <row r="91" spans="1:17" ht="10" customHeight="1">
      <c r="A91" s="298"/>
      <c r="B91" s="405" t="s">
        <v>336</v>
      </c>
      <c r="C91" s="417">
        <f>A!J570</f>
        <v>4</v>
      </c>
      <c r="D91" s="417">
        <f>A!D570</f>
        <v>5</v>
      </c>
      <c r="E91" s="417">
        <f>A!C570</f>
        <v>3.3829999999999996</v>
      </c>
      <c r="F91" s="417">
        <f>A!B570</f>
        <v>4</v>
      </c>
      <c r="G91" s="417"/>
      <c r="H91" s="417">
        <f>A!E570</f>
        <v>4.6553203400000402</v>
      </c>
      <c r="I91" s="418">
        <f>A!F570</f>
        <v>4.663082510000029</v>
      </c>
      <c r="J91" s="417">
        <f t="shared" si="9"/>
        <v>3.3829999999999996</v>
      </c>
      <c r="K91" s="417">
        <f t="shared" si="10"/>
        <v>5</v>
      </c>
      <c r="L91" s="316">
        <f t="shared" si="11"/>
        <v>0.34465509609444267</v>
      </c>
      <c r="M91" s="417">
        <f>A!G570</f>
        <v>4.6749405854446611</v>
      </c>
      <c r="N91" s="417">
        <f>A!H570</f>
        <v>4.7</v>
      </c>
      <c r="O91" s="418">
        <f>A!I570</f>
        <v>4.7</v>
      </c>
      <c r="P91" s="419"/>
      <c r="Q91" s="420">
        <f>A!L570</f>
        <v>4.6908066375639592</v>
      </c>
    </row>
    <row r="92" spans="1:17" ht="10" customHeight="1">
      <c r="A92" s="298"/>
      <c r="B92" s="405" t="s">
        <v>337</v>
      </c>
      <c r="C92" s="417">
        <f>A!J571</f>
        <v>3</v>
      </c>
      <c r="D92" s="417">
        <f>A!D571</f>
        <v>2</v>
      </c>
      <c r="E92" s="417">
        <f>A!C571</f>
        <v>1.6790000000000003</v>
      </c>
      <c r="F92" s="417">
        <f>A!B571</f>
        <v>3</v>
      </c>
      <c r="G92" s="417"/>
      <c r="H92" s="417">
        <f>A!E571</f>
        <v>2.1608160000000591</v>
      </c>
      <c r="I92" s="418">
        <f>A!F571</f>
        <v>2.18109229999998</v>
      </c>
      <c r="J92" s="417">
        <f t="shared" si="9"/>
        <v>1.6790000000000003</v>
      </c>
      <c r="K92" s="417">
        <f t="shared" si="10"/>
        <v>3</v>
      </c>
      <c r="L92" s="316">
        <f t="shared" si="11"/>
        <v>0.62078091102273369</v>
      </c>
      <c r="M92" s="417">
        <f>A!G571</f>
        <v>2.18389475196809</v>
      </c>
      <c r="N92" s="417">
        <f>A!H571</f>
        <v>2.0999999999999996</v>
      </c>
      <c r="O92" s="418">
        <f>A!I571</f>
        <v>2.0999999999999996</v>
      </c>
      <c r="P92" s="419"/>
      <c r="Q92" s="420">
        <f>A!L571</f>
        <v>2.0888709057378101</v>
      </c>
    </row>
    <row r="93" spans="1:17" ht="10" customHeight="1">
      <c r="A93" s="298"/>
      <c r="B93" s="405" t="s">
        <v>338</v>
      </c>
      <c r="C93" s="417">
        <f>A!J572</f>
        <v>-54</v>
      </c>
      <c r="D93" s="417">
        <f>A!D572</f>
        <v>-54</v>
      </c>
      <c r="E93" s="417">
        <f>A!C572</f>
        <v>-55.094000000000001</v>
      </c>
      <c r="F93" s="417">
        <f>A!B572</f>
        <v>-55</v>
      </c>
      <c r="G93" s="417"/>
      <c r="H93" s="417">
        <f>A!E572</f>
        <v>-54.760137600000306</v>
      </c>
      <c r="I93" s="418">
        <f>A!F572</f>
        <v>-54.484860899999802</v>
      </c>
      <c r="J93" s="417">
        <f t="shared" si="9"/>
        <v>-55.094000000000001</v>
      </c>
      <c r="K93" s="417">
        <f t="shared" si="10"/>
        <v>-54</v>
      </c>
      <c r="L93" s="316">
        <f t="shared" si="11"/>
        <v>1.9971288883533569E-2</v>
      </c>
      <c r="M93" s="417">
        <f>A!G572</f>
        <v>-54.735913377430002</v>
      </c>
      <c r="N93" s="417">
        <f>A!H572</f>
        <v>-54.800000000000004</v>
      </c>
      <c r="O93" s="418">
        <f>A!I572</f>
        <v>-54.800000000000004</v>
      </c>
      <c r="P93" s="419"/>
      <c r="Q93" s="420">
        <f>A!L572</f>
        <v>-54.969064812980001</v>
      </c>
    </row>
    <row r="94" spans="1:17" ht="10" customHeight="1">
      <c r="A94" s="298"/>
      <c r="B94" s="405" t="s">
        <v>339</v>
      </c>
      <c r="C94" s="417">
        <f>A!J573</f>
        <v>6</v>
      </c>
      <c r="D94" s="417">
        <f>A!D573</f>
        <v>6</v>
      </c>
      <c r="E94" s="417">
        <f>A!C573</f>
        <v>4.4190000000000005</v>
      </c>
      <c r="F94" s="417">
        <f>A!B573</f>
        <v>6</v>
      </c>
      <c r="G94" s="417"/>
      <c r="H94" s="417">
        <f>A!E573</f>
        <v>5.8064294400000893</v>
      </c>
      <c r="I94" s="418">
        <f>A!F573</f>
        <v>5.8223421799999997</v>
      </c>
      <c r="J94" s="417">
        <f t="shared" si="9"/>
        <v>4.4190000000000005</v>
      </c>
      <c r="K94" s="417">
        <f t="shared" si="10"/>
        <v>6</v>
      </c>
      <c r="L94" s="316">
        <f t="shared" si="11"/>
        <v>0.27213595341434127</v>
      </c>
      <c r="M94" s="417">
        <f>A!G573</f>
        <v>5.8287885907472603</v>
      </c>
      <c r="N94" s="417">
        <f>A!H573</f>
        <v>5.8</v>
      </c>
      <c r="O94" s="418">
        <f>A!I573</f>
        <v>5.8</v>
      </c>
      <c r="P94" s="419"/>
      <c r="Q94" s="420">
        <f>A!L573</f>
        <v>5.7457886416189394</v>
      </c>
    </row>
    <row r="95" spans="1:17" ht="11" customHeight="1" thickBot="1">
      <c r="A95" s="298"/>
      <c r="B95" s="425" t="s">
        <v>340</v>
      </c>
      <c r="C95" s="426">
        <f>A!J574</f>
        <v>5</v>
      </c>
      <c r="D95" s="426">
        <f>A!D574</f>
        <v>4</v>
      </c>
      <c r="E95" s="426">
        <f>A!C574</f>
        <v>1.8619999999999948</v>
      </c>
      <c r="F95" s="426">
        <f>A!B574</f>
        <v>4</v>
      </c>
      <c r="G95" s="426"/>
      <c r="H95" s="426">
        <f>A!E574</f>
        <v>5.1239999999996968</v>
      </c>
      <c r="I95" s="427">
        <f>A!F574</f>
        <v>5.727388799998792</v>
      </c>
      <c r="J95" s="426">
        <f t="shared" si="9"/>
        <v>1.8619999999999948</v>
      </c>
      <c r="K95" s="426">
        <f t="shared" si="10"/>
        <v>5.727388799998792</v>
      </c>
      <c r="L95" s="316">
        <f t="shared" si="11"/>
        <v>0.77895160465322599</v>
      </c>
      <c r="M95" s="426">
        <f>A!G574</f>
        <v>4.886889417422509</v>
      </c>
      <c r="N95" s="426">
        <f>A!H574</f>
        <v>5</v>
      </c>
      <c r="O95" s="427">
        <f>A!I574</f>
        <v>5</v>
      </c>
      <c r="P95" s="419"/>
      <c r="Q95" s="438">
        <f>A!L574</f>
        <v>4.3876210871980987</v>
      </c>
    </row>
    <row r="96" spans="1:17" ht="17" thickTop="1">
      <c r="A96" s="298"/>
      <c r="B96" s="464" t="s">
        <v>800</v>
      </c>
      <c r="C96" s="465"/>
      <c r="D96" s="334"/>
      <c r="E96" s="465"/>
      <c r="F96" s="465"/>
      <c r="G96" s="465"/>
      <c r="H96" s="465"/>
      <c r="I96" s="464"/>
      <c r="J96" s="464"/>
      <c r="K96" s="464"/>
      <c r="L96" s="464"/>
      <c r="M96" s="465"/>
      <c r="N96" s="464"/>
      <c r="O96" s="464"/>
      <c r="P96" s="300"/>
      <c r="Q96" s="464"/>
    </row>
    <row r="97" spans="1:17">
      <c r="A97" s="298"/>
      <c r="B97" s="298"/>
      <c r="C97" s="319"/>
      <c r="D97" s="319"/>
      <c r="E97" s="319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>
      <c r="A98" s="298"/>
      <c r="B98" s="298"/>
      <c r="C98" s="319"/>
      <c r="D98" s="319"/>
      <c r="E98" s="319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>
      <c r="A99" s="298"/>
      <c r="B99" s="298"/>
      <c r="C99" s="319"/>
      <c r="D99" s="319"/>
      <c r="E99" s="319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transitionEvaluation="1" codeName="Sheet13">
    <pageSetUpPr fitToPage="1"/>
  </sheetPr>
  <dimension ref="A1:Q124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297" customWidth="1"/>
    <col min="3" max="3" width="5.7109375" style="297" customWidth="1"/>
    <col min="4" max="4" width="6.7109375" style="297" customWidth="1"/>
    <col min="5" max="11" width="5.7109375" style="297" customWidth="1"/>
    <col min="12" max="12" width="7.5703125" style="297" customWidth="1"/>
    <col min="13" max="15" width="5.7109375" style="297" customWidth="1"/>
    <col min="16" max="16" width="0.7109375" style="297" customWidth="1"/>
    <col min="17" max="17" width="8.7109375" style="297" customWidth="1"/>
  </cols>
  <sheetData>
    <row r="1" spans="1:17" ht="12.75" customHeight="1">
      <c r="A1" s="298"/>
      <c r="B1" s="558" t="str">
        <f>'Title Page'!$B$34</f>
        <v>ASHRAE Standard 140-2023, Informative Annex B16, Section B16.5.1</v>
      </c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</row>
    <row r="2" spans="1:17" ht="12.75" customHeight="1">
      <c r="A2" s="298"/>
      <c r="B2" s="558" t="str">
        <f>'Title Page'!$B$36</f>
        <v>Example Results for Section 9 - HVAC Equipment Performance Tests CE100 through CE200</v>
      </c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558"/>
      <c r="P2" s="558"/>
      <c r="Q2" s="558"/>
    </row>
    <row r="3" spans="1:17" ht="12.75" customHeight="1">
      <c r="A3" s="298"/>
      <c r="B3" s="558" t="str">
        <f>'Title Page'!$B$38</f>
        <v/>
      </c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558"/>
      <c r="P3" s="558"/>
      <c r="Q3" s="558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9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809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406"/>
      <c r="B8" s="402" t="s">
        <v>177</v>
      </c>
      <c r="C8" s="403"/>
      <c r="D8" s="403"/>
      <c r="E8" s="403"/>
      <c r="F8" s="403"/>
      <c r="G8" s="403"/>
      <c r="H8" s="403"/>
      <c r="I8" s="404"/>
      <c r="J8" s="561" t="s">
        <v>380</v>
      </c>
      <c r="K8" s="562"/>
      <c r="L8" s="563"/>
      <c r="M8" s="403"/>
      <c r="N8" s="403"/>
      <c r="O8" s="404"/>
      <c r="P8" s="407"/>
      <c r="Q8" s="305">
        <f>YourData!$J$5</f>
        <v>40179</v>
      </c>
    </row>
    <row r="9" spans="1:17" ht="12" customHeight="1">
      <c r="A9" s="411"/>
      <c r="B9" s="405"/>
      <c r="C9" s="408" t="s">
        <v>41</v>
      </c>
      <c r="D9" s="408" t="s">
        <v>153</v>
      </c>
      <c r="E9" s="408" t="s">
        <v>154</v>
      </c>
      <c r="F9" s="408" t="s">
        <v>154</v>
      </c>
      <c r="G9" s="408" t="s">
        <v>42</v>
      </c>
      <c r="H9" s="408" t="s">
        <v>155</v>
      </c>
      <c r="I9" s="409" t="s">
        <v>156</v>
      </c>
      <c r="J9" s="410"/>
      <c r="K9" s="410"/>
      <c r="L9" s="308" t="s">
        <v>157</v>
      </c>
      <c r="M9" s="410" t="s">
        <v>179</v>
      </c>
      <c r="N9" s="410"/>
      <c r="O9" s="406"/>
      <c r="P9" s="407"/>
      <c r="Q9" s="528" t="str">
        <f>A!$L$21</f>
        <v>Tested Prg</v>
      </c>
    </row>
    <row r="10" spans="1:17" ht="12" customHeight="1">
      <c r="A10" s="411"/>
      <c r="B10" s="412" t="s">
        <v>812</v>
      </c>
      <c r="C10" s="413" t="s">
        <v>159</v>
      </c>
      <c r="D10" s="413" t="s">
        <v>159</v>
      </c>
      <c r="E10" s="413" t="s">
        <v>61</v>
      </c>
      <c r="F10" s="413" t="s">
        <v>43</v>
      </c>
      <c r="G10" s="413" t="s">
        <v>160</v>
      </c>
      <c r="H10" s="413" t="s">
        <v>161</v>
      </c>
      <c r="I10" s="414" t="s">
        <v>161</v>
      </c>
      <c r="J10" s="413" t="s">
        <v>162</v>
      </c>
      <c r="K10" s="413" t="s">
        <v>163</v>
      </c>
      <c r="L10" s="312" t="s">
        <v>379</v>
      </c>
      <c r="M10" s="413" t="s">
        <v>161</v>
      </c>
      <c r="N10" s="413" t="s">
        <v>49</v>
      </c>
      <c r="O10" s="414" t="s">
        <v>50</v>
      </c>
      <c r="P10" s="416"/>
      <c r="Q10" s="529" t="str">
        <f>A!$L$22</f>
        <v>Org</v>
      </c>
    </row>
    <row r="11" spans="1:17" ht="10" customHeight="1">
      <c r="A11" s="419"/>
      <c r="B11" s="405" t="s">
        <v>341</v>
      </c>
      <c r="C11" s="421">
        <f>A!J466</f>
        <v>0.98999999999999977</v>
      </c>
      <c r="D11" s="421">
        <f>A!D466</f>
        <v>0.95300000000000029</v>
      </c>
      <c r="E11" s="421">
        <f>A!C466</f>
        <v>1.0284999999999997</v>
      </c>
      <c r="F11" s="421">
        <f>A!B466</f>
        <v>1.0082178529385617</v>
      </c>
      <c r="G11" s="421">
        <f>A!K466</f>
        <v>0.99666995166223638</v>
      </c>
      <c r="H11" s="421">
        <f>A!E466</f>
        <v>1.0069299999999899</v>
      </c>
      <c r="I11" s="422">
        <f>A!F466</f>
        <v>1.0087245938281599</v>
      </c>
      <c r="J11" s="421">
        <f t="shared" ref="J11:J29" si="0">MINA(C11:I11)</f>
        <v>0.95300000000000029</v>
      </c>
      <c r="K11" s="421">
        <f t="shared" ref="K11:K29" si="1">MAXA(C11:I11)</f>
        <v>1.0284999999999997</v>
      </c>
      <c r="L11" s="316">
        <f t="shared" ref="L11:L29" si="2">IF(AVERAGE(M11:O11)=0,0,ABS((K11-J11)/(AVERAGE(M11:O11))))</f>
        <v>7.6247438567740786E-2</v>
      </c>
      <c r="M11" s="421">
        <f>A!G466</f>
        <v>0.99059159303781996</v>
      </c>
      <c r="N11" s="421">
        <f>A!H466</f>
        <v>0.98999999999999977</v>
      </c>
      <c r="O11" s="422">
        <f>A!I466</f>
        <v>0.98999999999999977</v>
      </c>
      <c r="P11" s="423"/>
      <c r="Q11" s="424">
        <f>A!L466</f>
        <v>1.0058981792411501</v>
      </c>
    </row>
    <row r="12" spans="1:17" ht="10" customHeight="1">
      <c r="A12" s="419"/>
      <c r="B12" s="405" t="s">
        <v>323</v>
      </c>
      <c r="C12" s="421">
        <f>A!J467</f>
        <v>0.20999999999999996</v>
      </c>
      <c r="D12" s="421">
        <f>A!D467</f>
        <v>0.24799999999999978</v>
      </c>
      <c r="E12" s="421">
        <f>A!C467</f>
        <v>0.15500000000000025</v>
      </c>
      <c r="F12" s="421">
        <f>A!B467</f>
        <v>0.20837390816174883</v>
      </c>
      <c r="G12" s="421">
        <f>A!K467</f>
        <v>0.20682622602088996</v>
      </c>
      <c r="H12" s="421">
        <f>A!E467</f>
        <v>0.19677000000000033</v>
      </c>
      <c r="I12" s="422">
        <f>A!F467</f>
        <v>0.20415755976158012</v>
      </c>
      <c r="J12" s="421">
        <f t="shared" si="0"/>
        <v>0.15500000000000025</v>
      </c>
      <c r="K12" s="421">
        <f t="shared" si="1"/>
        <v>0.24799999999999978</v>
      </c>
      <c r="L12" s="316">
        <f t="shared" si="2"/>
        <v>0.44494575062846931</v>
      </c>
      <c r="M12" s="421">
        <f>A!G467</f>
        <v>0.20704273409943008</v>
      </c>
      <c r="N12" s="421">
        <f>A!H467</f>
        <v>0.20999999999999996</v>
      </c>
      <c r="O12" s="422">
        <f>A!I467</f>
        <v>0.20999999999999996</v>
      </c>
      <c r="P12" s="423"/>
      <c r="Q12" s="424">
        <f>A!L467</f>
        <v>0.17136399355318988</v>
      </c>
    </row>
    <row r="13" spans="1:17" ht="10" customHeight="1">
      <c r="A13" s="419"/>
      <c r="B13" s="405" t="s">
        <v>324</v>
      </c>
      <c r="C13" s="421">
        <f>A!J468</f>
        <v>1.1999999999999997</v>
      </c>
      <c r="D13" s="421">
        <f>A!D468</f>
        <v>1.2010000000000001</v>
      </c>
      <c r="E13" s="421">
        <f>A!C468</f>
        <v>1.1835</v>
      </c>
      <c r="F13" s="421">
        <f>A!B468</f>
        <v>1.2165917611003105</v>
      </c>
      <c r="G13" s="421">
        <f>A!K468</f>
        <v>1.2034961776831263</v>
      </c>
      <c r="H13" s="421">
        <f>A!E468</f>
        <v>1.2036999999999902</v>
      </c>
      <c r="I13" s="422">
        <f>A!F468</f>
        <v>1.2128821535897401</v>
      </c>
      <c r="J13" s="421">
        <f t="shared" si="0"/>
        <v>1.1835</v>
      </c>
      <c r="K13" s="421">
        <f t="shared" si="1"/>
        <v>1.2165917611003105</v>
      </c>
      <c r="L13" s="316">
        <f t="shared" si="2"/>
        <v>2.7594600860929651E-2</v>
      </c>
      <c r="M13" s="421">
        <f>A!G468</f>
        <v>1.19763432713725</v>
      </c>
      <c r="N13" s="421">
        <f>A!H468</f>
        <v>1.1999999999999997</v>
      </c>
      <c r="O13" s="422">
        <f>A!I468</f>
        <v>1.1999999999999997</v>
      </c>
      <c r="P13" s="423"/>
      <c r="Q13" s="424">
        <f>A!L468</f>
        <v>1.17726217279434</v>
      </c>
    </row>
    <row r="14" spans="1:17" ht="10" customHeight="1">
      <c r="A14" s="419"/>
      <c r="B14" s="405" t="s">
        <v>325</v>
      </c>
      <c r="C14" s="421">
        <f>A!J469</f>
        <v>-0.4800000000000002</v>
      </c>
      <c r="D14" s="421">
        <f>A!D469</f>
        <v>-0.47999999999999976</v>
      </c>
      <c r="E14" s="421">
        <f>A!C469</f>
        <v>-0.45520000000000005</v>
      </c>
      <c r="F14" s="421">
        <f>A!B469</f>
        <v>-0.45340823889968962</v>
      </c>
      <c r="G14" s="421">
        <f>A!K469</f>
        <v>-0.50016913644172267</v>
      </c>
      <c r="H14" s="421">
        <f>A!E469</f>
        <v>-0.48198000000001007</v>
      </c>
      <c r="I14" s="422">
        <f>A!F469</f>
        <v>-0.50211628719662982</v>
      </c>
      <c r="J14" s="421">
        <f t="shared" si="0"/>
        <v>-0.50211628719662982</v>
      </c>
      <c r="K14" s="421">
        <f t="shared" si="1"/>
        <v>-0.45340823889968962</v>
      </c>
      <c r="L14" s="316">
        <f t="shared" si="2"/>
        <v>0.10012832912614729</v>
      </c>
      <c r="M14" s="421">
        <f>A!G469</f>
        <v>-0.49936865386743001</v>
      </c>
      <c r="N14" s="421">
        <f>A!H469</f>
        <v>-0.4800000000000002</v>
      </c>
      <c r="O14" s="422">
        <f>A!I469</f>
        <v>-0.4800000000000002</v>
      </c>
      <c r="P14" s="423"/>
      <c r="Q14" s="424">
        <f>A!L469</f>
        <v>-0.48203500985064007</v>
      </c>
    </row>
    <row r="15" spans="1:17" ht="10" customHeight="1">
      <c r="A15" s="419"/>
      <c r="B15" s="405" t="s">
        <v>326</v>
      </c>
      <c r="C15" s="421">
        <f>A!J470</f>
        <v>0.8600000000000001</v>
      </c>
      <c r="D15" s="421">
        <f>A!D470</f>
        <v>0.82499999999999996</v>
      </c>
      <c r="E15" s="421">
        <f>A!C470</f>
        <v>0.93989999999999974</v>
      </c>
      <c r="F15" s="421">
        <f>A!B470</f>
        <v>0.90100000000000002</v>
      </c>
      <c r="G15" s="421">
        <f>A!K470</f>
        <v>0.86753717146535769</v>
      </c>
      <c r="H15" s="421">
        <f>A!E470</f>
        <v>0.87767000000003015</v>
      </c>
      <c r="I15" s="422">
        <f>A!F470</f>
        <v>0.88334037754326</v>
      </c>
      <c r="J15" s="421">
        <f t="shared" si="0"/>
        <v>0.82499999999999996</v>
      </c>
      <c r="K15" s="421">
        <f t="shared" si="1"/>
        <v>0.93989999999999974</v>
      </c>
      <c r="L15" s="316">
        <f t="shared" si="2"/>
        <v>0.13356786182251093</v>
      </c>
      <c r="M15" s="421">
        <f>A!G470</f>
        <v>0.86071062377300978</v>
      </c>
      <c r="N15" s="421">
        <f>A!H470</f>
        <v>0.8600000000000001</v>
      </c>
      <c r="O15" s="422">
        <f>A!I470</f>
        <v>0.8600000000000001</v>
      </c>
      <c r="P15" s="423"/>
      <c r="Q15" s="424">
        <f>A!L470</f>
        <v>0.87631710825734022</v>
      </c>
    </row>
    <row r="16" spans="1:17" ht="10" customHeight="1">
      <c r="A16" s="419"/>
      <c r="B16" s="405" t="s">
        <v>327</v>
      </c>
      <c r="C16" s="421">
        <f>A!J471</f>
        <v>-0.60999999999999988</v>
      </c>
      <c r="D16" s="421">
        <f>A!D471</f>
        <v>-0.6080000000000001</v>
      </c>
      <c r="E16" s="421">
        <f>A!C471</f>
        <v>-0.54380000000000006</v>
      </c>
      <c r="F16" s="421">
        <f>A!B471</f>
        <v>-0.56062609183825129</v>
      </c>
      <c r="G16" s="421">
        <f>A!K471</f>
        <v>-0.62930191663860136</v>
      </c>
      <c r="H16" s="421">
        <f>A!E471</f>
        <v>-0.61123999999996981</v>
      </c>
      <c r="I16" s="422">
        <f>A!F471</f>
        <v>-0.62750050348152975</v>
      </c>
      <c r="J16" s="421">
        <f t="shared" si="0"/>
        <v>-0.62930191663860136</v>
      </c>
      <c r="K16" s="421">
        <f t="shared" si="1"/>
        <v>-0.54380000000000006</v>
      </c>
      <c r="L16" s="316">
        <f t="shared" si="2"/>
        <v>0.13870801794802429</v>
      </c>
      <c r="M16" s="421">
        <f>A!G471</f>
        <v>-0.6292496231322402</v>
      </c>
      <c r="N16" s="421">
        <f>A!H471</f>
        <v>-0.60999999999999988</v>
      </c>
      <c r="O16" s="422">
        <f>A!I471</f>
        <v>-0.60999999999999988</v>
      </c>
      <c r="P16" s="423"/>
      <c r="Q16" s="424">
        <f>A!L471</f>
        <v>-0.61161608083444996</v>
      </c>
    </row>
    <row r="17" spans="1:17" ht="10" customHeight="1">
      <c r="A17" s="419"/>
      <c r="B17" s="405" t="s">
        <v>328</v>
      </c>
      <c r="C17" s="421">
        <f>A!J472</f>
        <v>0.24000000000000021</v>
      </c>
      <c r="D17" s="421">
        <f>A!D472</f>
        <v>0.28799999999999981</v>
      </c>
      <c r="E17" s="421">
        <f>A!C472</f>
        <v>0.20860000000000012</v>
      </c>
      <c r="F17" s="421">
        <f>A!B472</f>
        <v>0.28537390816174879</v>
      </c>
      <c r="G17" s="421">
        <f>A!K472</f>
        <v>0.25377166591297273</v>
      </c>
      <c r="H17" s="421">
        <f>A!E472</f>
        <v>0.24097000000005009</v>
      </c>
      <c r="I17" s="422">
        <f>A!F472</f>
        <v>0.24631136803938025</v>
      </c>
      <c r="J17" s="421">
        <f t="shared" si="0"/>
        <v>0.20860000000000012</v>
      </c>
      <c r="K17" s="421">
        <f t="shared" si="1"/>
        <v>0.28799999999999981</v>
      </c>
      <c r="L17" s="316">
        <f t="shared" si="2"/>
        <v>0.31852308750304176</v>
      </c>
      <c r="M17" s="421">
        <f>A!G472</f>
        <v>0.24782648211559977</v>
      </c>
      <c r="N17" s="421">
        <f>A!H472</f>
        <v>0.25</v>
      </c>
      <c r="O17" s="422">
        <f>A!I472</f>
        <v>0.25</v>
      </c>
      <c r="P17" s="423"/>
      <c r="Q17" s="424">
        <f>A!L472</f>
        <v>0.26488388848810995</v>
      </c>
    </row>
    <row r="18" spans="1:17" ht="10" customHeight="1">
      <c r="A18" s="419"/>
      <c r="B18" s="405" t="s">
        <v>329</v>
      </c>
      <c r="C18" s="421">
        <f>A!J473</f>
        <v>0.21999999999999975</v>
      </c>
      <c r="D18" s="421">
        <f>A!D473</f>
        <v>0.20999999999999996</v>
      </c>
      <c r="E18" s="421">
        <f>A!C473</f>
        <v>0.19830000000000014</v>
      </c>
      <c r="F18" s="421">
        <f>A!B473</f>
        <v>0.25</v>
      </c>
      <c r="G18" s="421">
        <f>A!K473</f>
        <v>0.20665499525211484</v>
      </c>
      <c r="H18" s="421">
        <f>A!E473</f>
        <v>0.19554999999995015</v>
      </c>
      <c r="I18" s="422">
        <f>A!F473</f>
        <v>0.18653552096213</v>
      </c>
      <c r="J18" s="421">
        <f t="shared" si="0"/>
        <v>0.18653552096213</v>
      </c>
      <c r="K18" s="421">
        <f t="shared" si="1"/>
        <v>0.25</v>
      </c>
      <c r="L18" s="316">
        <f t="shared" si="2"/>
        <v>0.30432143219056418</v>
      </c>
      <c r="M18" s="421">
        <f>A!G473</f>
        <v>0.20563269285085006</v>
      </c>
      <c r="N18" s="421">
        <f>A!H473</f>
        <v>0.20999999999999996</v>
      </c>
      <c r="O18" s="422">
        <f>A!I473</f>
        <v>0.20999999999999996</v>
      </c>
      <c r="P18" s="423"/>
      <c r="Q18" s="424">
        <f>A!L473</f>
        <v>0.1806389284399299</v>
      </c>
    </row>
    <row r="19" spans="1:17" ht="10" customHeight="1">
      <c r="A19" s="419"/>
      <c r="B19" s="405" t="s">
        <v>330</v>
      </c>
      <c r="C19" s="421">
        <f>A!J474</f>
        <v>-0.91999999999999993</v>
      </c>
      <c r="D19" s="421">
        <f>A!D474</f>
        <v>-0.91999999999999993</v>
      </c>
      <c r="E19" s="421">
        <f>A!C474</f>
        <v>-0.9144000000000001</v>
      </c>
      <c r="F19" s="421">
        <f>A!B474</f>
        <v>-0.9647378998492715</v>
      </c>
      <c r="G19" s="421">
        <f>A!K474</f>
        <v>-0.91963251148596203</v>
      </c>
      <c r="H19" s="421">
        <f>A!E474</f>
        <v>-0.91948000000002006</v>
      </c>
      <c r="I19" s="422">
        <f>A!F474</f>
        <v>-0.91504517643309002</v>
      </c>
      <c r="J19" s="421">
        <f t="shared" si="0"/>
        <v>-0.9647378998492715</v>
      </c>
      <c r="K19" s="421">
        <f t="shared" si="1"/>
        <v>-0.9144000000000001</v>
      </c>
      <c r="L19" s="316">
        <f t="shared" si="2"/>
        <v>5.5449747040932085E-2</v>
      </c>
      <c r="M19" s="421">
        <f>A!G474</f>
        <v>-0.90343351605082001</v>
      </c>
      <c r="N19" s="421">
        <f>A!H474</f>
        <v>-0.9099999999999997</v>
      </c>
      <c r="O19" s="422">
        <f>A!I474</f>
        <v>-0.9099999999999997</v>
      </c>
      <c r="P19" s="423"/>
      <c r="Q19" s="424">
        <f>A!L474</f>
        <v>-0.89300503582449009</v>
      </c>
    </row>
    <row r="20" spans="1:17" ht="10" customHeight="1">
      <c r="A20" s="419"/>
      <c r="B20" s="405" t="s">
        <v>331</v>
      </c>
      <c r="C20" s="421">
        <f>A!J475</f>
        <v>-0.24000000000000021</v>
      </c>
      <c r="D20" s="421">
        <f>A!D475</f>
        <v>-0.23999999999999977</v>
      </c>
      <c r="E20" s="421">
        <f>A!C475</f>
        <v>-0.22520000000000007</v>
      </c>
      <c r="F20" s="421">
        <f>A!B475</f>
        <v>-0.22300000000000031</v>
      </c>
      <c r="G20" s="421">
        <f>A!K475</f>
        <v>-0.25934596885868677</v>
      </c>
      <c r="H20" s="421">
        <f>A!E475</f>
        <v>-0.25525000000008014</v>
      </c>
      <c r="I20" s="422">
        <f>A!F475</f>
        <v>-0.27013188177110026</v>
      </c>
      <c r="J20" s="421">
        <f t="shared" si="0"/>
        <v>-0.27013188177110026</v>
      </c>
      <c r="K20" s="421">
        <f t="shared" si="1"/>
        <v>-0.22300000000000031</v>
      </c>
      <c r="L20" s="316">
        <f t="shared" si="2"/>
        <v>0.19104030520286208</v>
      </c>
      <c r="M20" s="421">
        <f>A!G475</f>
        <v>-0.26013515191547976</v>
      </c>
      <c r="N20" s="421">
        <f>A!H475</f>
        <v>-0.23999999999999977</v>
      </c>
      <c r="O20" s="422">
        <f>A!I475</f>
        <v>-0.23999999999999977</v>
      </c>
      <c r="P20" s="423"/>
      <c r="Q20" s="424">
        <f>A!L475</f>
        <v>-0.24894502534792018</v>
      </c>
    </row>
    <row r="21" spans="1:17" ht="10" customHeight="1">
      <c r="A21" s="419"/>
      <c r="B21" s="405" t="s">
        <v>332</v>
      </c>
      <c r="C21" s="421">
        <f>A!J476</f>
        <v>0.41999999999999993</v>
      </c>
      <c r="D21" s="421">
        <f>A!D476</f>
        <v>0.41000000000000014</v>
      </c>
      <c r="E21" s="421">
        <f>A!C476</f>
        <v>0.41670000000000007</v>
      </c>
      <c r="F21" s="421">
        <f>A!B476</f>
        <v>0.32599999999999962</v>
      </c>
      <c r="G21" s="421">
        <f>A!K476</f>
        <v>0.38876814407807503</v>
      </c>
      <c r="H21" s="421">
        <f>A!E476</f>
        <v>0.39756999999997022</v>
      </c>
      <c r="I21" s="422">
        <f>A!F476</f>
        <v>0.38161578442002986</v>
      </c>
      <c r="J21" s="421">
        <f t="shared" si="0"/>
        <v>0.32599999999999962</v>
      </c>
      <c r="K21" s="421">
        <f t="shared" si="1"/>
        <v>0.41999999999999993</v>
      </c>
      <c r="L21" s="316">
        <f t="shared" si="2"/>
        <v>0.22833561279110273</v>
      </c>
      <c r="M21" s="421">
        <f>A!G476</f>
        <v>0.4150241670710999</v>
      </c>
      <c r="N21" s="421">
        <f>A!H476</f>
        <v>0.41000000000000014</v>
      </c>
      <c r="O21" s="422">
        <f>A!I476</f>
        <v>0.41000000000000014</v>
      </c>
      <c r="P21" s="423"/>
      <c r="Q21" s="424">
        <f>A!L476</f>
        <v>0.36719209488836002</v>
      </c>
    </row>
    <row r="22" spans="1:17" ht="10" customHeight="1">
      <c r="A22" s="419"/>
      <c r="B22" s="405" t="s">
        <v>333</v>
      </c>
      <c r="C22" s="421">
        <f>A!J477</f>
        <v>0.66000000000000014</v>
      </c>
      <c r="D22" s="421">
        <f>A!D477</f>
        <v>0.64999999999999991</v>
      </c>
      <c r="E22" s="421">
        <f>A!C477</f>
        <v>0.64190000000000014</v>
      </c>
      <c r="F22" s="421">
        <f>A!B477</f>
        <v>0.54899999999999993</v>
      </c>
      <c r="G22" s="421">
        <f>A!K477</f>
        <v>0.6481141129367618</v>
      </c>
      <c r="H22" s="421">
        <f>A!E477</f>
        <v>0.65282000000005036</v>
      </c>
      <c r="I22" s="422">
        <f>A!F477</f>
        <v>0.65174766619113012</v>
      </c>
      <c r="J22" s="421">
        <f t="shared" si="0"/>
        <v>0.54899999999999993</v>
      </c>
      <c r="K22" s="421">
        <f t="shared" si="1"/>
        <v>0.66000000000000014</v>
      </c>
      <c r="L22" s="316">
        <f t="shared" si="2"/>
        <v>0.16859399482308965</v>
      </c>
      <c r="M22" s="421">
        <f>A!G477</f>
        <v>0.67515931898657966</v>
      </c>
      <c r="N22" s="421">
        <f>A!H477</f>
        <v>0.64999999999999991</v>
      </c>
      <c r="O22" s="422">
        <f>A!I477</f>
        <v>0.64999999999999991</v>
      </c>
      <c r="P22" s="423"/>
      <c r="Q22" s="424">
        <f>A!L477</f>
        <v>0.6161371202362802</v>
      </c>
    </row>
    <row r="23" spans="1:17" ht="10" customHeight="1">
      <c r="A23" s="419"/>
      <c r="B23" s="405" t="s">
        <v>334</v>
      </c>
      <c r="C23" s="421">
        <f>A!J478</f>
        <v>-1.19</v>
      </c>
      <c r="D23" s="421">
        <f>A!D478</f>
        <v>-1.19</v>
      </c>
      <c r="E23" s="421">
        <f>A!C478</f>
        <v>-1.2098</v>
      </c>
      <c r="F23" s="421">
        <f>A!B478</f>
        <v>-1.2029661963441702</v>
      </c>
      <c r="G23" s="421">
        <f>A!K478</f>
        <v>-1.191115366694611</v>
      </c>
      <c r="H23" s="421">
        <f>A!E478</f>
        <v>-1.1959600000000403</v>
      </c>
      <c r="I23" s="422">
        <f>A!F478</f>
        <v>-1.1975801927030001</v>
      </c>
      <c r="J23" s="421">
        <f t="shared" si="0"/>
        <v>-1.2098</v>
      </c>
      <c r="K23" s="421">
        <f t="shared" si="1"/>
        <v>-1.19</v>
      </c>
      <c r="L23" s="316">
        <f t="shared" si="2"/>
        <v>1.660827890559597E-2</v>
      </c>
      <c r="M23" s="421">
        <f>A!G478</f>
        <v>-1.1965295331104997</v>
      </c>
      <c r="N23" s="421">
        <f>A!H478</f>
        <v>-1.19</v>
      </c>
      <c r="O23" s="422">
        <f>A!I478</f>
        <v>-1.19</v>
      </c>
      <c r="P23" s="423"/>
      <c r="Q23" s="424">
        <f>A!L478</f>
        <v>-1.1756616946761</v>
      </c>
    </row>
    <row r="24" spans="1:17" ht="10" customHeight="1">
      <c r="A24" s="419"/>
      <c r="B24" s="405" t="s">
        <v>335</v>
      </c>
      <c r="C24" s="421">
        <f>A!J479</f>
        <v>-0.62999999999999989</v>
      </c>
      <c r="D24" s="421">
        <f>A!D479</f>
        <v>-0.62999999999999989</v>
      </c>
      <c r="E24" s="421">
        <f>A!C479</f>
        <v>-0.59770000000000012</v>
      </c>
      <c r="F24" s="421">
        <f>A!B479</f>
        <v>-0.56899999999999995</v>
      </c>
      <c r="G24" s="421">
        <f>A!K479</f>
        <v>-0.64901920168563931</v>
      </c>
      <c r="H24" s="421">
        <f>A!E479</f>
        <v>-0.63762000000001029</v>
      </c>
      <c r="I24" s="422">
        <f>A!F479</f>
        <v>-0.65027313878217985</v>
      </c>
      <c r="J24" s="421">
        <f t="shared" si="0"/>
        <v>-0.65027313878217985</v>
      </c>
      <c r="K24" s="421">
        <f t="shared" si="1"/>
        <v>-0.56899999999999995</v>
      </c>
      <c r="L24" s="316">
        <f t="shared" si="2"/>
        <v>0.12726550638376244</v>
      </c>
      <c r="M24" s="421">
        <f>A!G479</f>
        <v>-0.65583268141262963</v>
      </c>
      <c r="N24" s="421">
        <f>A!H479</f>
        <v>-0.62999999999999989</v>
      </c>
      <c r="O24" s="422">
        <f>A!I479</f>
        <v>-0.62999999999999989</v>
      </c>
      <c r="P24" s="423"/>
      <c r="Q24" s="424">
        <f>A!L479</f>
        <v>-0.63034407947277016</v>
      </c>
    </row>
    <row r="25" spans="1:17" ht="10" customHeight="1">
      <c r="A25" s="419"/>
      <c r="B25" s="405" t="s">
        <v>336</v>
      </c>
      <c r="C25" s="421">
        <f>A!J480</f>
        <v>0.64000000000000012</v>
      </c>
      <c r="D25" s="421">
        <f>A!D480</f>
        <v>0.67600000000000016</v>
      </c>
      <c r="E25" s="421">
        <f>A!C480</f>
        <v>0.57140000000000013</v>
      </c>
      <c r="F25" s="421">
        <f>A!B480</f>
        <v>0.60299999999999976</v>
      </c>
      <c r="G25" s="421">
        <f>A!K480</f>
        <v>0.6228225249440098</v>
      </c>
      <c r="H25" s="421">
        <f>A!E480</f>
        <v>0.61215999999997983</v>
      </c>
      <c r="I25" s="422">
        <f>A!F480</f>
        <v>0.60515451715876001</v>
      </c>
      <c r="J25" s="421">
        <f t="shared" si="0"/>
        <v>0.57140000000000013</v>
      </c>
      <c r="K25" s="421">
        <f t="shared" si="1"/>
        <v>0.67600000000000016</v>
      </c>
      <c r="L25" s="316">
        <f t="shared" si="2"/>
        <v>0.16375583529625237</v>
      </c>
      <c r="M25" s="421">
        <f>A!G480</f>
        <v>0.63626759090631024</v>
      </c>
      <c r="N25" s="421">
        <f>A!H480</f>
        <v>0.64000000000000012</v>
      </c>
      <c r="O25" s="422">
        <f>A!I480</f>
        <v>0.64000000000000012</v>
      </c>
      <c r="P25" s="423"/>
      <c r="Q25" s="424">
        <f>A!L480</f>
        <v>0.61334798473814978</v>
      </c>
    </row>
    <row r="26" spans="1:17" ht="10" customHeight="1">
      <c r="A26" s="419"/>
      <c r="B26" s="405" t="s">
        <v>337</v>
      </c>
      <c r="C26" s="421">
        <f>A!J481</f>
        <v>-1.1000000000000001</v>
      </c>
      <c r="D26" s="421">
        <f>A!D481</f>
        <v>-1.1000000000000001</v>
      </c>
      <c r="E26" s="421">
        <f>A!C481</f>
        <v>-1.1267</v>
      </c>
      <c r="F26" s="421">
        <f>A!B481</f>
        <v>-1.1199999999999997</v>
      </c>
      <c r="G26" s="421">
        <f>A!K481</f>
        <v>-1.0909070452237333</v>
      </c>
      <c r="H26" s="421">
        <f>A!E481</f>
        <v>-1.0938100000000297</v>
      </c>
      <c r="I26" s="422">
        <f>A!F481</f>
        <v>-1.0993978833917799</v>
      </c>
      <c r="J26" s="421">
        <f t="shared" si="0"/>
        <v>-1.1267</v>
      </c>
      <c r="K26" s="421">
        <f t="shared" si="1"/>
        <v>-1.0909070452237333</v>
      </c>
      <c r="L26" s="316">
        <f t="shared" si="2"/>
        <v>3.2617022465854018E-2</v>
      </c>
      <c r="M26" s="421">
        <f>A!G481</f>
        <v>-1.0921111803265502</v>
      </c>
      <c r="N26" s="421">
        <f>A!H481</f>
        <v>-1.1000000000000001</v>
      </c>
      <c r="O26" s="422">
        <f>A!I481</f>
        <v>-1.1000000000000001</v>
      </c>
      <c r="P26" s="423"/>
      <c r="Q26" s="424">
        <f>A!L481</f>
        <v>-1.0724561417483498</v>
      </c>
    </row>
    <row r="27" spans="1:17" ht="10" customHeight="1">
      <c r="A27" s="419"/>
      <c r="B27" s="405" t="s">
        <v>338</v>
      </c>
      <c r="C27" s="421">
        <f>A!J482</f>
        <v>-0.54</v>
      </c>
      <c r="D27" s="421">
        <f>A!D482</f>
        <v>-0.54</v>
      </c>
      <c r="E27" s="421">
        <f>A!C482</f>
        <v>-0.51460000000000017</v>
      </c>
      <c r="F27" s="421">
        <f>A!B482</f>
        <v>-0.48603380365582938</v>
      </c>
      <c r="G27" s="421">
        <f>A!K482</f>
        <v>-0.54881088021476154</v>
      </c>
      <c r="H27" s="421">
        <f>A!E482</f>
        <v>-0.53546999999999967</v>
      </c>
      <c r="I27" s="422">
        <f>A!F482</f>
        <v>-0.55209082947095967</v>
      </c>
      <c r="J27" s="421">
        <f t="shared" si="0"/>
        <v>-0.55209082947095967</v>
      </c>
      <c r="K27" s="421">
        <f t="shared" si="1"/>
        <v>-0.48603380365582938</v>
      </c>
      <c r="L27" s="316">
        <f t="shared" si="2"/>
        <v>0.1214719485833913</v>
      </c>
      <c r="M27" s="421">
        <f>A!G482</f>
        <v>-0.55141432862868012</v>
      </c>
      <c r="N27" s="421">
        <f>A!H482</f>
        <v>-0.54</v>
      </c>
      <c r="O27" s="422">
        <f>A!I482</f>
        <v>-0.54</v>
      </c>
      <c r="P27" s="423"/>
      <c r="Q27" s="424">
        <f>A!L482</f>
        <v>-0.52713852654501991</v>
      </c>
    </row>
    <row r="28" spans="1:17" ht="10" customHeight="1">
      <c r="A28" s="419"/>
      <c r="B28" s="405" t="s">
        <v>339</v>
      </c>
      <c r="C28" s="421">
        <f>A!J483</f>
        <v>0.40000000000000013</v>
      </c>
      <c r="D28" s="421">
        <f>A!D483</f>
        <v>0.40100000000000002</v>
      </c>
      <c r="E28" s="421">
        <f>A!C483</f>
        <v>0.38459999999999983</v>
      </c>
      <c r="F28" s="421">
        <f>A!B483</f>
        <v>0.38400000000000012</v>
      </c>
      <c r="G28" s="421">
        <f>A!K483</f>
        <v>0.39945265118563422</v>
      </c>
      <c r="H28" s="421">
        <f>A!E483</f>
        <v>0.39601999999998028</v>
      </c>
      <c r="I28" s="422">
        <f>A!F483</f>
        <v>0.3890970113102401</v>
      </c>
      <c r="J28" s="421">
        <f t="shared" si="0"/>
        <v>0.38400000000000012</v>
      </c>
      <c r="K28" s="421">
        <f t="shared" si="1"/>
        <v>0.40100000000000002</v>
      </c>
      <c r="L28" s="316">
        <f t="shared" si="2"/>
        <v>4.2328322168259727E-2</v>
      </c>
      <c r="M28" s="421">
        <f>A!G483</f>
        <v>0.40486703435276983</v>
      </c>
      <c r="N28" s="421">
        <f>A!H483</f>
        <v>0.40000000000000013</v>
      </c>
      <c r="O28" s="422">
        <f>A!I483</f>
        <v>0.40000000000000013</v>
      </c>
      <c r="P28" s="423"/>
      <c r="Q28" s="424">
        <f>A!L483</f>
        <v>0.41720895124714019</v>
      </c>
    </row>
    <row r="29" spans="1:17" ht="11" customHeight="1" thickBot="1">
      <c r="A29" s="419"/>
      <c r="B29" s="425" t="s">
        <v>340</v>
      </c>
      <c r="C29" s="428">
        <f>A!J484</f>
        <v>1.23</v>
      </c>
      <c r="D29" s="428">
        <f>A!D484</f>
        <v>1.2210000000000001</v>
      </c>
      <c r="E29" s="428">
        <f>A!C484</f>
        <v>1.2372999999999998</v>
      </c>
      <c r="F29" s="428">
        <f>A!B484</f>
        <v>1.3015917611003105</v>
      </c>
      <c r="G29" s="421">
        <f>A!K484</f>
        <v>1.2431006055417702</v>
      </c>
      <c r="H29" s="428">
        <f>A!E484</f>
        <v>1.2084199999999901</v>
      </c>
      <c r="I29" s="429">
        <f>A!F484</f>
        <v>1.1917826076518701</v>
      </c>
      <c r="J29" s="428">
        <f t="shared" si="0"/>
        <v>1.1917826076518701</v>
      </c>
      <c r="K29" s="428">
        <f t="shared" si="1"/>
        <v>1.3015917611003105</v>
      </c>
      <c r="L29" s="316">
        <f t="shared" si="2"/>
        <v>8.9233971620875679E-2</v>
      </c>
      <c r="M29" s="428">
        <f>A!G484</f>
        <v>1.23172697753435</v>
      </c>
      <c r="N29" s="428">
        <f>A!H484</f>
        <v>1.23</v>
      </c>
      <c r="O29" s="429">
        <f>A!I484</f>
        <v>1.23</v>
      </c>
      <c r="P29" s="423"/>
      <c r="Q29" s="424">
        <f>A!L484</f>
        <v>1.2404878701020099</v>
      </c>
    </row>
    <row r="30" spans="1:17" ht="12" customHeight="1" thickTop="1">
      <c r="A30" s="432"/>
      <c r="B30" s="430" t="s">
        <v>182</v>
      </c>
      <c r="C30" s="432"/>
      <c r="D30" s="432"/>
      <c r="E30" s="410"/>
      <c r="F30" s="410"/>
      <c r="G30" s="403"/>
      <c r="H30" s="403"/>
      <c r="I30" s="404"/>
      <c r="J30" s="561" t="s">
        <v>380</v>
      </c>
      <c r="K30" s="562"/>
      <c r="L30" s="563"/>
      <c r="M30" s="410"/>
      <c r="N30" s="410"/>
      <c r="O30" s="406"/>
      <c r="P30" s="405"/>
      <c r="Q30" s="305">
        <f>YourData!$J$5</f>
        <v>40179</v>
      </c>
    </row>
    <row r="31" spans="1:17" ht="12" customHeight="1">
      <c r="A31" s="434"/>
      <c r="B31" s="405"/>
      <c r="C31" s="408" t="s">
        <v>41</v>
      </c>
      <c r="D31" s="408" t="s">
        <v>153</v>
      </c>
      <c r="E31" s="408" t="s">
        <v>154</v>
      </c>
      <c r="F31" s="408" t="s">
        <v>154</v>
      </c>
      <c r="G31" s="408" t="s">
        <v>42</v>
      </c>
      <c r="H31" s="408" t="s">
        <v>155</v>
      </c>
      <c r="I31" s="409" t="s">
        <v>156</v>
      </c>
      <c r="J31" s="410"/>
      <c r="K31" s="410"/>
      <c r="L31" s="308" t="s">
        <v>157</v>
      </c>
      <c r="M31" s="410" t="s">
        <v>179</v>
      </c>
      <c r="N31" s="410"/>
      <c r="O31" s="406"/>
      <c r="P31" s="405"/>
      <c r="Q31" s="528" t="str">
        <f>A!$L$21</f>
        <v>Tested Prg</v>
      </c>
    </row>
    <row r="32" spans="1:17" ht="12" customHeight="1">
      <c r="A32" s="434"/>
      <c r="B32" s="412" t="s">
        <v>812</v>
      </c>
      <c r="C32" s="413" t="s">
        <v>159</v>
      </c>
      <c r="D32" s="413" t="s">
        <v>159</v>
      </c>
      <c r="E32" s="413" t="s">
        <v>61</v>
      </c>
      <c r="F32" s="413" t="s">
        <v>43</v>
      </c>
      <c r="G32" s="413" t="s">
        <v>160</v>
      </c>
      <c r="H32" s="413" t="s">
        <v>161</v>
      </c>
      <c r="I32" s="414" t="s">
        <v>161</v>
      </c>
      <c r="J32" s="413" t="s">
        <v>162</v>
      </c>
      <c r="K32" s="413" t="s">
        <v>163</v>
      </c>
      <c r="L32" s="312" t="s">
        <v>379</v>
      </c>
      <c r="M32" s="413" t="s">
        <v>161</v>
      </c>
      <c r="N32" s="413" t="s">
        <v>49</v>
      </c>
      <c r="O32" s="414" t="s">
        <v>50</v>
      </c>
      <c r="P32" s="415"/>
      <c r="Q32" s="529" t="str">
        <f>A!$L$22</f>
        <v>Org</v>
      </c>
    </row>
    <row r="33" spans="1:17" ht="10" customHeight="1">
      <c r="A33" s="418"/>
      <c r="B33" s="405" t="s">
        <v>341</v>
      </c>
      <c r="C33" s="417">
        <f>A!J576</f>
        <v>-35</v>
      </c>
      <c r="D33" s="417">
        <f>A!D576</f>
        <v>-34</v>
      </c>
      <c r="E33" s="417">
        <f>A!C576</f>
        <v>-37.889999999999873</v>
      </c>
      <c r="F33" s="417">
        <f>A!B576</f>
        <v>-38.393903868698544</v>
      </c>
      <c r="G33" s="417">
        <f>A!K576</f>
        <v>-34.580899999999929</v>
      </c>
      <c r="H33" s="417">
        <f>A!E576</f>
        <v>-35.125440000020262</v>
      </c>
      <c r="I33" s="418">
        <f>A!F576</f>
        <v>-34.712900000049558</v>
      </c>
      <c r="J33" s="417">
        <f t="shared" ref="J33:J51" si="3">MINA(C33:I33)</f>
        <v>-38.393903868698544</v>
      </c>
      <c r="K33" s="417">
        <f t="shared" ref="K33:K51" si="4">MAXA(C33:I33)</f>
        <v>-34</v>
      </c>
      <c r="L33" s="316">
        <f t="shared" ref="L33:L51" si="5">IF(AVERAGE(M33:O33)=0,0,ABS((K33-J33)/(AVERAGE(M33:O33))))</f>
        <v>0.12480782682588254</v>
      </c>
      <c r="M33" s="417">
        <f>A!G576</f>
        <v>-35.116065445040022</v>
      </c>
      <c r="N33" s="417">
        <f>A!H576</f>
        <v>-35.400000000000091</v>
      </c>
      <c r="O33" s="418">
        <f>A!I576</f>
        <v>-35.099999999999909</v>
      </c>
      <c r="P33" s="419"/>
      <c r="Q33" s="420">
        <f>A!L576</f>
        <v>-35.611108175539812</v>
      </c>
    </row>
    <row r="34" spans="1:17" ht="10" customHeight="1">
      <c r="A34" s="418"/>
      <c r="B34" s="405" t="s">
        <v>323</v>
      </c>
      <c r="C34" s="417">
        <f>A!J577</f>
        <v>-16</v>
      </c>
      <c r="D34" s="417">
        <f>A!D577</f>
        <v>-17</v>
      </c>
      <c r="E34" s="417">
        <f>A!C577</f>
        <v>-40.099999999999909</v>
      </c>
      <c r="F34" s="417">
        <f>A!B577</f>
        <v>-16.412661195779492</v>
      </c>
      <c r="G34" s="417">
        <f>A!K577</f>
        <v>-16.162937777778097</v>
      </c>
      <c r="H34" s="417">
        <f>A!E577</f>
        <v>-16.181760000059967</v>
      </c>
      <c r="I34" s="418">
        <f>A!F577</f>
        <v>-16.425710000000436</v>
      </c>
      <c r="J34" s="417">
        <f t="shared" si="3"/>
        <v>-40.099999999999909</v>
      </c>
      <c r="K34" s="417">
        <f t="shared" si="4"/>
        <v>-16</v>
      </c>
      <c r="L34" s="316">
        <f t="shared" si="5"/>
        <v>1.4652884568718518</v>
      </c>
      <c r="M34" s="417">
        <f>A!G577</f>
        <v>-16.341820486560209</v>
      </c>
      <c r="N34" s="417">
        <f>A!H577</f>
        <v>-16.199999999999818</v>
      </c>
      <c r="O34" s="418">
        <f>A!I577</f>
        <v>-16.800000000000182</v>
      </c>
      <c r="P34" s="419"/>
      <c r="Q34" s="420">
        <f>A!L577</f>
        <v>-15.174986351759799</v>
      </c>
    </row>
    <row r="35" spans="1:17" ht="10" customHeight="1">
      <c r="A35" s="418"/>
      <c r="B35" s="405" t="s">
        <v>324</v>
      </c>
      <c r="C35" s="417">
        <f>A!J578</f>
        <v>-51</v>
      </c>
      <c r="D35" s="417">
        <f>A!D578</f>
        <v>-51</v>
      </c>
      <c r="E35" s="417">
        <f>A!C578</f>
        <v>-77.989999999999782</v>
      </c>
      <c r="F35" s="417">
        <f>A!B578</f>
        <v>-54.806565064478036</v>
      </c>
      <c r="G35" s="417">
        <f>A!K578</f>
        <v>-50.743837777778026</v>
      </c>
      <c r="H35" s="417">
        <f>A!E578</f>
        <v>-51.307200000080229</v>
      </c>
      <c r="I35" s="418">
        <f>A!F578</f>
        <v>-51.138610000049994</v>
      </c>
      <c r="J35" s="417">
        <f t="shared" si="3"/>
        <v>-77.989999999999782</v>
      </c>
      <c r="K35" s="417">
        <f t="shared" si="4"/>
        <v>-50.743837777778026</v>
      </c>
      <c r="L35" s="316">
        <f t="shared" si="5"/>
        <v>0.52748839580029738</v>
      </c>
      <c r="M35" s="417">
        <f>A!G578</f>
        <v>-51.457885931600231</v>
      </c>
      <c r="N35" s="417">
        <f>A!H578</f>
        <v>-51.599999999999909</v>
      </c>
      <c r="O35" s="418">
        <f>A!I578</f>
        <v>-51.900000000000091</v>
      </c>
      <c r="P35" s="419"/>
      <c r="Q35" s="420">
        <f>A!L578</f>
        <v>-50.78609452729961</v>
      </c>
    </row>
    <row r="36" spans="1:17" ht="10" customHeight="1">
      <c r="A36" s="418"/>
      <c r="B36" s="405" t="s">
        <v>325</v>
      </c>
      <c r="C36" s="417">
        <f>A!J579</f>
        <v>-3581</v>
      </c>
      <c r="D36" s="417">
        <f>A!D579</f>
        <v>-3581</v>
      </c>
      <c r="E36" s="417">
        <f>A!C579</f>
        <v>-3625.692</v>
      </c>
      <c r="F36" s="417">
        <f>A!B579</f>
        <v>-3578.8393903868696</v>
      </c>
      <c r="G36" s="417">
        <f>A!K579</f>
        <v>-3580.6485225000001</v>
      </c>
      <c r="H36" s="417">
        <f>A!E579</f>
        <v>-3580.7513280000471</v>
      </c>
      <c r="I36" s="418">
        <f>A!F579</f>
        <v>-3578.1796410000388</v>
      </c>
      <c r="J36" s="417">
        <f t="shared" si="3"/>
        <v>-3625.692</v>
      </c>
      <c r="K36" s="417">
        <f t="shared" si="4"/>
        <v>-3578.1796410000388</v>
      </c>
      <c r="L36" s="316">
        <f t="shared" si="5"/>
        <v>1.3267524903267764E-2</v>
      </c>
      <c r="M36" s="417">
        <f>A!G579</f>
        <v>-3581.0057815310342</v>
      </c>
      <c r="N36" s="417">
        <f>A!H579</f>
        <v>-3581.1</v>
      </c>
      <c r="O36" s="418">
        <f>A!I579</f>
        <v>-3581.2000000000003</v>
      </c>
      <c r="P36" s="419"/>
      <c r="Q36" s="420">
        <f>A!L579</f>
        <v>-3582.2453920777716</v>
      </c>
    </row>
    <row r="37" spans="1:17" ht="10" customHeight="1">
      <c r="A37" s="546"/>
      <c r="B37" s="405" t="s">
        <v>326</v>
      </c>
      <c r="C37" s="417">
        <f>A!J580</f>
        <v>-21</v>
      </c>
      <c r="D37" s="417">
        <f>A!D580</f>
        <v>-21</v>
      </c>
      <c r="E37" s="417">
        <f>A!C580</f>
        <v>-20.24799999999999</v>
      </c>
      <c r="F37" s="417">
        <f>A!B580</f>
        <v>-20.515826494724507</v>
      </c>
      <c r="G37" s="417">
        <f>A!K580</f>
        <v>-20.719071944444437</v>
      </c>
      <c r="H37" s="417">
        <f>A!E580</f>
        <v>-21.310464000003009</v>
      </c>
      <c r="I37" s="418">
        <f>A!F580</f>
        <v>-21.205162999999999</v>
      </c>
      <c r="J37" s="417">
        <f t="shared" si="3"/>
        <v>-21.310464000003009</v>
      </c>
      <c r="K37" s="417">
        <f t="shared" si="4"/>
        <v>-20.24799999999999</v>
      </c>
      <c r="L37" s="316">
        <f t="shared" si="5"/>
        <v>4.9274105564015812E-2</v>
      </c>
      <c r="M37" s="417">
        <f>A!G580</f>
        <v>-21.386958058895004</v>
      </c>
      <c r="N37" s="417">
        <f>A!H580</f>
        <v>-21.400000000000006</v>
      </c>
      <c r="O37" s="418">
        <f>A!I580</f>
        <v>-21.899999999999977</v>
      </c>
      <c r="P37" s="419"/>
      <c r="Q37" s="420">
        <f>A!L580</f>
        <v>-21.241305971849016</v>
      </c>
    </row>
    <row r="38" spans="1:17" ht="10" customHeight="1">
      <c r="A38" s="546"/>
      <c r="B38" s="405" t="s">
        <v>327</v>
      </c>
      <c r="C38" s="417">
        <f>A!J581</f>
        <v>-3567</v>
      </c>
      <c r="D38" s="417">
        <f>A!D581</f>
        <v>-3568</v>
      </c>
      <c r="E38" s="417">
        <f>A!C581</f>
        <v>-3608.0499999999997</v>
      </c>
      <c r="F38" s="417">
        <f>A!B581</f>
        <v>-3560.9613130128955</v>
      </c>
      <c r="G38" s="417">
        <f>A!K581</f>
        <v>-3566.7866944444445</v>
      </c>
      <c r="H38" s="417">
        <f>A!E581</f>
        <v>-3566.9363520000297</v>
      </c>
      <c r="I38" s="418">
        <f>A!F581</f>
        <v>-3564.6719039999894</v>
      </c>
      <c r="J38" s="417">
        <f t="shared" si="3"/>
        <v>-3608.0499999999997</v>
      </c>
      <c r="K38" s="417">
        <f t="shared" si="4"/>
        <v>-3560.9613130128955</v>
      </c>
      <c r="L38" s="316">
        <f t="shared" si="5"/>
        <v>1.3199503742247015E-2</v>
      </c>
      <c r="M38" s="417">
        <f>A!G581</f>
        <v>-3567.2766741448891</v>
      </c>
      <c r="N38" s="417">
        <f>A!H581</f>
        <v>-3567.1</v>
      </c>
      <c r="O38" s="418">
        <f>A!I581</f>
        <v>-3568</v>
      </c>
      <c r="P38" s="419"/>
      <c r="Q38" s="420">
        <f>A!L581</f>
        <v>-3567.875589874081</v>
      </c>
    </row>
    <row r="39" spans="1:17" ht="10" customHeight="1">
      <c r="A39" s="546"/>
      <c r="B39" s="405" t="s">
        <v>328</v>
      </c>
      <c r="C39" s="417">
        <f>A!J582</f>
        <v>752</v>
      </c>
      <c r="D39" s="417">
        <f>A!D582</f>
        <v>751</v>
      </c>
      <c r="E39" s="417">
        <f>A!C582</f>
        <v>739.19999999999982</v>
      </c>
      <c r="F39" s="417">
        <f>A!B582</f>
        <v>771.98124267291951</v>
      </c>
      <c r="G39" s="417">
        <f>A!K582</f>
        <v>745.6536827777777</v>
      </c>
      <c r="H39" s="417">
        <f>A!E582</f>
        <v>752.38463999993974</v>
      </c>
      <c r="I39" s="418">
        <f>A!F582</f>
        <v>751.79230000000962</v>
      </c>
      <c r="J39" s="417">
        <f t="shared" si="3"/>
        <v>739.19999999999982</v>
      </c>
      <c r="K39" s="417">
        <f t="shared" si="4"/>
        <v>771.98124267291951</v>
      </c>
      <c r="L39" s="316">
        <f t="shared" si="5"/>
        <v>4.3559570998243508E-2</v>
      </c>
      <c r="M39" s="417">
        <f>A!G582</f>
        <v>752.28357596370006</v>
      </c>
      <c r="N39" s="417">
        <f>A!H582</f>
        <v>752.39999999999964</v>
      </c>
      <c r="O39" s="418">
        <f>A!I582</f>
        <v>753</v>
      </c>
      <c r="P39" s="419"/>
      <c r="Q39" s="420">
        <f>A!L582</f>
        <v>754.58872124211985</v>
      </c>
    </row>
    <row r="40" spans="1:17" ht="10" customHeight="1">
      <c r="A40" s="546"/>
      <c r="B40" s="405" t="s">
        <v>329</v>
      </c>
      <c r="C40" s="417">
        <f>A!J583</f>
        <v>-16</v>
      </c>
      <c r="D40" s="417">
        <f>A!D583</f>
        <v>-17</v>
      </c>
      <c r="E40" s="417">
        <f>A!C583</f>
        <v>-26.402000000000044</v>
      </c>
      <c r="F40" s="417">
        <f>A!B583</f>
        <v>-19.05041031653036</v>
      </c>
      <c r="G40" s="417">
        <f>A!K583</f>
        <v>-17.673864444444007</v>
      </c>
      <c r="H40" s="417">
        <f>A!E583</f>
        <v>-16.927679999909742</v>
      </c>
      <c r="I40" s="418">
        <f>A!F583</f>
        <v>-16.146929999999884</v>
      </c>
      <c r="J40" s="417">
        <f t="shared" si="3"/>
        <v>-26.402000000000044</v>
      </c>
      <c r="K40" s="417">
        <f t="shared" si="4"/>
        <v>-16</v>
      </c>
      <c r="L40" s="316">
        <f t="shared" si="5"/>
        <v>0.59459850664326552</v>
      </c>
      <c r="M40" s="417">
        <f>A!G583</f>
        <v>-16.98247288101993</v>
      </c>
      <c r="N40" s="417">
        <f>A!H583</f>
        <v>-17.099999999999454</v>
      </c>
      <c r="O40" s="418">
        <f>A!I583</f>
        <v>-18.400000000000546</v>
      </c>
      <c r="P40" s="419"/>
      <c r="Q40" s="420">
        <f>A!L583</f>
        <v>-16.887544259349852</v>
      </c>
    </row>
    <row r="41" spans="1:17" ht="10" customHeight="1">
      <c r="A41" s="546"/>
      <c r="B41" s="405" t="s">
        <v>330</v>
      </c>
      <c r="C41" s="417">
        <f>A!J584</f>
        <v>37</v>
      </c>
      <c r="D41" s="417">
        <f>A!D584</f>
        <v>38</v>
      </c>
      <c r="E41" s="417">
        <f>A!C584</f>
        <v>51.079999999999927</v>
      </c>
      <c r="F41" s="417">
        <f>A!B584</f>
        <v>40.445486518171492</v>
      </c>
      <c r="G41" s="417">
        <f>A!K584</f>
        <v>37.610582777777381</v>
      </c>
      <c r="H41" s="417">
        <f>A!E584</f>
        <v>37.000319999900057</v>
      </c>
      <c r="I41" s="418">
        <f>A!F584</f>
        <v>36.219259999989845</v>
      </c>
      <c r="J41" s="417">
        <f t="shared" si="3"/>
        <v>36.219259999989845</v>
      </c>
      <c r="K41" s="417">
        <f t="shared" si="4"/>
        <v>51.079999999999927</v>
      </c>
      <c r="L41" s="316">
        <f t="shared" si="5"/>
        <v>0.40000894406019155</v>
      </c>
      <c r="M41" s="417">
        <f>A!G584</f>
        <v>36.453057892929792</v>
      </c>
      <c r="N41" s="417">
        <f>A!H584</f>
        <v>37</v>
      </c>
      <c r="O41" s="418">
        <f>A!I584</f>
        <v>38</v>
      </c>
      <c r="P41" s="419"/>
      <c r="Q41" s="420">
        <f>A!L584</f>
        <v>38.403966986469641</v>
      </c>
    </row>
    <row r="42" spans="1:17" ht="10" customHeight="1">
      <c r="A42" s="546"/>
      <c r="B42" s="405" t="s">
        <v>331</v>
      </c>
      <c r="C42" s="417">
        <f>A!J585</f>
        <v>-2284</v>
      </c>
      <c r="D42" s="417">
        <f>A!D585</f>
        <v>-2285</v>
      </c>
      <c r="E42" s="417">
        <f>A!C585</f>
        <v>-2316.723</v>
      </c>
      <c r="F42" s="417">
        <f>A!B585</f>
        <v>-2291.0316529894494</v>
      </c>
      <c r="G42" s="417">
        <f>A!K585</f>
        <v>-2283.8548561111111</v>
      </c>
      <c r="H42" s="417">
        <f>A!E585</f>
        <v>-2285.3107199999595</v>
      </c>
      <c r="I42" s="418">
        <f>A!F585</f>
        <v>-2283.3939799999998</v>
      </c>
      <c r="J42" s="417">
        <f t="shared" si="3"/>
        <v>-2316.723</v>
      </c>
      <c r="K42" s="417">
        <f t="shared" si="4"/>
        <v>-2283.3939799999998</v>
      </c>
      <c r="L42" s="316">
        <f t="shared" si="5"/>
        <v>1.4582845937995073E-2</v>
      </c>
      <c r="M42" s="417">
        <f>A!G585</f>
        <v>-2285.1846961379301</v>
      </c>
      <c r="N42" s="417">
        <f>A!H585</f>
        <v>-2285.4999999999995</v>
      </c>
      <c r="O42" s="418">
        <f>A!I585</f>
        <v>-2285.8000000000002</v>
      </c>
      <c r="P42" s="419"/>
      <c r="Q42" s="420">
        <f>A!L585</f>
        <v>-2289.0129715127</v>
      </c>
    </row>
    <row r="43" spans="1:17" ht="10" customHeight="1">
      <c r="A43" s="546"/>
      <c r="B43" s="405" t="s">
        <v>332</v>
      </c>
      <c r="C43" s="417">
        <f>A!J586</f>
        <v>-22</v>
      </c>
      <c r="D43" s="417">
        <f>A!D586</f>
        <v>-22</v>
      </c>
      <c r="E43" s="417">
        <f>A!C586</f>
        <v>-32.795999999999367</v>
      </c>
      <c r="F43" s="417">
        <f>A!B586</f>
        <v>7.033997655334133</v>
      </c>
      <c r="G43" s="417">
        <f>A!K586</f>
        <v>-27.514475555555691</v>
      </c>
      <c r="H43" s="417">
        <f>A!E586</f>
        <v>-22.384319999929176</v>
      </c>
      <c r="I43" s="418">
        <f>A!F586</f>
        <v>-20.928600000000188</v>
      </c>
      <c r="J43" s="417">
        <f t="shared" si="3"/>
        <v>-32.795999999999367</v>
      </c>
      <c r="K43" s="417">
        <f t="shared" si="4"/>
        <v>7.033997655334133</v>
      </c>
      <c r="L43" s="316">
        <f t="shared" si="5"/>
        <v>1.7251815782695623</v>
      </c>
      <c r="M43" s="417">
        <f>A!G586</f>
        <v>-22.262270401620299</v>
      </c>
      <c r="N43" s="417">
        <f>A!H586</f>
        <v>-22.5</v>
      </c>
      <c r="O43" s="418">
        <f>A!I586</f>
        <v>-24.5</v>
      </c>
      <c r="P43" s="419"/>
      <c r="Q43" s="420">
        <f>A!L586</f>
        <v>-24.888305088769812</v>
      </c>
    </row>
    <row r="44" spans="1:17" ht="10" customHeight="1">
      <c r="A44" s="546"/>
      <c r="B44" s="405" t="s">
        <v>333</v>
      </c>
      <c r="C44" s="417">
        <f>A!J587</f>
        <v>2262</v>
      </c>
      <c r="D44" s="417">
        <f>A!D587</f>
        <v>2263</v>
      </c>
      <c r="E44" s="417">
        <f>A!C587</f>
        <v>2283.9270000000006</v>
      </c>
      <c r="F44" s="417">
        <f>A!B587</f>
        <v>2298.0656506447835</v>
      </c>
      <c r="G44" s="417">
        <f>A!K587</f>
        <v>2256.3403805555554</v>
      </c>
      <c r="H44" s="417">
        <f>A!E587</f>
        <v>2262.9264000000303</v>
      </c>
      <c r="I44" s="418">
        <f>A!F587</f>
        <v>2262.4653799999996</v>
      </c>
      <c r="J44" s="417">
        <f t="shared" si="3"/>
        <v>2256.3403805555554</v>
      </c>
      <c r="K44" s="417">
        <f t="shared" si="4"/>
        <v>2298.0656506447835</v>
      </c>
      <c r="L44" s="316">
        <f t="shared" si="5"/>
        <v>1.8442862546103285E-2</v>
      </c>
      <c r="M44" s="417">
        <f>A!G587</f>
        <v>2262.9224257363098</v>
      </c>
      <c r="N44" s="417">
        <f>A!H587</f>
        <v>2262.9999999999995</v>
      </c>
      <c r="O44" s="418">
        <f>A!I587</f>
        <v>2261.3000000000002</v>
      </c>
      <c r="P44" s="419"/>
      <c r="Q44" s="420">
        <f>A!L587</f>
        <v>2264.1246664239302</v>
      </c>
    </row>
    <row r="45" spans="1:17" ht="10" customHeight="1">
      <c r="A45" s="546"/>
      <c r="B45" s="405" t="s">
        <v>334</v>
      </c>
      <c r="C45" s="417">
        <f>A!J588</f>
        <v>12</v>
      </c>
      <c r="D45" s="417">
        <f>A!D588</f>
        <v>40</v>
      </c>
      <c r="E45" s="417">
        <f>A!C588</f>
        <v>54.909999999999854</v>
      </c>
      <c r="F45" s="417">
        <f>A!B588</f>
        <v>48.065650644783091</v>
      </c>
      <c r="G45" s="417">
        <f>A!K588</f>
        <v>41.381823888888903</v>
      </c>
      <c r="H45" s="417">
        <f>A!E588</f>
        <v>39.916799999909927</v>
      </c>
      <c r="I45" s="418">
        <f>A!F588</f>
        <v>39.843300000000454</v>
      </c>
      <c r="J45" s="417">
        <f t="shared" si="3"/>
        <v>12</v>
      </c>
      <c r="K45" s="417">
        <f t="shared" si="4"/>
        <v>54.909999999999854</v>
      </c>
      <c r="L45" s="316">
        <f t="shared" si="5"/>
        <v>1.0731257105722583</v>
      </c>
      <c r="M45" s="417">
        <f>A!G588</f>
        <v>39.857986964409974</v>
      </c>
      <c r="N45" s="417">
        <f>A!H588</f>
        <v>40</v>
      </c>
      <c r="O45" s="418">
        <f>A!I588</f>
        <v>40.099999999999454</v>
      </c>
      <c r="P45" s="419"/>
      <c r="Q45" s="420">
        <f>A!L588</f>
        <v>38.637560609379761</v>
      </c>
    </row>
    <row r="46" spans="1:17" ht="10" customHeight="1">
      <c r="A46" s="418"/>
      <c r="B46" s="405" t="s">
        <v>335</v>
      </c>
      <c r="C46" s="417">
        <f>A!J589</f>
        <v>-3917</v>
      </c>
      <c r="D46" s="417">
        <f>A!D589</f>
        <v>-3918</v>
      </c>
      <c r="E46" s="417">
        <f>A!C589</f>
        <v>-3937.3770000000004</v>
      </c>
      <c r="F46" s="417">
        <f>A!B589</f>
        <v>-3956.0375146541624</v>
      </c>
      <c r="G46" s="417">
        <f>A!K589</f>
        <v>-3906.9062252777776</v>
      </c>
      <c r="H46" s="417">
        <f>A!E589</f>
        <v>-3917.4226560000443</v>
      </c>
      <c r="I46" s="418">
        <f>A!F589</f>
        <v>-3916.4295949999996</v>
      </c>
      <c r="J46" s="417">
        <f t="shared" si="3"/>
        <v>-3956.0375146541624</v>
      </c>
      <c r="K46" s="417">
        <f t="shared" si="4"/>
        <v>-3906.9062252777776</v>
      </c>
      <c r="L46" s="316">
        <f t="shared" si="5"/>
        <v>1.2542624807998634E-2</v>
      </c>
      <c r="M46" s="417">
        <f>A!G589</f>
        <v>-3917.7372298818045</v>
      </c>
      <c r="N46" s="417">
        <f>A!H589</f>
        <v>-3917.5999999999995</v>
      </c>
      <c r="O46" s="418">
        <f>A!I589</f>
        <v>-3916.1000000000004</v>
      </c>
      <c r="P46" s="419"/>
      <c r="Q46" s="420">
        <f>A!L589</f>
        <v>-3917.9389561410362</v>
      </c>
    </row>
    <row r="47" spans="1:17" ht="10" customHeight="1">
      <c r="A47" s="418" t="s">
        <v>864</v>
      </c>
      <c r="B47" s="405" t="s">
        <v>336</v>
      </c>
      <c r="C47" s="417">
        <f>A!J590</f>
        <v>380</v>
      </c>
      <c r="D47" s="417">
        <f>A!D590</f>
        <v>379</v>
      </c>
      <c r="E47" s="417">
        <f>A!C590</f>
        <v>377.077</v>
      </c>
      <c r="F47" s="417">
        <f>A!B590</f>
        <v>383.93903868698715</v>
      </c>
      <c r="G47" s="417">
        <f>A!K590</f>
        <v>378.01967638888885</v>
      </c>
      <c r="H47" s="417">
        <f>A!E590</f>
        <v>379.51401599999599</v>
      </c>
      <c r="I47" s="418">
        <f>A!F590</f>
        <v>379.10600899999906</v>
      </c>
      <c r="J47" s="417">
        <f t="shared" si="3"/>
        <v>377.077</v>
      </c>
      <c r="K47" s="417">
        <f t="shared" si="4"/>
        <v>383.93903868698715</v>
      </c>
      <c r="L47" s="316">
        <f t="shared" si="5"/>
        <v>1.8068128171099804E-2</v>
      </c>
      <c r="M47" s="417">
        <f>A!G590</f>
        <v>379.56074982516407</v>
      </c>
      <c r="N47" s="417">
        <f>A!H590</f>
        <v>379.4</v>
      </c>
      <c r="O47" s="418">
        <f>A!I590</f>
        <v>380.40000000000003</v>
      </c>
      <c r="P47" s="419"/>
      <c r="Q47" s="420">
        <f>A!L590</f>
        <v>379.63704988639506</v>
      </c>
    </row>
    <row r="48" spans="1:17" ht="10" customHeight="1">
      <c r="A48" s="418"/>
      <c r="B48" s="405" t="s">
        <v>337</v>
      </c>
      <c r="C48" s="417">
        <f>A!J591</f>
        <v>24</v>
      </c>
      <c r="D48" s="417">
        <f>A!D591</f>
        <v>24</v>
      </c>
      <c r="E48" s="417">
        <f>A!C591</f>
        <v>22.633000000000038</v>
      </c>
      <c r="F48" s="417">
        <f>A!B591</f>
        <v>23.153575615474779</v>
      </c>
      <c r="G48" s="417">
        <f>A!K591</f>
        <v>23.40001749999999</v>
      </c>
      <c r="H48" s="417">
        <f>A!E591</f>
        <v>23.761920000004011</v>
      </c>
      <c r="I48" s="418">
        <f>A!F591</f>
        <v>23.668692000000988</v>
      </c>
      <c r="J48" s="417">
        <f t="shared" si="3"/>
        <v>22.633000000000038</v>
      </c>
      <c r="K48" s="417">
        <f t="shared" si="4"/>
        <v>24</v>
      </c>
      <c r="L48" s="316">
        <f t="shared" si="5"/>
        <v>5.7560738893342712E-2</v>
      </c>
      <c r="M48" s="417">
        <f>A!G591</f>
        <v>23.846479437987</v>
      </c>
      <c r="N48" s="417">
        <f>A!H591</f>
        <v>23.900000000000091</v>
      </c>
      <c r="O48" s="418">
        <f>A!I591</f>
        <v>23.5</v>
      </c>
      <c r="P48" s="419"/>
      <c r="Q48" s="420">
        <f>A!L591</f>
        <v>23.44436622806802</v>
      </c>
    </row>
    <row r="49" spans="1:17" ht="10" customHeight="1">
      <c r="A49" s="418"/>
      <c r="B49" s="405" t="s">
        <v>338</v>
      </c>
      <c r="C49" s="417">
        <f>A!J592</f>
        <v>-3905</v>
      </c>
      <c r="D49" s="417">
        <f>A!D592</f>
        <v>-3934</v>
      </c>
      <c r="E49" s="417">
        <f>A!C592</f>
        <v>-3969.6540000000005</v>
      </c>
      <c r="F49" s="417">
        <f>A!B592</f>
        <v>-3980.9495896834705</v>
      </c>
      <c r="G49" s="417">
        <f>A!K592</f>
        <v>-3924.8880316666664</v>
      </c>
      <c r="H49" s="417">
        <f>A!E592</f>
        <v>-3933.5775359999502</v>
      </c>
      <c r="I49" s="418">
        <f>A!F592</f>
        <v>-3932.604202999999</v>
      </c>
      <c r="J49" s="417">
        <f t="shared" si="3"/>
        <v>-3980.9495896834705</v>
      </c>
      <c r="K49" s="417">
        <f t="shared" si="4"/>
        <v>-3905</v>
      </c>
      <c r="L49" s="316">
        <f t="shared" si="5"/>
        <v>1.9308974329119863E-2</v>
      </c>
      <c r="M49" s="417">
        <f>A!G592</f>
        <v>-3933.7487374082275</v>
      </c>
      <c r="N49" s="417">
        <f>A!H592</f>
        <v>-3933.7</v>
      </c>
      <c r="O49" s="418">
        <f>A!I592</f>
        <v>-3932.7</v>
      </c>
      <c r="P49" s="419"/>
      <c r="Q49" s="420">
        <f>A!L592</f>
        <v>-3933.1321505223477</v>
      </c>
    </row>
    <row r="50" spans="1:17" ht="10" customHeight="1">
      <c r="A50" s="418"/>
      <c r="B50" s="405" t="s">
        <v>339</v>
      </c>
      <c r="C50" s="417">
        <f>A!J593</f>
        <v>383</v>
      </c>
      <c r="D50" s="417">
        <f>A!D593</f>
        <v>382</v>
      </c>
      <c r="E50" s="417">
        <f>A!C593</f>
        <v>379.46199999999999</v>
      </c>
      <c r="F50" s="417">
        <f>A!B593</f>
        <v>386.57678780773739</v>
      </c>
      <c r="G50" s="417">
        <f>A!K593</f>
        <v>380.70062194444438</v>
      </c>
      <c r="H50" s="417">
        <f>A!E593</f>
        <v>381.96547199999702</v>
      </c>
      <c r="I50" s="418">
        <f>A!F593</f>
        <v>381.56953800000002</v>
      </c>
      <c r="J50" s="417">
        <f t="shared" si="3"/>
        <v>379.46199999999999</v>
      </c>
      <c r="K50" s="417">
        <f t="shared" si="4"/>
        <v>386.57678780773739</v>
      </c>
      <c r="L50" s="316">
        <f t="shared" si="5"/>
        <v>1.8626394837034561E-2</v>
      </c>
      <c r="M50" s="417">
        <f>A!G593</f>
        <v>382.02027120425601</v>
      </c>
      <c r="N50" s="417">
        <f>A!H593</f>
        <v>381.90000000000003</v>
      </c>
      <c r="O50" s="418">
        <f>A!I593</f>
        <v>382.00000000000006</v>
      </c>
      <c r="P50" s="419"/>
      <c r="Q50" s="420">
        <f>A!L593</f>
        <v>381.84011014261404</v>
      </c>
    </row>
    <row r="51" spans="1:17" ht="11" customHeight="1" thickBot="1">
      <c r="A51" s="418"/>
      <c r="B51" s="425" t="s">
        <v>340</v>
      </c>
      <c r="C51" s="426">
        <f>A!J594</f>
        <v>1698</v>
      </c>
      <c r="D51" s="426">
        <f>A!D594</f>
        <v>1636</v>
      </c>
      <c r="E51" s="426">
        <f>A!C594</f>
        <v>1692.73</v>
      </c>
      <c r="F51" s="426">
        <f>A!B594</f>
        <v>1728.0187573270814</v>
      </c>
      <c r="G51" s="417">
        <f>A!K594</f>
        <v>1686.8281188888891</v>
      </c>
      <c r="H51" s="426">
        <f>A!E594</f>
        <v>1697.82815999996</v>
      </c>
      <c r="I51" s="427">
        <f>A!F594</f>
        <v>1699.6156799999703</v>
      </c>
      <c r="J51" s="426">
        <f t="shared" si="3"/>
        <v>1636</v>
      </c>
      <c r="K51" s="426">
        <f t="shared" si="4"/>
        <v>1728.0187573270814</v>
      </c>
      <c r="L51" s="316">
        <f t="shared" si="5"/>
        <v>5.4211157164085672E-2</v>
      </c>
      <c r="M51" s="426">
        <f>A!G594</f>
        <v>1697.4409043156998</v>
      </c>
      <c r="N51" s="426">
        <f>A!H594</f>
        <v>1697.4</v>
      </c>
      <c r="O51" s="427">
        <f>A!I594</f>
        <v>1697.4</v>
      </c>
      <c r="P51" s="419"/>
      <c r="Q51" s="420">
        <f>A!L594</f>
        <v>1699.8225324420705</v>
      </c>
    </row>
    <row r="52" spans="1:17" ht="12" customHeight="1" thickTop="1">
      <c r="A52" s="433"/>
      <c r="B52" s="430" t="s">
        <v>184</v>
      </c>
      <c r="C52" s="431"/>
      <c r="D52" s="431"/>
      <c r="E52" s="417"/>
      <c r="F52" s="410"/>
      <c r="G52" s="403"/>
      <c r="H52" s="403"/>
      <c r="I52" s="404"/>
      <c r="J52" s="561" t="s">
        <v>380</v>
      </c>
      <c r="K52" s="562"/>
      <c r="L52" s="563"/>
      <c r="M52" s="410"/>
      <c r="N52" s="410"/>
      <c r="O52" s="406"/>
      <c r="P52" s="407"/>
      <c r="Q52" s="305">
        <f>YourData!$J$5</f>
        <v>40179</v>
      </c>
    </row>
    <row r="53" spans="1:17" ht="12" customHeight="1">
      <c r="A53" s="411"/>
      <c r="B53" s="405"/>
      <c r="C53" s="436" t="s">
        <v>41</v>
      </c>
      <c r="D53" s="436" t="s">
        <v>153</v>
      </c>
      <c r="E53" s="436" t="s">
        <v>154</v>
      </c>
      <c r="F53" s="408" t="s">
        <v>154</v>
      </c>
      <c r="G53" s="408" t="s">
        <v>42</v>
      </c>
      <c r="H53" s="408" t="s">
        <v>155</v>
      </c>
      <c r="I53" s="409" t="s">
        <v>156</v>
      </c>
      <c r="J53" s="410"/>
      <c r="K53" s="410"/>
      <c r="L53" s="308" t="s">
        <v>157</v>
      </c>
      <c r="M53" s="410" t="s">
        <v>179</v>
      </c>
      <c r="N53" s="410"/>
      <c r="O53" s="406"/>
      <c r="P53" s="407"/>
      <c r="Q53" s="528" t="str">
        <f>A!$L$21</f>
        <v>Tested Prg</v>
      </c>
    </row>
    <row r="54" spans="1:17" ht="12" customHeight="1">
      <c r="A54" s="411"/>
      <c r="B54" s="412" t="s">
        <v>812</v>
      </c>
      <c r="C54" s="437" t="s">
        <v>159</v>
      </c>
      <c r="D54" s="437" t="s">
        <v>159</v>
      </c>
      <c r="E54" s="413" t="s">
        <v>61</v>
      </c>
      <c r="F54" s="413" t="s">
        <v>43</v>
      </c>
      <c r="G54" s="413" t="s">
        <v>160</v>
      </c>
      <c r="H54" s="413" t="s">
        <v>161</v>
      </c>
      <c r="I54" s="414" t="s">
        <v>161</v>
      </c>
      <c r="J54" s="413" t="s">
        <v>162</v>
      </c>
      <c r="K54" s="413" t="s">
        <v>163</v>
      </c>
      <c r="L54" s="312" t="s">
        <v>379</v>
      </c>
      <c r="M54" s="413" t="s">
        <v>161</v>
      </c>
      <c r="N54" s="413" t="s">
        <v>49</v>
      </c>
      <c r="O54" s="414" t="s">
        <v>50</v>
      </c>
      <c r="P54" s="416"/>
      <c r="Q54" s="529" t="str">
        <f>A!$L$22</f>
        <v>Org</v>
      </c>
    </row>
    <row r="55" spans="1:17" ht="10" customHeight="1">
      <c r="A55" s="419"/>
      <c r="B55" s="405" t="s">
        <v>341</v>
      </c>
      <c r="C55" s="417">
        <f>A!J596</f>
        <v>-35</v>
      </c>
      <c r="D55" s="417">
        <f>A!D596</f>
        <v>-34</v>
      </c>
      <c r="E55" s="417">
        <f>A!C596</f>
        <v>-37.889999999999873</v>
      </c>
      <c r="F55" s="417">
        <f>A!B596</f>
        <v>-38.393903868698544</v>
      </c>
      <c r="G55" s="417">
        <f>A!K596</f>
        <v>-34.579663888889172</v>
      </c>
      <c r="H55" s="417">
        <f>A!E596</f>
        <v>-35.125440000020262</v>
      </c>
      <c r="I55" s="418">
        <f>A!F596</f>
        <v>-34.712900000049558</v>
      </c>
      <c r="J55" s="417">
        <f t="shared" ref="J55:J73" si="6">MINA(C55:I55)</f>
        <v>-38.393903868698544</v>
      </c>
      <c r="K55" s="417">
        <f t="shared" ref="K55:K73" si="7">MAXA(C55:I55)</f>
        <v>-34</v>
      </c>
      <c r="L55" s="316">
        <f t="shared" ref="L55:L73" si="8">IF(AVERAGE(M55:O55)=0,0,ABS((K55-J55)/(AVERAGE(M55:O55))))</f>
        <v>0.12480782682588254</v>
      </c>
      <c r="M55" s="417">
        <f>A!G596</f>
        <v>-35.116065445040022</v>
      </c>
      <c r="N55" s="417">
        <f>A!H596</f>
        <v>-35.400000000000091</v>
      </c>
      <c r="O55" s="418">
        <f>A!I596</f>
        <v>-35.099999999999909</v>
      </c>
      <c r="P55" s="435"/>
      <c r="Q55" s="420">
        <f>A!L596</f>
        <v>-35.611108175539812</v>
      </c>
    </row>
    <row r="56" spans="1:17" ht="10" customHeight="1">
      <c r="A56" s="419"/>
      <c r="B56" s="405" t="s">
        <v>323</v>
      </c>
      <c r="C56" s="417">
        <f>A!J597</f>
        <v>-16</v>
      </c>
      <c r="D56" s="417">
        <f>A!D597</f>
        <v>-17</v>
      </c>
      <c r="E56" s="417">
        <f>A!C597</f>
        <v>-40.099999999999909</v>
      </c>
      <c r="F56" s="417">
        <f>A!B597</f>
        <v>-16.412661195779492</v>
      </c>
      <c r="G56" s="417">
        <f>A!K597</f>
        <v>-16.163457222222405</v>
      </c>
      <c r="H56" s="417">
        <f>A!E597</f>
        <v>-16.181760000059967</v>
      </c>
      <c r="I56" s="418">
        <f>A!F597</f>
        <v>-16.425710000000436</v>
      </c>
      <c r="J56" s="417">
        <f t="shared" si="6"/>
        <v>-40.099999999999909</v>
      </c>
      <c r="K56" s="417">
        <f t="shared" si="7"/>
        <v>-16</v>
      </c>
      <c r="L56" s="316">
        <f t="shared" si="8"/>
        <v>1.4652884568718518</v>
      </c>
      <c r="M56" s="417">
        <f>A!G597</f>
        <v>-16.341820486560209</v>
      </c>
      <c r="N56" s="417">
        <f>A!H597</f>
        <v>-16.199999999999818</v>
      </c>
      <c r="O56" s="418">
        <f>A!I597</f>
        <v>-16.800000000000182</v>
      </c>
      <c r="P56" s="435"/>
      <c r="Q56" s="420">
        <f>A!L597</f>
        <v>-15.174986351759799</v>
      </c>
    </row>
    <row r="57" spans="1:17" ht="10" customHeight="1">
      <c r="A57" s="419"/>
      <c r="B57" s="405" t="s">
        <v>324</v>
      </c>
      <c r="C57" s="417">
        <f>A!J598</f>
        <v>-51</v>
      </c>
      <c r="D57" s="417">
        <f>A!D598</f>
        <v>-51</v>
      </c>
      <c r="E57" s="417">
        <f>A!C598</f>
        <v>-77.989999999999782</v>
      </c>
      <c r="F57" s="417">
        <f>A!B598</f>
        <v>-54.806565064478036</v>
      </c>
      <c r="G57" s="417">
        <f>A!K598</f>
        <v>-50.743121111111577</v>
      </c>
      <c r="H57" s="417">
        <f>A!E598</f>
        <v>-51.307200000080229</v>
      </c>
      <c r="I57" s="418">
        <f>A!F598</f>
        <v>-51.138610000049994</v>
      </c>
      <c r="J57" s="417">
        <f t="shared" si="6"/>
        <v>-77.989999999999782</v>
      </c>
      <c r="K57" s="417">
        <f t="shared" si="7"/>
        <v>-50.743121111111577</v>
      </c>
      <c r="L57" s="316">
        <f t="shared" si="8"/>
        <v>0.52750227053785215</v>
      </c>
      <c r="M57" s="417">
        <f>A!G598</f>
        <v>-51.457885931600231</v>
      </c>
      <c r="N57" s="417">
        <f>A!H598</f>
        <v>-51.599999999999909</v>
      </c>
      <c r="O57" s="418">
        <f>A!I598</f>
        <v>-51.900000000000091</v>
      </c>
      <c r="P57" s="435"/>
      <c r="Q57" s="420">
        <f>A!L598</f>
        <v>-50.78609452729961</v>
      </c>
    </row>
    <row r="58" spans="1:17" ht="10" customHeight="1">
      <c r="A58" s="419"/>
      <c r="B58" s="405" t="s">
        <v>325</v>
      </c>
      <c r="C58" s="417">
        <f>A!J599</f>
        <v>-3581</v>
      </c>
      <c r="D58" s="417">
        <f>A!D599</f>
        <v>-3581</v>
      </c>
      <c r="E58" s="417">
        <f>A!C599</f>
        <v>-3625.692</v>
      </c>
      <c r="F58" s="417">
        <f>A!B599</f>
        <v>-3578.8393903868696</v>
      </c>
      <c r="G58" s="417">
        <f>A!K599</f>
        <v>-3580.6443713888893</v>
      </c>
      <c r="H58" s="417">
        <f>A!E599</f>
        <v>-3580.7513280000471</v>
      </c>
      <c r="I58" s="418">
        <f>A!F599</f>
        <v>-3578.1796410000388</v>
      </c>
      <c r="J58" s="417">
        <f t="shared" si="6"/>
        <v>-3625.692</v>
      </c>
      <c r="K58" s="417">
        <f t="shared" si="7"/>
        <v>-3578.1796410000388</v>
      </c>
      <c r="L58" s="316">
        <f t="shared" si="8"/>
        <v>1.3267524903267764E-2</v>
      </c>
      <c r="M58" s="417">
        <f>A!G599</f>
        <v>-3581.0057815310342</v>
      </c>
      <c r="N58" s="417">
        <f>A!H599</f>
        <v>-3581.1</v>
      </c>
      <c r="O58" s="418">
        <f>A!I599</f>
        <v>-3581.2000000000003</v>
      </c>
      <c r="P58" s="435"/>
      <c r="Q58" s="420">
        <f>A!L599</f>
        <v>-3582.2453920777716</v>
      </c>
    </row>
    <row r="59" spans="1:17" ht="10" customHeight="1">
      <c r="A59" s="419"/>
      <c r="B59" s="405" t="s">
        <v>326</v>
      </c>
      <c r="C59" s="417">
        <f>A!J600</f>
        <v>-21</v>
      </c>
      <c r="D59" s="417">
        <f>A!D600</f>
        <v>-21</v>
      </c>
      <c r="E59" s="417">
        <f>A!C600</f>
        <v>-20.24799999999999</v>
      </c>
      <c r="F59" s="417">
        <f>A!B600</f>
        <v>-20.515826494724507</v>
      </c>
      <c r="G59" s="417">
        <f>A!K600</f>
        <v>-20.718954999999994</v>
      </c>
      <c r="H59" s="417">
        <f>A!E600</f>
        <v>-21.310464000003009</v>
      </c>
      <c r="I59" s="418">
        <f>A!F600</f>
        <v>-21.205162999999999</v>
      </c>
      <c r="J59" s="417">
        <f t="shared" si="6"/>
        <v>-21.310464000003009</v>
      </c>
      <c r="K59" s="417">
        <f t="shared" si="7"/>
        <v>-20.24799999999999</v>
      </c>
      <c r="L59" s="316">
        <f t="shared" si="8"/>
        <v>4.9274105564015812E-2</v>
      </c>
      <c r="M59" s="417">
        <f>A!G600</f>
        <v>-21.386958058895004</v>
      </c>
      <c r="N59" s="417">
        <f>A!H600</f>
        <v>-21.400000000000006</v>
      </c>
      <c r="O59" s="418">
        <f>A!I600</f>
        <v>-21.899999999999977</v>
      </c>
      <c r="P59" s="435"/>
      <c r="Q59" s="420">
        <f>A!L600</f>
        <v>-21.241305971849016</v>
      </c>
    </row>
    <row r="60" spans="1:17" ht="10" customHeight="1">
      <c r="A60" s="419"/>
      <c r="B60" s="405" t="s">
        <v>327</v>
      </c>
      <c r="C60" s="417">
        <f>A!J601</f>
        <v>-3567</v>
      </c>
      <c r="D60" s="417">
        <f>A!D601</f>
        <v>-3568</v>
      </c>
      <c r="E60" s="417">
        <f>A!C601</f>
        <v>-3608.0499999999997</v>
      </c>
      <c r="F60" s="417">
        <f>A!B601</f>
        <v>-3560.9613130128955</v>
      </c>
      <c r="G60" s="417">
        <f>A!K601</f>
        <v>-3566.7836625</v>
      </c>
      <c r="H60" s="417">
        <f>A!E601</f>
        <v>-3566.9363520000297</v>
      </c>
      <c r="I60" s="418">
        <f>A!F601</f>
        <v>-3564.6719039999894</v>
      </c>
      <c r="J60" s="417">
        <f t="shared" si="6"/>
        <v>-3608.0499999999997</v>
      </c>
      <c r="K60" s="417">
        <f t="shared" si="7"/>
        <v>-3560.9613130128955</v>
      </c>
      <c r="L60" s="316">
        <f t="shared" si="8"/>
        <v>1.3199503742247015E-2</v>
      </c>
      <c r="M60" s="417">
        <f>A!G601</f>
        <v>-3567.2766741448891</v>
      </c>
      <c r="N60" s="417">
        <f>A!H601</f>
        <v>-3567.1</v>
      </c>
      <c r="O60" s="418">
        <f>A!I601</f>
        <v>-3568</v>
      </c>
      <c r="P60" s="435"/>
      <c r="Q60" s="420">
        <f>A!L601</f>
        <v>-3567.875589874081</v>
      </c>
    </row>
    <row r="61" spans="1:17" ht="10" customHeight="1">
      <c r="A61" s="419"/>
      <c r="B61" s="405" t="s">
        <v>328</v>
      </c>
      <c r="C61" s="417">
        <f>A!J602</f>
        <v>13</v>
      </c>
      <c r="D61" s="417">
        <f>A!D602</f>
        <v>12</v>
      </c>
      <c r="E61" s="417">
        <f>A!C602</f>
        <v>0</v>
      </c>
      <c r="F61" s="417">
        <f>A!B602</f>
        <v>30.480656506448213</v>
      </c>
      <c r="G61" s="417">
        <f>A!K602</f>
        <v>12.961818333333667</v>
      </c>
      <c r="H61" s="417">
        <f>A!E602</f>
        <v>13.184640000009949</v>
      </c>
      <c r="I61" s="418">
        <f>A!F602</f>
        <v>12.585410000009688</v>
      </c>
      <c r="J61" s="417">
        <f t="shared" si="6"/>
        <v>0</v>
      </c>
      <c r="K61" s="417">
        <f t="shared" si="7"/>
        <v>30.480656506448213</v>
      </c>
      <c r="L61" s="316">
        <f t="shared" si="8"/>
        <v>2.2867359996934487</v>
      </c>
      <c r="M61" s="417">
        <f>A!G602</f>
        <v>13.087987039869859</v>
      </c>
      <c r="N61" s="417">
        <f>A!H602</f>
        <v>13.199999999999818</v>
      </c>
      <c r="O61" s="418">
        <f>A!I602</f>
        <v>13.699999999999818</v>
      </c>
      <c r="P61" s="435"/>
      <c r="Q61" s="420">
        <f>A!L602</f>
        <v>13.746361739069926</v>
      </c>
    </row>
    <row r="62" spans="1:17" ht="10" customHeight="1">
      <c r="A62" s="419"/>
      <c r="B62" s="405" t="s">
        <v>329</v>
      </c>
      <c r="C62" s="417">
        <f>A!J603</f>
        <v>-17</v>
      </c>
      <c r="D62" s="417">
        <f>A!D603</f>
        <v>-17</v>
      </c>
      <c r="E62" s="417">
        <f>A!C603</f>
        <v>-26.402000000000044</v>
      </c>
      <c r="F62" s="417">
        <f>A!B603</f>
        <v>-16.998827667057867</v>
      </c>
      <c r="G62" s="417">
        <f>A!K603</f>
        <v>-16.990208888889356</v>
      </c>
      <c r="H62" s="417">
        <f>A!E603</f>
        <v>-16.927680000089822</v>
      </c>
      <c r="I62" s="418">
        <f>A!F603</f>
        <v>-16.134790000010071</v>
      </c>
      <c r="J62" s="417">
        <f t="shared" si="6"/>
        <v>-26.402000000000044</v>
      </c>
      <c r="K62" s="417">
        <f t="shared" si="7"/>
        <v>-16.134790000010071</v>
      </c>
      <c r="L62" s="316">
        <f t="shared" si="8"/>
        <v>0.58864352443017942</v>
      </c>
      <c r="M62" s="417">
        <f>A!G603</f>
        <v>-17.026456882009825</v>
      </c>
      <c r="N62" s="417">
        <f>A!H603</f>
        <v>-17.099999999999909</v>
      </c>
      <c r="O62" s="418">
        <f>A!I603</f>
        <v>-18.199999999999818</v>
      </c>
      <c r="P62" s="435"/>
      <c r="Q62" s="420">
        <f>A!L603</f>
        <v>-16.548905295900113</v>
      </c>
    </row>
    <row r="63" spans="1:17" ht="10" customHeight="1">
      <c r="A63" s="419"/>
      <c r="B63" s="405" t="s">
        <v>330</v>
      </c>
      <c r="C63" s="417">
        <f>A!J604</f>
        <v>37</v>
      </c>
      <c r="D63" s="417">
        <f>A!D604</f>
        <v>37</v>
      </c>
      <c r="E63" s="417">
        <f>A!C604</f>
        <v>51.079999999999927</v>
      </c>
      <c r="F63" s="417">
        <f>A!B604</f>
        <v>39.566236811254839</v>
      </c>
      <c r="G63" s="417">
        <f>A!K604</f>
        <v>36.455813888889224</v>
      </c>
      <c r="H63" s="417">
        <f>A!E604</f>
        <v>37.000320000030115</v>
      </c>
      <c r="I63" s="418">
        <f>A!F604</f>
        <v>36.224830000010115</v>
      </c>
      <c r="J63" s="417">
        <f t="shared" si="6"/>
        <v>36.224830000010115</v>
      </c>
      <c r="K63" s="417">
        <f t="shared" si="7"/>
        <v>51.079999999999927</v>
      </c>
      <c r="L63" s="316">
        <f t="shared" si="8"/>
        <v>0.40059895127218909</v>
      </c>
      <c r="M63" s="417">
        <f>A!G604</f>
        <v>36.447195876180103</v>
      </c>
      <c r="N63" s="417">
        <f>A!H604</f>
        <v>37</v>
      </c>
      <c r="O63" s="418">
        <f>A!I604</f>
        <v>37.799999999999727</v>
      </c>
      <c r="P63" s="435"/>
      <c r="Q63" s="420">
        <f>A!L604</f>
        <v>37.416289054010122</v>
      </c>
    </row>
    <row r="64" spans="1:17" ht="10" customHeight="1">
      <c r="A64" s="419"/>
      <c r="B64" s="405" t="s">
        <v>331</v>
      </c>
      <c r="C64" s="417">
        <f>A!J605</f>
        <v>-2285</v>
      </c>
      <c r="D64" s="417">
        <f>A!D605</f>
        <v>-2285</v>
      </c>
      <c r="E64" s="417">
        <f>A!C605</f>
        <v>-2316.723</v>
      </c>
      <c r="F64" s="417">
        <f>A!B605</f>
        <v>-2288.393903868699</v>
      </c>
      <c r="G64" s="417">
        <f>A!K605</f>
        <v>-2284.8059611111116</v>
      </c>
      <c r="H64" s="417">
        <f>A!E605</f>
        <v>-2285.3107200000195</v>
      </c>
      <c r="I64" s="418">
        <f>A!F605</f>
        <v>-2283.3986100000002</v>
      </c>
      <c r="J64" s="417">
        <f t="shared" si="6"/>
        <v>-2316.723</v>
      </c>
      <c r="K64" s="417">
        <f t="shared" si="7"/>
        <v>-2283.3986100000002</v>
      </c>
      <c r="L64" s="316">
        <f t="shared" si="8"/>
        <v>1.4580352058333131E-2</v>
      </c>
      <c r="M64" s="417">
        <f>A!G605</f>
        <v>-2285.30480383644</v>
      </c>
      <c r="N64" s="417">
        <f>A!H605</f>
        <v>-2285.5</v>
      </c>
      <c r="O64" s="418">
        <f>A!I605</f>
        <v>-2285.9</v>
      </c>
      <c r="P64" s="435"/>
      <c r="Q64" s="420">
        <f>A!L605</f>
        <v>-2287.3233270517999</v>
      </c>
    </row>
    <row r="65" spans="1:17" ht="10" customHeight="1">
      <c r="A65" s="419"/>
      <c r="B65" s="405" t="s">
        <v>332</v>
      </c>
      <c r="C65" s="417">
        <f>A!J606</f>
        <v>-2241</v>
      </c>
      <c r="D65" s="417">
        <f>A!D606</f>
        <v>-2240</v>
      </c>
      <c r="E65" s="417">
        <f>A!C606</f>
        <v>-2250.3959999999997</v>
      </c>
      <c r="F65" s="417">
        <f>A!B606</f>
        <v>-2179.3669402110199</v>
      </c>
      <c r="G65" s="417">
        <f>A!K606</f>
        <v>-2238.6808327777781</v>
      </c>
      <c r="H65" s="417">
        <f>A!E606</f>
        <v>-2239.9843200000196</v>
      </c>
      <c r="I65" s="418">
        <f>A!F606</f>
        <v>-2238.5215200000002</v>
      </c>
      <c r="J65" s="417">
        <f t="shared" si="6"/>
        <v>-2250.3959999999997</v>
      </c>
      <c r="K65" s="417">
        <f t="shared" si="7"/>
        <v>-2179.3669402110199</v>
      </c>
      <c r="L65" s="316">
        <f t="shared" si="8"/>
        <v>3.1700259831802212E-2</v>
      </c>
      <c r="M65" s="417">
        <f>A!G606</f>
        <v>-2240.5379430185899</v>
      </c>
      <c r="N65" s="417">
        <f>A!H606</f>
        <v>-2240.1</v>
      </c>
      <c r="O65" s="418">
        <f>A!I606</f>
        <v>-2241.3000000000002</v>
      </c>
      <c r="P65" s="435"/>
      <c r="Q65" s="420">
        <f>A!L606</f>
        <v>-2240.3930368453498</v>
      </c>
    </row>
    <row r="66" spans="1:17" ht="10" customHeight="1">
      <c r="A66" s="419"/>
      <c r="B66" s="405" t="s">
        <v>333</v>
      </c>
      <c r="C66" s="417">
        <f>A!J607</f>
        <v>44</v>
      </c>
      <c r="D66" s="417">
        <f>A!D607</f>
        <v>45</v>
      </c>
      <c r="E66" s="417">
        <f>A!C607</f>
        <v>66.326999999999998</v>
      </c>
      <c r="F66" s="417">
        <f>A!B607</f>
        <v>109.02696365767906</v>
      </c>
      <c r="G66" s="417">
        <f>A!K607</f>
        <v>46.125128333333578</v>
      </c>
      <c r="H66" s="417">
        <f>A!E607</f>
        <v>45.326399999999921</v>
      </c>
      <c r="I66" s="418">
        <f>A!F607</f>
        <v>44.877089999999953</v>
      </c>
      <c r="J66" s="417">
        <f t="shared" si="6"/>
        <v>44</v>
      </c>
      <c r="K66" s="417">
        <f t="shared" si="7"/>
        <v>109.02696365767906</v>
      </c>
      <c r="L66" s="316">
        <f t="shared" si="8"/>
        <v>1.447543482048655</v>
      </c>
      <c r="M66" s="417">
        <f>A!G607</f>
        <v>44.766860817850102</v>
      </c>
      <c r="N66" s="417">
        <f>A!H607</f>
        <v>45.399999999999864</v>
      </c>
      <c r="O66" s="418">
        <f>A!I607</f>
        <v>44.600000000000136</v>
      </c>
      <c r="P66" s="435"/>
      <c r="Q66" s="420">
        <f>A!L607</f>
        <v>46.930290206450081</v>
      </c>
    </row>
    <row r="67" spans="1:17" ht="10" customHeight="1">
      <c r="A67" s="419"/>
      <c r="B67" s="405" t="s">
        <v>334</v>
      </c>
      <c r="C67" s="417">
        <f>A!J608</f>
        <v>11</v>
      </c>
      <c r="D67" s="417">
        <f>A!D608</f>
        <v>40</v>
      </c>
      <c r="E67" s="417">
        <f>A!C608</f>
        <v>54.910000000000082</v>
      </c>
      <c r="F67" s="417">
        <f>A!B608</f>
        <v>46.014067995310597</v>
      </c>
      <c r="G67" s="417">
        <f>A!K608</f>
        <v>39.25532249999992</v>
      </c>
      <c r="H67" s="417">
        <f>A!E608</f>
        <v>39.916799999969953</v>
      </c>
      <c r="I67" s="418">
        <f>A!F608</f>
        <v>39.823150000000169</v>
      </c>
      <c r="J67" s="417">
        <f t="shared" si="6"/>
        <v>11</v>
      </c>
      <c r="K67" s="417">
        <f t="shared" si="7"/>
        <v>54.910000000000082</v>
      </c>
      <c r="L67" s="316">
        <f t="shared" si="8"/>
        <v>1.0995195118922181</v>
      </c>
      <c r="M67" s="417">
        <f>A!G608</f>
        <v>39.80687798191002</v>
      </c>
      <c r="N67" s="417">
        <f>A!H608</f>
        <v>40</v>
      </c>
      <c r="O67" s="418">
        <f>A!I608</f>
        <v>40</v>
      </c>
      <c r="P67" s="435"/>
      <c r="Q67" s="420">
        <f>A!L608</f>
        <v>39.107896037549835</v>
      </c>
    </row>
    <row r="68" spans="1:17" ht="10" customHeight="1">
      <c r="A68" s="419"/>
      <c r="B68" s="405" t="s">
        <v>335</v>
      </c>
      <c r="C68" s="417">
        <f>A!J609</f>
        <v>-1329</v>
      </c>
      <c r="D68" s="417">
        <f>A!D609</f>
        <v>-1330</v>
      </c>
      <c r="E68" s="417">
        <f>A!C609</f>
        <v>-1350.1769999999999</v>
      </c>
      <c r="F68" s="417">
        <f>A!B609</f>
        <v>-1394.4900351699887</v>
      </c>
      <c r="G68" s="417">
        <f>A!K609</f>
        <v>-1330.9807266666667</v>
      </c>
      <c r="H68" s="417">
        <f>A!E609</f>
        <v>-1330.2226560000211</v>
      </c>
      <c r="I68" s="418">
        <f>A!F609</f>
        <v>-1329.2766399999998</v>
      </c>
      <c r="J68" s="417">
        <f t="shared" si="6"/>
        <v>-1394.4900351699887</v>
      </c>
      <c r="K68" s="417">
        <f t="shared" si="7"/>
        <v>-1329</v>
      </c>
      <c r="L68" s="316">
        <f t="shared" si="8"/>
        <v>4.9238387708323124E-2</v>
      </c>
      <c r="M68" s="417">
        <f>A!G609</f>
        <v>-1329.9815362803861</v>
      </c>
      <c r="N68" s="417">
        <f>A!H609</f>
        <v>-1330.3999999999999</v>
      </c>
      <c r="O68" s="418">
        <f>A!I609</f>
        <v>-1329.8</v>
      </c>
      <c r="P68" s="435"/>
      <c r="Q68" s="420">
        <f>A!L609</f>
        <v>-1331.2386471966861</v>
      </c>
    </row>
    <row r="69" spans="1:17" ht="10" customHeight="1">
      <c r="A69" s="419"/>
      <c r="B69" s="405" t="s">
        <v>336</v>
      </c>
      <c r="C69" s="417">
        <f>A!J610</f>
        <v>10</v>
      </c>
      <c r="D69" s="417">
        <f>A!D610</f>
        <v>10</v>
      </c>
      <c r="E69" s="417">
        <f>A!C610</f>
        <v>7.4770000000000039</v>
      </c>
      <c r="F69" s="417">
        <f>A!B610</f>
        <v>17.584994138335304</v>
      </c>
      <c r="G69" s="417">
        <f>A!K610</f>
        <v>10.083921388888882</v>
      </c>
      <c r="H69" s="417">
        <f>A!E610</f>
        <v>9.914015999999009</v>
      </c>
      <c r="I69" s="418">
        <f>A!F610</f>
        <v>9.4591539999989891</v>
      </c>
      <c r="J69" s="417">
        <f t="shared" si="6"/>
        <v>7.4770000000000039</v>
      </c>
      <c r="K69" s="417">
        <f t="shared" si="7"/>
        <v>17.584994138335304</v>
      </c>
      <c r="L69" s="316">
        <f t="shared" si="8"/>
        <v>1.0026053911502499</v>
      </c>
      <c r="M69" s="417">
        <f>A!G610</f>
        <v>9.8451818857830062</v>
      </c>
      <c r="N69" s="417">
        <f>A!H610</f>
        <v>9.7999999999999829</v>
      </c>
      <c r="O69" s="418">
        <f>A!I610</f>
        <v>10.599999999999994</v>
      </c>
      <c r="P69" s="435"/>
      <c r="Q69" s="420">
        <f>A!L610</f>
        <v>9.9902675711149982</v>
      </c>
    </row>
    <row r="70" spans="1:17" ht="10" customHeight="1">
      <c r="A70" s="419"/>
      <c r="B70" s="405" t="s">
        <v>337</v>
      </c>
      <c r="C70" s="417">
        <f>A!J611</f>
        <v>24</v>
      </c>
      <c r="D70" s="417">
        <f>A!D611</f>
        <v>24</v>
      </c>
      <c r="E70" s="417">
        <f>A!C611</f>
        <v>22.632999999999981</v>
      </c>
      <c r="F70" s="417">
        <f>A!B611</f>
        <v>22.860492379835819</v>
      </c>
      <c r="G70" s="417">
        <f>A!K611</f>
        <v>23.19087944444442</v>
      </c>
      <c r="H70" s="417">
        <f>A!E611</f>
        <v>23.761919999997986</v>
      </c>
      <c r="I70" s="418">
        <f>A!F611</f>
        <v>23.710046999999008</v>
      </c>
      <c r="J70" s="417">
        <f t="shared" si="6"/>
        <v>22.632999999999981</v>
      </c>
      <c r="K70" s="417">
        <f t="shared" si="7"/>
        <v>24</v>
      </c>
      <c r="L70" s="316">
        <f t="shared" si="8"/>
        <v>5.7410724995256311E-2</v>
      </c>
      <c r="M70" s="417">
        <f>A!G611</f>
        <v>23.832646083792014</v>
      </c>
      <c r="N70" s="417">
        <f>A!H611</f>
        <v>23.900000000000006</v>
      </c>
      <c r="O70" s="418">
        <f>A!I611</f>
        <v>23.699999999999989</v>
      </c>
      <c r="P70" s="435"/>
      <c r="Q70" s="420">
        <f>A!L611</f>
        <v>23.488026906411022</v>
      </c>
    </row>
    <row r="71" spans="1:17" ht="10" customHeight="1">
      <c r="A71" s="419"/>
      <c r="B71" s="405" t="s">
        <v>338</v>
      </c>
      <c r="C71" s="417">
        <f>A!J612</f>
        <v>-1316</v>
      </c>
      <c r="D71" s="417">
        <f>A!D612</f>
        <v>-1346</v>
      </c>
      <c r="E71" s="417">
        <f>A!C612</f>
        <v>-1382.4540000000002</v>
      </c>
      <c r="F71" s="417">
        <f>A!B612</f>
        <v>-1417.6436107854634</v>
      </c>
      <c r="G71" s="417">
        <f>A!K612</f>
        <v>-1347.0451697222222</v>
      </c>
      <c r="H71" s="417">
        <f>A!E612</f>
        <v>-1346.3775359999929</v>
      </c>
      <c r="I71" s="418">
        <f>A!F612</f>
        <v>-1345.3897430000011</v>
      </c>
      <c r="J71" s="417">
        <f t="shared" si="6"/>
        <v>-1417.6436107854634</v>
      </c>
      <c r="K71" s="417">
        <f t="shared" si="7"/>
        <v>-1316</v>
      </c>
      <c r="L71" s="316">
        <f t="shared" si="8"/>
        <v>7.5504920535967232E-2</v>
      </c>
      <c r="M71" s="417">
        <f>A!G612</f>
        <v>-1345.9557681785041</v>
      </c>
      <c r="N71" s="417">
        <f>A!H612</f>
        <v>-1346.5</v>
      </c>
      <c r="O71" s="418">
        <f>A!I612</f>
        <v>-1346.1000000000001</v>
      </c>
      <c r="P71" s="435"/>
      <c r="Q71" s="420">
        <f>A!L612</f>
        <v>-1346.8585163278249</v>
      </c>
    </row>
    <row r="72" spans="1:17" ht="10" customHeight="1">
      <c r="A72" s="419"/>
      <c r="B72" s="405" t="s">
        <v>339</v>
      </c>
      <c r="C72" s="417">
        <f>A!J613</f>
        <v>13</v>
      </c>
      <c r="D72" s="417">
        <f>A!D613</f>
        <v>13</v>
      </c>
      <c r="E72" s="417">
        <f>A!C613</f>
        <v>9.8619999999999948</v>
      </c>
      <c r="F72" s="417">
        <f>A!B613</f>
        <v>19.929660023446615</v>
      </c>
      <c r="G72" s="417">
        <f>A!K613</f>
        <v>12.555845833333308</v>
      </c>
      <c r="H72" s="417">
        <f>A!E613</f>
        <v>12.365471999993986</v>
      </c>
      <c r="I72" s="418">
        <f>A!F613</f>
        <v>11.964037999997998</v>
      </c>
      <c r="J72" s="417">
        <f t="shared" si="6"/>
        <v>9.8619999999999948</v>
      </c>
      <c r="K72" s="417">
        <f t="shared" si="7"/>
        <v>19.929660023446615</v>
      </c>
      <c r="L72" s="316">
        <f t="shared" si="8"/>
        <v>0.81649823708578584</v>
      </c>
      <c r="M72" s="417">
        <f>A!G613</f>
        <v>12.290869910680016</v>
      </c>
      <c r="N72" s="417">
        <f>A!H613</f>
        <v>12.299999999999983</v>
      </c>
      <c r="O72" s="418">
        <f>A!I613</f>
        <v>12.400000000000006</v>
      </c>
      <c r="P72" s="435"/>
      <c r="Q72" s="420">
        <f>A!L613</f>
        <v>12.236988505677004</v>
      </c>
    </row>
    <row r="73" spans="1:17" ht="11" customHeight="1" thickBot="1">
      <c r="A73" s="419"/>
      <c r="B73" s="425" t="s">
        <v>340</v>
      </c>
      <c r="C73" s="426">
        <f>A!J614</f>
        <v>476</v>
      </c>
      <c r="D73" s="426">
        <f>A!D614</f>
        <v>415</v>
      </c>
      <c r="E73" s="426">
        <f>A!C614</f>
        <v>471.70600000000059</v>
      </c>
      <c r="F73" s="426">
        <f>A!B614</f>
        <v>508.79249706916835</v>
      </c>
      <c r="G73" s="417">
        <f>A!K614</f>
        <v>476.61186277777688</v>
      </c>
      <c r="H73" s="426">
        <f>A!E614</f>
        <v>476.80415999990964</v>
      </c>
      <c r="I73" s="427">
        <f>A!F614</f>
        <v>478.59167999991996</v>
      </c>
      <c r="J73" s="426">
        <f t="shared" si="6"/>
        <v>415</v>
      </c>
      <c r="K73" s="426">
        <f t="shared" si="7"/>
        <v>508.79249706916835</v>
      </c>
      <c r="L73" s="316">
        <f t="shared" si="8"/>
        <v>0.19688662139003799</v>
      </c>
      <c r="M73" s="426">
        <f>A!G614</f>
        <v>476.33464216590028</v>
      </c>
      <c r="N73" s="426">
        <f>A!H614</f>
        <v>476.40000000000009</v>
      </c>
      <c r="O73" s="427">
        <f>A!I614</f>
        <v>476.40000000000009</v>
      </c>
      <c r="P73" s="435"/>
      <c r="Q73" s="420">
        <f>A!L614</f>
        <v>476.70456540816986</v>
      </c>
    </row>
    <row r="74" spans="1:17" ht="12" customHeight="1" thickTop="1">
      <c r="A74" s="432"/>
      <c r="B74" s="430" t="s">
        <v>186</v>
      </c>
      <c r="C74" s="431"/>
      <c r="D74" s="431"/>
      <c r="E74" s="417"/>
      <c r="F74" s="410"/>
      <c r="G74" s="403"/>
      <c r="H74" s="403"/>
      <c r="I74" s="404"/>
      <c r="J74" s="561" t="s">
        <v>380</v>
      </c>
      <c r="K74" s="562"/>
      <c r="L74" s="563"/>
      <c r="M74" s="410"/>
      <c r="N74" s="410"/>
      <c r="O74" s="406"/>
      <c r="P74" s="405"/>
      <c r="Q74" s="305">
        <f>YourData!$J$5</f>
        <v>40179</v>
      </c>
    </row>
    <row r="75" spans="1:17" ht="12" customHeight="1">
      <c r="A75" s="434"/>
      <c r="B75" s="405"/>
      <c r="C75" s="436" t="s">
        <v>41</v>
      </c>
      <c r="D75" s="436" t="s">
        <v>153</v>
      </c>
      <c r="E75" s="436" t="s">
        <v>154</v>
      </c>
      <c r="F75" s="408" t="s">
        <v>154</v>
      </c>
      <c r="G75" s="408" t="s">
        <v>42</v>
      </c>
      <c r="H75" s="408" t="s">
        <v>155</v>
      </c>
      <c r="I75" s="409" t="s">
        <v>156</v>
      </c>
      <c r="J75" s="410"/>
      <c r="K75" s="410"/>
      <c r="L75" s="308" t="s">
        <v>157</v>
      </c>
      <c r="M75" s="410" t="s">
        <v>179</v>
      </c>
      <c r="N75" s="410"/>
      <c r="O75" s="406"/>
      <c r="P75" s="405"/>
      <c r="Q75" s="528" t="str">
        <f>A!$L$21</f>
        <v>Tested Prg</v>
      </c>
    </row>
    <row r="76" spans="1:17" ht="12" customHeight="1">
      <c r="A76" s="434"/>
      <c r="B76" s="412" t="s">
        <v>812</v>
      </c>
      <c r="C76" s="437" t="s">
        <v>159</v>
      </c>
      <c r="D76" s="437" t="s">
        <v>159</v>
      </c>
      <c r="E76" s="413" t="s">
        <v>61</v>
      </c>
      <c r="F76" s="413" t="s">
        <v>43</v>
      </c>
      <c r="G76" s="413" t="s">
        <v>160</v>
      </c>
      <c r="H76" s="413" t="s">
        <v>161</v>
      </c>
      <c r="I76" s="414" t="s">
        <v>161</v>
      </c>
      <c r="J76" s="413" t="s">
        <v>162</v>
      </c>
      <c r="K76" s="413" t="s">
        <v>163</v>
      </c>
      <c r="L76" s="312" t="s">
        <v>379</v>
      </c>
      <c r="M76" s="413" t="s">
        <v>161</v>
      </c>
      <c r="N76" s="413" t="s">
        <v>49</v>
      </c>
      <c r="O76" s="414" t="s">
        <v>50</v>
      </c>
      <c r="P76" s="415"/>
      <c r="Q76" s="529" t="str">
        <f>A!$L$22</f>
        <v>Org</v>
      </c>
    </row>
    <row r="77" spans="1:17" ht="10" customHeight="1">
      <c r="A77" s="418"/>
      <c r="B77" s="405" t="s">
        <v>341</v>
      </c>
      <c r="C77" s="417">
        <f>A!J616</f>
        <v>0</v>
      </c>
      <c r="D77" s="417">
        <f>A!D616</f>
        <v>0</v>
      </c>
      <c r="E77" s="417">
        <f>A!C616</f>
        <v>0</v>
      </c>
      <c r="F77" s="417">
        <f>A!B616</f>
        <v>0</v>
      </c>
      <c r="G77" s="417">
        <f>A!K616</f>
        <v>-1.2361111107566103E-3</v>
      </c>
      <c r="H77" s="417">
        <f>A!E616</f>
        <v>0</v>
      </c>
      <c r="I77" s="418">
        <f>A!F616</f>
        <v>-3.0446734979999902E-14</v>
      </c>
      <c r="J77" s="417">
        <f t="shared" ref="J77:J95" si="9">MINA(C77:I77)</f>
        <v>-1.2361111107566103E-3</v>
      </c>
      <c r="K77" s="417">
        <f t="shared" ref="K77:K95" si="10">MAXA(C77:I77)</f>
        <v>0</v>
      </c>
      <c r="L77" s="494" t="str">
        <f>IF(AVERAGE(M77:O77)&lt;=0.1,"----",ABS((K77-J77)/(AVERAGE(M77:O77))))</f>
        <v>----</v>
      </c>
      <c r="M77" s="417">
        <f>A!G616</f>
        <v>0</v>
      </c>
      <c r="N77" s="417">
        <f>A!H616</f>
        <v>0</v>
      </c>
      <c r="O77" s="418">
        <f>A!I616</f>
        <v>0</v>
      </c>
      <c r="P77" s="419"/>
      <c r="Q77" s="420">
        <f>A!L616</f>
        <v>0</v>
      </c>
    </row>
    <row r="78" spans="1:17" ht="10" customHeight="1">
      <c r="A78" s="419"/>
      <c r="B78" s="405" t="s">
        <v>323</v>
      </c>
      <c r="C78" s="417">
        <f>A!J617</f>
        <v>0</v>
      </c>
      <c r="D78" s="417">
        <f>A!D617</f>
        <v>0</v>
      </c>
      <c r="E78" s="417">
        <f>A!C617</f>
        <v>0</v>
      </c>
      <c r="F78" s="417">
        <f>A!B617</f>
        <v>0</v>
      </c>
      <c r="G78" s="417">
        <f>A!K617</f>
        <v>5.1944444430773729E-4</v>
      </c>
      <c r="H78" s="417">
        <f>A!E617</f>
        <v>0</v>
      </c>
      <c r="I78" s="418">
        <f>A!F617</f>
        <v>1.11910662E-15</v>
      </c>
      <c r="J78" s="417">
        <f t="shared" si="9"/>
        <v>0</v>
      </c>
      <c r="K78" s="417">
        <f t="shared" si="10"/>
        <v>5.1944444430773729E-4</v>
      </c>
      <c r="L78" s="494" t="str">
        <f t="shared" ref="L78:L95" si="11">IF(AVERAGE(M78:O78)&lt;=0.1,"----",ABS((K78-J78)/(AVERAGE(M78:O78))))</f>
        <v>----</v>
      </c>
      <c r="M78" s="417">
        <f>A!G617</f>
        <v>0</v>
      </c>
      <c r="N78" s="417">
        <f>A!H617</f>
        <v>0</v>
      </c>
      <c r="O78" s="418">
        <f>A!I617</f>
        <v>0</v>
      </c>
      <c r="P78" s="419"/>
      <c r="Q78" s="420">
        <f>A!L617</f>
        <v>0</v>
      </c>
    </row>
    <row r="79" spans="1:17" ht="10" customHeight="1">
      <c r="A79" s="419"/>
      <c r="B79" s="405" t="s">
        <v>324</v>
      </c>
      <c r="C79" s="417">
        <f>A!J618</f>
        <v>0</v>
      </c>
      <c r="D79" s="417">
        <f>A!D618</f>
        <v>0</v>
      </c>
      <c r="E79" s="417">
        <f>A!C618</f>
        <v>0</v>
      </c>
      <c r="F79" s="417">
        <f>A!B618</f>
        <v>0</v>
      </c>
      <c r="G79" s="417">
        <f>A!K618</f>
        <v>-7.16666666448873E-4</v>
      </c>
      <c r="H79" s="417">
        <f>A!E618</f>
        <v>0</v>
      </c>
      <c r="I79" s="418">
        <f>A!F618</f>
        <v>-2.9327628359999903E-14</v>
      </c>
      <c r="J79" s="417">
        <f t="shared" si="9"/>
        <v>-7.16666666448873E-4</v>
      </c>
      <c r="K79" s="417">
        <f t="shared" si="10"/>
        <v>0</v>
      </c>
      <c r="L79" s="494" t="str">
        <f t="shared" si="11"/>
        <v>----</v>
      </c>
      <c r="M79" s="417">
        <f>A!G618</f>
        <v>0</v>
      </c>
      <c r="N79" s="417">
        <f>A!H618</f>
        <v>0</v>
      </c>
      <c r="O79" s="418">
        <f>A!I618</f>
        <v>0</v>
      </c>
      <c r="P79" s="419"/>
      <c r="Q79" s="420">
        <f>A!L618</f>
        <v>0</v>
      </c>
    </row>
    <row r="80" spans="1:17" ht="10" customHeight="1">
      <c r="A80" s="419"/>
      <c r="B80" s="405" t="s">
        <v>325</v>
      </c>
      <c r="C80" s="417">
        <f>A!J619</f>
        <v>0</v>
      </c>
      <c r="D80" s="417">
        <f>A!D619</f>
        <v>0</v>
      </c>
      <c r="E80" s="417">
        <f>A!C619</f>
        <v>0</v>
      </c>
      <c r="F80" s="417">
        <f>A!B619</f>
        <v>0</v>
      </c>
      <c r="G80" s="417">
        <f>A!K619</f>
        <v>-4.1511111107013221E-3</v>
      </c>
      <c r="H80" s="417">
        <f>A!E619</f>
        <v>0</v>
      </c>
      <c r="I80" s="418">
        <f>A!F619</f>
        <v>-1.7230573799998041E-15</v>
      </c>
      <c r="J80" s="417">
        <f t="shared" si="9"/>
        <v>-4.1511111107013221E-3</v>
      </c>
      <c r="K80" s="417">
        <f t="shared" si="10"/>
        <v>0</v>
      </c>
      <c r="L80" s="494" t="str">
        <f t="shared" si="11"/>
        <v>----</v>
      </c>
      <c r="M80" s="417">
        <f>A!G619</f>
        <v>0</v>
      </c>
      <c r="N80" s="417">
        <f>A!H619</f>
        <v>0</v>
      </c>
      <c r="O80" s="418">
        <f>A!I619</f>
        <v>0</v>
      </c>
      <c r="P80" s="419"/>
      <c r="Q80" s="420">
        <f>A!L619</f>
        <v>0</v>
      </c>
    </row>
    <row r="81" spans="1:17" ht="10" customHeight="1">
      <c r="A81" s="419"/>
      <c r="B81" s="405" t="s">
        <v>326</v>
      </c>
      <c r="C81" s="417">
        <f>A!J620</f>
        <v>0</v>
      </c>
      <c r="D81" s="417">
        <f>A!D620</f>
        <v>0</v>
      </c>
      <c r="E81" s="417">
        <f>A!C620</f>
        <v>0</v>
      </c>
      <c r="F81" s="417">
        <f>A!B620</f>
        <v>0</v>
      </c>
      <c r="G81" s="417">
        <f>A!K620</f>
        <v>-1.169444444428791E-4</v>
      </c>
      <c r="H81" s="417">
        <f>A!E620</f>
        <v>0</v>
      </c>
      <c r="I81" s="418">
        <f>A!F620</f>
        <v>-3.1690194300000096E-14</v>
      </c>
      <c r="J81" s="417">
        <f t="shared" si="9"/>
        <v>-1.169444444428791E-4</v>
      </c>
      <c r="K81" s="417">
        <f t="shared" si="10"/>
        <v>0</v>
      </c>
      <c r="L81" s="494" t="str">
        <f t="shared" si="11"/>
        <v>----</v>
      </c>
      <c r="M81" s="417">
        <f>A!G620</f>
        <v>0</v>
      </c>
      <c r="N81" s="417">
        <f>A!H620</f>
        <v>0</v>
      </c>
      <c r="O81" s="418">
        <f>A!I620</f>
        <v>0</v>
      </c>
      <c r="P81" s="419"/>
      <c r="Q81" s="420">
        <f>A!L620</f>
        <v>0</v>
      </c>
    </row>
    <row r="82" spans="1:17" ht="10" customHeight="1">
      <c r="A82" s="419"/>
      <c r="B82" s="405" t="s">
        <v>327</v>
      </c>
      <c r="C82" s="417">
        <f>A!J621</f>
        <v>0</v>
      </c>
      <c r="D82" s="417">
        <f>A!D621</f>
        <v>0</v>
      </c>
      <c r="E82" s="417">
        <f>A!C621</f>
        <v>0</v>
      </c>
      <c r="F82" s="417">
        <f>A!B621</f>
        <v>0</v>
      </c>
      <c r="G82" s="417">
        <f>A!K621</f>
        <v>-3.0319444443875909E-3</v>
      </c>
      <c r="H82" s="417">
        <f>A!E621</f>
        <v>0</v>
      </c>
      <c r="I82" s="418">
        <f>A!F621</f>
        <v>-2.9665167000000001E-15</v>
      </c>
      <c r="J82" s="417">
        <f t="shared" si="9"/>
        <v>-3.0319444443875909E-3</v>
      </c>
      <c r="K82" s="417">
        <f t="shared" si="10"/>
        <v>0</v>
      </c>
      <c r="L82" s="494" t="str">
        <f t="shared" si="11"/>
        <v>----</v>
      </c>
      <c r="M82" s="417">
        <f>A!G621</f>
        <v>0</v>
      </c>
      <c r="N82" s="417">
        <f>A!H621</f>
        <v>0</v>
      </c>
      <c r="O82" s="418">
        <f>A!I621</f>
        <v>0</v>
      </c>
      <c r="P82" s="419"/>
      <c r="Q82" s="420">
        <f>A!L621</f>
        <v>0</v>
      </c>
    </row>
    <row r="83" spans="1:17" ht="10" customHeight="1">
      <c r="A83" s="419"/>
      <c r="B83" s="405" t="s">
        <v>328</v>
      </c>
      <c r="C83" s="417">
        <f>A!J622</f>
        <v>739</v>
      </c>
      <c r="D83" s="417">
        <f>A!D622</f>
        <v>739</v>
      </c>
      <c r="E83" s="417">
        <f>A!C622</f>
        <v>739.2</v>
      </c>
      <c r="F83" s="417">
        <f>A!B622</f>
        <v>741.50058616647129</v>
      </c>
      <c r="G83" s="417">
        <f>A!K622</f>
        <v>732.69186444444404</v>
      </c>
      <c r="H83" s="417">
        <f>A!E622</f>
        <v>739.20000000000903</v>
      </c>
      <c r="I83" s="418">
        <f>A!F622</f>
        <v>739.20686999999998</v>
      </c>
      <c r="J83" s="417">
        <f t="shared" si="9"/>
        <v>732.69186444444404</v>
      </c>
      <c r="K83" s="417">
        <f t="shared" si="10"/>
        <v>741.50058616647129</v>
      </c>
      <c r="L83" s="494">
        <f t="shared" si="11"/>
        <v>1.1915509841420891E-2</v>
      </c>
      <c r="M83" s="417">
        <f>A!G622</f>
        <v>739.19558892383304</v>
      </c>
      <c r="N83" s="417">
        <f>A!H622</f>
        <v>739.2</v>
      </c>
      <c r="O83" s="418">
        <f>A!I622</f>
        <v>739.4</v>
      </c>
      <c r="P83" s="419"/>
      <c r="Q83" s="420">
        <f>A!L622</f>
        <v>740.84235950304196</v>
      </c>
    </row>
    <row r="84" spans="1:17" ht="10" customHeight="1">
      <c r="A84" s="419"/>
      <c r="B84" s="405" t="s">
        <v>329</v>
      </c>
      <c r="C84" s="417">
        <f>A!J623</f>
        <v>1</v>
      </c>
      <c r="D84" s="417">
        <f>A!D623</f>
        <v>0</v>
      </c>
      <c r="E84" s="417">
        <f>A!C623</f>
        <v>0</v>
      </c>
      <c r="F84" s="417">
        <f>A!B623</f>
        <v>-2.0515826494724934</v>
      </c>
      <c r="G84" s="417">
        <f>A!K623</f>
        <v>-0.68365555555465107</v>
      </c>
      <c r="H84" s="417">
        <f>A!E623</f>
        <v>0</v>
      </c>
      <c r="I84" s="418">
        <f>A!F623</f>
        <v>-1.2210000001005028E-2</v>
      </c>
      <c r="J84" s="417">
        <f t="shared" si="9"/>
        <v>-2.0515826494724934</v>
      </c>
      <c r="K84" s="417">
        <f t="shared" si="10"/>
        <v>1</v>
      </c>
      <c r="L84" s="494" t="str">
        <f t="shared" si="11"/>
        <v>----</v>
      </c>
      <c r="M84" s="417">
        <f>A!G623</f>
        <v>4.3984000985005878E-2</v>
      </c>
      <c r="N84" s="417">
        <f>A!H623</f>
        <v>0</v>
      </c>
      <c r="O84" s="418">
        <f>A!I623</f>
        <v>-0.29999999999995453</v>
      </c>
      <c r="P84" s="419"/>
      <c r="Q84" s="420">
        <f>A!L623</f>
        <v>-0.33863896343996203</v>
      </c>
    </row>
    <row r="85" spans="1:17" ht="10" customHeight="1">
      <c r="A85" s="419"/>
      <c r="B85" s="405" t="s">
        <v>330</v>
      </c>
      <c r="C85" s="417">
        <f>A!J624</f>
        <v>0</v>
      </c>
      <c r="D85" s="417">
        <f>A!D624</f>
        <v>0</v>
      </c>
      <c r="E85" s="417">
        <f>A!C624</f>
        <v>0</v>
      </c>
      <c r="F85" s="417">
        <f>A!B624</f>
        <v>0.87924970691676663</v>
      </c>
      <c r="G85" s="417">
        <f>A!K624</f>
        <v>1.1547688888881567</v>
      </c>
      <c r="H85" s="417">
        <f>A!E624</f>
        <v>0</v>
      </c>
      <c r="I85" s="418">
        <f>A!F624</f>
        <v>-5.480000002989982E-3</v>
      </c>
      <c r="J85" s="417">
        <f t="shared" si="9"/>
        <v>-5.480000002989982E-3</v>
      </c>
      <c r="K85" s="417">
        <f t="shared" si="10"/>
        <v>1.1547688888881567</v>
      </c>
      <c r="L85" s="494" t="str">
        <f t="shared" si="11"/>
        <v>----</v>
      </c>
      <c r="M85" s="417">
        <f>A!G624</f>
        <v>5.8620167599201523E-3</v>
      </c>
      <c r="N85" s="417">
        <f>A!H624</f>
        <v>0</v>
      </c>
      <c r="O85" s="418">
        <f>A!I624</f>
        <v>0.19999999999993179</v>
      </c>
      <c r="P85" s="419"/>
      <c r="Q85" s="420">
        <f>A!L624</f>
        <v>0.98767793245701796</v>
      </c>
    </row>
    <row r="86" spans="1:17" ht="10" customHeight="1">
      <c r="A86" s="419"/>
      <c r="B86" s="405" t="s">
        <v>331</v>
      </c>
      <c r="C86" s="417">
        <f>A!J625</f>
        <v>1</v>
      </c>
      <c r="D86" s="417">
        <f>A!D625</f>
        <v>0</v>
      </c>
      <c r="E86" s="417">
        <f>A!C625</f>
        <v>0</v>
      </c>
      <c r="F86" s="417">
        <f>A!B625</f>
        <v>-2.6377491207502999</v>
      </c>
      <c r="G86" s="417">
        <f>A!K625</f>
        <v>0.95110500000055254</v>
      </c>
      <c r="H86" s="417">
        <f>A!E625</f>
        <v>0</v>
      </c>
      <c r="I86" s="418">
        <f>A!F625</f>
        <v>4.6499999959905836E-3</v>
      </c>
      <c r="J86" s="417">
        <f t="shared" si="9"/>
        <v>-2.6377491207502999</v>
      </c>
      <c r="K86" s="417">
        <f t="shared" si="10"/>
        <v>1</v>
      </c>
      <c r="L86" s="494" t="str">
        <f t="shared" si="11"/>
        <v>----</v>
      </c>
      <c r="M86" s="417">
        <f>A!G625</f>
        <v>0.12010769850894576</v>
      </c>
      <c r="N86" s="417">
        <f>A!H625</f>
        <v>0</v>
      </c>
      <c r="O86" s="418">
        <f>A!I625</f>
        <v>0</v>
      </c>
      <c r="P86" s="419"/>
      <c r="Q86" s="420">
        <f>A!L625</f>
        <v>-1.6896444608929642</v>
      </c>
    </row>
    <row r="87" spans="1:17" ht="10" customHeight="1">
      <c r="A87" s="419"/>
      <c r="B87" s="405" t="s">
        <v>332</v>
      </c>
      <c r="C87" s="417">
        <f>A!J626</f>
        <v>2219</v>
      </c>
      <c r="D87" s="417">
        <f>A!D626</f>
        <v>2218</v>
      </c>
      <c r="E87" s="417">
        <f>A!C626</f>
        <v>2217.6000000000004</v>
      </c>
      <c r="F87" s="417">
        <f>A!B626</f>
        <v>2186.4009378663541</v>
      </c>
      <c r="G87" s="417">
        <f>A!K626</f>
        <v>2211.1663572222224</v>
      </c>
      <c r="H87" s="417">
        <f>A!E626</f>
        <v>2217.6000000000313</v>
      </c>
      <c r="I87" s="418">
        <f>A!F626</f>
        <v>2217.5923699999998</v>
      </c>
      <c r="J87" s="417">
        <f t="shared" si="9"/>
        <v>2186.4009378663541</v>
      </c>
      <c r="K87" s="417">
        <f t="shared" si="10"/>
        <v>2219</v>
      </c>
      <c r="L87" s="494">
        <f t="shared" si="11"/>
        <v>1.4700649975841114E-2</v>
      </c>
      <c r="M87" s="417">
        <f>A!G626</f>
        <v>2218.2756726169669</v>
      </c>
      <c r="N87" s="417">
        <f>A!H626</f>
        <v>2217.6000000000004</v>
      </c>
      <c r="O87" s="418">
        <f>A!I626</f>
        <v>2216.6999999999998</v>
      </c>
      <c r="P87" s="419"/>
      <c r="Q87" s="420">
        <f>A!L626</f>
        <v>2215.5047317565777</v>
      </c>
    </row>
    <row r="88" spans="1:17" ht="10" customHeight="1">
      <c r="A88" s="419"/>
      <c r="B88" s="405" t="s">
        <v>333</v>
      </c>
      <c r="C88" s="417">
        <f>A!J627</f>
        <v>2218</v>
      </c>
      <c r="D88" s="417">
        <f>A!D627</f>
        <v>2218</v>
      </c>
      <c r="E88" s="417">
        <f>A!C627</f>
        <v>2217.6000000000004</v>
      </c>
      <c r="F88" s="417">
        <f>A!B627</f>
        <v>2189.0386869871045</v>
      </c>
      <c r="G88" s="417">
        <f>A!K627</f>
        <v>2210.2152522222218</v>
      </c>
      <c r="H88" s="417">
        <f>A!E627</f>
        <v>2217.6000000000313</v>
      </c>
      <c r="I88" s="418">
        <f>A!F627</f>
        <v>2217.5877200000041</v>
      </c>
      <c r="J88" s="417">
        <f t="shared" si="9"/>
        <v>2189.0386869871045</v>
      </c>
      <c r="K88" s="417">
        <f t="shared" si="10"/>
        <v>2218</v>
      </c>
      <c r="L88" s="494">
        <f t="shared" si="11"/>
        <v>1.3060431323565186E-2</v>
      </c>
      <c r="M88" s="417">
        <f>A!G627</f>
        <v>2218.1555649184579</v>
      </c>
      <c r="N88" s="417">
        <f>A!H627</f>
        <v>2217.6000000000004</v>
      </c>
      <c r="O88" s="418">
        <f>A!I627</f>
        <v>2216.6999999999998</v>
      </c>
      <c r="P88" s="419"/>
      <c r="Q88" s="420">
        <f>A!L627</f>
        <v>2217.194376217471</v>
      </c>
    </row>
    <row r="89" spans="1:17" ht="10" customHeight="1">
      <c r="A89" s="419"/>
      <c r="B89" s="405" t="s">
        <v>334</v>
      </c>
      <c r="C89" s="417">
        <f>A!J628</f>
        <v>1</v>
      </c>
      <c r="D89" s="417">
        <f>A!D628</f>
        <v>0</v>
      </c>
      <c r="E89" s="417">
        <f>A!C628</f>
        <v>0</v>
      </c>
      <c r="F89" s="417">
        <f>A!B628</f>
        <v>2.0515826494724934</v>
      </c>
      <c r="G89" s="417">
        <f>A!K628</f>
        <v>2.1265013888887552</v>
      </c>
      <c r="H89" s="417">
        <f>A!E628</f>
        <v>0</v>
      </c>
      <c r="I89" s="418">
        <f>A!F628</f>
        <v>2.0220000000335858E-2</v>
      </c>
      <c r="J89" s="417">
        <f t="shared" si="9"/>
        <v>0</v>
      </c>
      <c r="K89" s="417">
        <f t="shared" si="10"/>
        <v>2.1265013888887552</v>
      </c>
      <c r="L89" s="494" t="str">
        <f t="shared" si="11"/>
        <v>----</v>
      </c>
      <c r="M89" s="417">
        <f>A!G628</f>
        <v>5.1108982500409184E-2</v>
      </c>
      <c r="N89" s="417">
        <f>A!H628</f>
        <v>0</v>
      </c>
      <c r="O89" s="418">
        <f>A!I628</f>
        <v>9.9999999999909051E-2</v>
      </c>
      <c r="P89" s="419"/>
      <c r="Q89" s="420">
        <f>A!L628</f>
        <v>-0.47033542816006957</v>
      </c>
    </row>
    <row r="90" spans="1:17" ht="10" customHeight="1">
      <c r="A90" s="419"/>
      <c r="B90" s="405" t="s">
        <v>335</v>
      </c>
      <c r="C90" s="417">
        <f>A!J629</f>
        <v>-2588</v>
      </c>
      <c r="D90" s="417">
        <f>A!D629</f>
        <v>-2587</v>
      </c>
      <c r="E90" s="417">
        <f>A!C629</f>
        <v>-2587.2000000000003</v>
      </c>
      <c r="F90" s="417">
        <f>A!B629</f>
        <v>-2561.5474794841734</v>
      </c>
      <c r="G90" s="417">
        <f>A!K629</f>
        <v>-2575.9254986111109</v>
      </c>
      <c r="H90" s="417">
        <f>A!E629</f>
        <v>-2587.2000000000353</v>
      </c>
      <c r="I90" s="418">
        <f>A!F629</f>
        <v>-2587.1523939999997</v>
      </c>
      <c r="J90" s="417">
        <f t="shared" si="9"/>
        <v>-2588</v>
      </c>
      <c r="K90" s="417">
        <f t="shared" si="10"/>
        <v>-2561.5474794841734</v>
      </c>
      <c r="L90" s="494" t="str">
        <f t="shared" si="11"/>
        <v>----</v>
      </c>
      <c r="M90" s="417">
        <f>A!G629</f>
        <v>-2587.7556936014189</v>
      </c>
      <c r="N90" s="417">
        <f>A!H629</f>
        <v>-2587.2000000000003</v>
      </c>
      <c r="O90" s="418">
        <f>A!I629</f>
        <v>-2586.2999999999997</v>
      </c>
      <c r="P90" s="419"/>
      <c r="Q90" s="420">
        <f>A!L629</f>
        <v>-2586.700308944341</v>
      </c>
    </row>
    <row r="91" spans="1:17" ht="10" customHeight="1">
      <c r="A91" s="419"/>
      <c r="B91" s="405" t="s">
        <v>336</v>
      </c>
      <c r="C91" s="417">
        <f>A!J630</f>
        <v>370</v>
      </c>
      <c r="D91" s="417">
        <f>A!D630</f>
        <v>370</v>
      </c>
      <c r="E91" s="417">
        <f>A!C630</f>
        <v>369.6</v>
      </c>
      <c r="F91" s="417">
        <f>A!B630</f>
        <v>366.35404454865181</v>
      </c>
      <c r="G91" s="417">
        <f>A!K630</f>
        <v>367.93575499999997</v>
      </c>
      <c r="H91" s="417">
        <f>A!E630</f>
        <v>369.60000000000502</v>
      </c>
      <c r="I91" s="418">
        <f>A!F630</f>
        <v>369.64684599999998</v>
      </c>
      <c r="J91" s="417">
        <f t="shared" si="9"/>
        <v>366.35404454865181</v>
      </c>
      <c r="K91" s="417">
        <f t="shared" si="10"/>
        <v>370</v>
      </c>
      <c r="L91" s="494">
        <f t="shared" si="11"/>
        <v>9.8617913860554254E-3</v>
      </c>
      <c r="M91" s="417">
        <f>A!G630</f>
        <v>369.715567939381</v>
      </c>
      <c r="N91" s="417">
        <f>A!H630</f>
        <v>369.6</v>
      </c>
      <c r="O91" s="418">
        <f>A!I630</f>
        <v>369.8</v>
      </c>
      <c r="P91" s="419"/>
      <c r="Q91" s="420">
        <f>A!L630</f>
        <v>369.64678231527898</v>
      </c>
    </row>
    <row r="92" spans="1:17" ht="10" customHeight="1">
      <c r="A92" s="419"/>
      <c r="B92" s="405" t="s">
        <v>337</v>
      </c>
      <c r="C92" s="417">
        <f>A!J631</f>
        <v>0</v>
      </c>
      <c r="D92" s="417">
        <f>A!D631</f>
        <v>0</v>
      </c>
      <c r="E92" s="417">
        <f>A!C631</f>
        <v>0</v>
      </c>
      <c r="F92" s="417">
        <f>A!B631</f>
        <v>0.2930832356389601</v>
      </c>
      <c r="G92" s="417">
        <f>A!K631</f>
        <v>0.20913805555557019</v>
      </c>
      <c r="H92" s="417">
        <f>A!E631</f>
        <v>0</v>
      </c>
      <c r="I92" s="418">
        <f>A!F631</f>
        <v>-4.1346000000999084E-2</v>
      </c>
      <c r="J92" s="417">
        <f t="shared" si="9"/>
        <v>-4.1346000000999084E-2</v>
      </c>
      <c r="K92" s="417">
        <f t="shared" si="10"/>
        <v>0.2930832356389601</v>
      </c>
      <c r="L92" s="494" t="str">
        <f t="shared" si="11"/>
        <v>----</v>
      </c>
      <c r="M92" s="417">
        <f>A!G631</f>
        <v>1.3833354195014635E-2</v>
      </c>
      <c r="N92" s="417">
        <f>A!H631</f>
        <v>0</v>
      </c>
      <c r="O92" s="418">
        <f>A!I631</f>
        <v>-0.19999999999998863</v>
      </c>
      <c r="P92" s="419"/>
      <c r="Q92" s="420">
        <f>A!L631</f>
        <v>-4.3660678342973824E-2</v>
      </c>
    </row>
    <row r="93" spans="1:17" ht="10" customHeight="1">
      <c r="A93" s="419"/>
      <c r="B93" s="405" t="s">
        <v>338</v>
      </c>
      <c r="C93" s="417">
        <f>A!J632</f>
        <v>-2589</v>
      </c>
      <c r="D93" s="417">
        <f>A!D632</f>
        <v>-2587</v>
      </c>
      <c r="E93" s="417">
        <f>A!C632</f>
        <v>-2587.2000000000003</v>
      </c>
      <c r="F93" s="417">
        <f>A!B632</f>
        <v>-2563.3059788980072</v>
      </c>
      <c r="G93" s="417">
        <f>A!K632</f>
        <v>-2577.8428619444439</v>
      </c>
      <c r="H93" s="417">
        <f>A!E632</f>
        <v>-2587.2000000000353</v>
      </c>
      <c r="I93" s="418">
        <f>A!F632</f>
        <v>-2587.213960000001</v>
      </c>
      <c r="J93" s="417">
        <f t="shared" si="9"/>
        <v>-2589</v>
      </c>
      <c r="K93" s="417">
        <f t="shared" si="10"/>
        <v>-2563.3059788980072</v>
      </c>
      <c r="L93" s="494" t="str">
        <f t="shared" si="11"/>
        <v>----</v>
      </c>
      <c r="M93" s="417">
        <f>A!G632</f>
        <v>-2587.7929692297243</v>
      </c>
      <c r="N93" s="417">
        <f>A!H632</f>
        <v>-2587.2000000000003</v>
      </c>
      <c r="O93" s="418">
        <f>A!I632</f>
        <v>-2586.6</v>
      </c>
      <c r="P93" s="419"/>
      <c r="Q93" s="420">
        <f>A!L632</f>
        <v>-2586.2736341945238</v>
      </c>
    </row>
    <row r="94" spans="1:17" ht="10" customHeight="1">
      <c r="A94" s="419"/>
      <c r="B94" s="405" t="s">
        <v>339</v>
      </c>
      <c r="C94" s="417">
        <f>A!J633</f>
        <v>370</v>
      </c>
      <c r="D94" s="417">
        <f>A!D633</f>
        <v>370</v>
      </c>
      <c r="E94" s="417">
        <f>A!C633</f>
        <v>369.6</v>
      </c>
      <c r="F94" s="417">
        <f>A!B633</f>
        <v>366.64712778429077</v>
      </c>
      <c r="G94" s="417">
        <f>A!K633</f>
        <v>368.14477611111113</v>
      </c>
      <c r="H94" s="417">
        <f>A!E633</f>
        <v>369.60000000000502</v>
      </c>
      <c r="I94" s="418">
        <f>A!F633</f>
        <v>369.60549999999893</v>
      </c>
      <c r="J94" s="417">
        <f t="shared" si="9"/>
        <v>366.64712778429077</v>
      </c>
      <c r="K94" s="417">
        <f t="shared" si="10"/>
        <v>370</v>
      </c>
      <c r="L94" s="494">
        <f t="shared" si="11"/>
        <v>9.0705653898203176E-3</v>
      </c>
      <c r="M94" s="417">
        <f>A!G633</f>
        <v>369.72940129357602</v>
      </c>
      <c r="N94" s="417">
        <f>A!H633</f>
        <v>369.6</v>
      </c>
      <c r="O94" s="418">
        <f>A!I633</f>
        <v>369.6</v>
      </c>
      <c r="P94" s="419"/>
      <c r="Q94" s="420">
        <f>A!L633</f>
        <v>369.60312163693601</v>
      </c>
    </row>
    <row r="95" spans="1:17" ht="11" customHeight="1" thickBot="1">
      <c r="A95" s="419"/>
      <c r="B95" s="425" t="s">
        <v>340</v>
      </c>
      <c r="C95" s="426">
        <f>A!J634</f>
        <v>1222</v>
      </c>
      <c r="D95" s="426">
        <f>A!D634</f>
        <v>1221</v>
      </c>
      <c r="E95" s="426">
        <f>A!C634</f>
        <v>1221</v>
      </c>
      <c r="F95" s="426">
        <f>A!B634</f>
        <v>1219.2262602579133</v>
      </c>
      <c r="G95" s="439">
        <f>A!K634</f>
        <v>1210.2162561111122</v>
      </c>
      <c r="H95" s="426">
        <f>A!E634</f>
        <v>1221.0239999999999</v>
      </c>
      <c r="I95" s="427">
        <f>A!F634</f>
        <v>1221.0239999999999</v>
      </c>
      <c r="J95" s="426">
        <f t="shared" si="9"/>
        <v>1210.2162561111122</v>
      </c>
      <c r="K95" s="426">
        <f t="shared" si="10"/>
        <v>1222</v>
      </c>
      <c r="L95" s="494">
        <f t="shared" si="11"/>
        <v>9.6506159354264962E-3</v>
      </c>
      <c r="M95" s="426">
        <f>A!G634</f>
        <v>1221.1062621497899</v>
      </c>
      <c r="N95" s="426">
        <f>A!H634</f>
        <v>1221</v>
      </c>
      <c r="O95" s="427">
        <f>A!I634</f>
        <v>1221</v>
      </c>
      <c r="P95" s="419"/>
      <c r="Q95" s="438">
        <f>A!L634</f>
        <v>1223.1179670339</v>
      </c>
    </row>
    <row r="96" spans="1:17" ht="17" thickTop="1">
      <c r="A96" s="410"/>
      <c r="B96" s="464" t="s">
        <v>800</v>
      </c>
      <c r="C96" s="465"/>
      <c r="D96" s="334"/>
      <c r="E96" s="465"/>
      <c r="F96" s="465"/>
      <c r="G96" s="465"/>
      <c r="H96" s="465"/>
      <c r="I96" s="464"/>
      <c r="J96" s="464"/>
      <c r="K96" s="464"/>
      <c r="L96" s="464"/>
      <c r="M96" s="465"/>
      <c r="N96" s="464"/>
      <c r="O96" s="464"/>
      <c r="P96" s="300"/>
      <c r="Q96" s="464"/>
    </row>
    <row r="123" spans="17:17">
      <c r="Q123" s="528"/>
    </row>
    <row r="124" spans="17:17">
      <c r="Q124" s="52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transitionEvaluation="1" codeName="Sheet14">
    <pageSetUpPr fitToPage="1"/>
  </sheetPr>
  <dimension ref="A1:Q105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58" t="str">
        <f>'Title Page'!$B$34</f>
        <v>ASHRAE Standard 140-2023, Informative Annex B16, Section B16.5.1</v>
      </c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</row>
    <row r="2" spans="1:17" ht="12.75" customHeight="1">
      <c r="A2" s="298"/>
      <c r="B2" s="558" t="str">
        <f>'Title Page'!$B$36</f>
        <v>Example Results for Section 9 - HVAC Equipment Performance Tests CE100 through CE200</v>
      </c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558"/>
      <c r="P2" s="558"/>
      <c r="Q2" s="558"/>
    </row>
    <row r="3" spans="1:17" ht="12.75" customHeight="1">
      <c r="A3" s="298"/>
      <c r="B3" s="558" t="str">
        <f>'Title Page'!$B$38</f>
        <v/>
      </c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558"/>
      <c r="P3" s="558"/>
      <c r="Q3" s="558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t="s">
        <v>776</v>
      </c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810</v>
      </c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</row>
    <row r="8" spans="1:17" ht="12" customHeight="1" thickTop="1">
      <c r="A8" s="298"/>
      <c r="B8" s="348" t="s">
        <v>64</v>
      </c>
      <c r="C8" s="349"/>
      <c r="D8" s="349"/>
      <c r="E8" s="349"/>
      <c r="F8" s="349"/>
      <c r="G8" s="374"/>
      <c r="H8" s="374"/>
      <c r="I8" s="350"/>
      <c r="J8" s="561" t="s">
        <v>380</v>
      </c>
      <c r="K8" s="562"/>
      <c r="L8" s="563"/>
      <c r="M8" s="375"/>
      <c r="N8" s="349"/>
      <c r="O8" s="350"/>
      <c r="P8" s="376"/>
      <c r="Q8" s="305">
        <f>YourData!$J$5</f>
        <v>40179</v>
      </c>
    </row>
    <row r="9" spans="1:17" ht="12" customHeight="1">
      <c r="A9" s="298"/>
      <c r="B9" s="351"/>
      <c r="C9" s="352" t="s">
        <v>41</v>
      </c>
      <c r="D9" s="352" t="s">
        <v>153</v>
      </c>
      <c r="E9" s="352" t="s">
        <v>154</v>
      </c>
      <c r="F9" s="352" t="s">
        <v>154</v>
      </c>
      <c r="G9" s="352" t="s">
        <v>42</v>
      </c>
      <c r="H9" s="352" t="s">
        <v>155</v>
      </c>
      <c r="I9" s="353" t="s">
        <v>156</v>
      </c>
      <c r="J9" s="329"/>
      <c r="K9" s="329"/>
      <c r="L9" s="308" t="s">
        <v>157</v>
      </c>
      <c r="M9" s="351"/>
      <c r="N9" s="329" t="s">
        <v>158</v>
      </c>
      <c r="O9" s="354"/>
      <c r="P9" s="376"/>
      <c r="Q9" s="528" t="str">
        <f>A!$L$21</f>
        <v>Tested Prg</v>
      </c>
    </row>
    <row r="10" spans="1:17" ht="12" customHeight="1">
      <c r="A10" s="298"/>
      <c r="B10" s="355" t="s">
        <v>812</v>
      </c>
      <c r="C10" s="356" t="s">
        <v>159</v>
      </c>
      <c r="D10" s="356" t="s">
        <v>159</v>
      </c>
      <c r="E10" s="356" t="s">
        <v>61</v>
      </c>
      <c r="F10" s="356" t="s">
        <v>43</v>
      </c>
      <c r="G10" s="356" t="s">
        <v>160</v>
      </c>
      <c r="H10" s="356" t="s">
        <v>161</v>
      </c>
      <c r="I10" s="357" t="s">
        <v>161</v>
      </c>
      <c r="J10" s="356" t="s">
        <v>162</v>
      </c>
      <c r="K10" s="356" t="s">
        <v>163</v>
      </c>
      <c r="L10" s="312" t="s">
        <v>379</v>
      </c>
      <c r="M10" s="378" t="s">
        <v>161</v>
      </c>
      <c r="N10" s="356" t="s">
        <v>49</v>
      </c>
      <c r="O10" s="357" t="s">
        <v>50</v>
      </c>
      <c r="P10" s="379"/>
      <c r="Q10" s="529" t="str">
        <f>A!$L$22</f>
        <v>Org</v>
      </c>
    </row>
    <row r="11" spans="1:17" ht="12" customHeight="1">
      <c r="A11" s="298"/>
      <c r="B11" s="382" t="s">
        <v>320</v>
      </c>
      <c r="C11" s="383">
        <f>A!J243</f>
        <v>22.2</v>
      </c>
      <c r="D11" s="383">
        <f>A!D243</f>
        <v>22.2</v>
      </c>
      <c r="E11" s="383">
        <f>A!C243</f>
        <v>22.3</v>
      </c>
      <c r="F11" s="383">
        <f>A!B243</f>
        <v>22.333333333333336</v>
      </c>
      <c r="G11" s="383">
        <f>A!K243</f>
        <v>22.199912232142839</v>
      </c>
      <c r="H11" s="383">
        <f>A!E243</f>
        <v>22.200000000000301</v>
      </c>
      <c r="I11" s="384">
        <f>A!F243</f>
        <v>22.6345999999998</v>
      </c>
      <c r="J11" s="383">
        <f t="shared" ref="J11:J24" si="0">MINA(C11:I11)</f>
        <v>22.199912232142839</v>
      </c>
      <c r="K11" s="383">
        <f t="shared" ref="K11:K24" si="1">MAXA(C11:I11)</f>
        <v>22.6345999999998</v>
      </c>
      <c r="L11" s="316">
        <f>IF(AVERAGE(M11:O11)=0,0,ABS((K11-J11)/(AVERAGE(M11:O11))))</f>
        <v>1.9575827182221714E-2</v>
      </c>
      <c r="M11" s="382">
        <f>A!G243</f>
        <v>22.2</v>
      </c>
      <c r="N11" s="383">
        <f>A!H243</f>
        <v>22.2</v>
      </c>
      <c r="O11" s="384">
        <f>A!I243</f>
        <v>22.216000000000001</v>
      </c>
      <c r="P11" s="385"/>
      <c r="Q11" s="386">
        <f>A!L243</f>
        <v>22.2</v>
      </c>
    </row>
    <row r="12" spans="1:17" ht="12" customHeight="1">
      <c r="A12" s="298"/>
      <c r="B12" s="382" t="s">
        <v>307</v>
      </c>
      <c r="C12" s="383">
        <f>A!J244</f>
        <v>22.2</v>
      </c>
      <c r="D12" s="383">
        <f>A!D244</f>
        <v>22.2</v>
      </c>
      <c r="E12" s="383">
        <f>A!C244</f>
        <v>22.3</v>
      </c>
      <c r="F12" s="383">
        <f>A!B244</f>
        <v>22.277777777777775</v>
      </c>
      <c r="G12" s="383">
        <f>A!K244</f>
        <v>22.199883229166648</v>
      </c>
      <c r="H12" s="383">
        <f>A!E244</f>
        <v>22.200000000000301</v>
      </c>
      <c r="I12" s="384">
        <f>A!F244</f>
        <v>22.524170535714301</v>
      </c>
      <c r="J12" s="383">
        <f t="shared" si="0"/>
        <v>22.199883229166648</v>
      </c>
      <c r="K12" s="383">
        <f t="shared" si="1"/>
        <v>22.524170535714301</v>
      </c>
      <c r="L12" s="316">
        <f t="shared" ref="L12:L24" si="2">IF(AVERAGE(M12:O12)=0,0,ABS((K12-J12)/(AVERAGE(M12:O12))))</f>
        <v>1.4604466323039586E-2</v>
      </c>
      <c r="M12" s="382">
        <f>A!G244</f>
        <v>22.2</v>
      </c>
      <c r="N12" s="383">
        <f>A!H244</f>
        <v>22.2</v>
      </c>
      <c r="O12" s="384">
        <f>A!I244</f>
        <v>22.213999999999999</v>
      </c>
      <c r="P12" s="385"/>
      <c r="Q12" s="386">
        <f>A!L244</f>
        <v>22.2</v>
      </c>
    </row>
    <row r="13" spans="1:17" ht="12" customHeight="1">
      <c r="A13" s="298"/>
      <c r="B13" s="382" t="s">
        <v>308</v>
      </c>
      <c r="C13" s="383">
        <f>A!J245</f>
        <v>26.7</v>
      </c>
      <c r="D13" s="383">
        <f>A!D245</f>
        <v>26.7</v>
      </c>
      <c r="E13" s="383">
        <f>A!C245</f>
        <v>26.8</v>
      </c>
      <c r="F13" s="383">
        <f>A!B245</f>
        <v>26.722222222222218</v>
      </c>
      <c r="G13" s="383">
        <f>A!K245</f>
        <v>26.700000580357038</v>
      </c>
      <c r="H13" s="383">
        <f>A!E245</f>
        <v>26.700000000000301</v>
      </c>
      <c r="I13" s="384">
        <f>A!F245</f>
        <v>27.078487500000001</v>
      </c>
      <c r="J13" s="383">
        <f t="shared" si="0"/>
        <v>26.7</v>
      </c>
      <c r="K13" s="383">
        <f t="shared" si="1"/>
        <v>27.078487500000001</v>
      </c>
      <c r="L13" s="316">
        <f t="shared" si="2"/>
        <v>1.4173438436189414E-2</v>
      </c>
      <c r="M13" s="382">
        <f>A!G245</f>
        <v>26.7</v>
      </c>
      <c r="N13" s="383">
        <f>A!H245</f>
        <v>26.7</v>
      </c>
      <c r="O13" s="384">
        <f>A!I245</f>
        <v>26.712</v>
      </c>
      <c r="P13" s="385"/>
      <c r="Q13" s="386">
        <f>A!L245</f>
        <v>26.6999999999999</v>
      </c>
    </row>
    <row r="14" spans="1:17" ht="12" customHeight="1">
      <c r="A14" s="298"/>
      <c r="B14" s="382" t="s">
        <v>309</v>
      </c>
      <c r="C14" s="383">
        <f>A!J246</f>
        <v>22.2</v>
      </c>
      <c r="D14" s="383">
        <f>A!D246</f>
        <v>22.2</v>
      </c>
      <c r="E14" s="383">
        <f>A!C246</f>
        <v>22.1</v>
      </c>
      <c r="F14" s="383">
        <f>A!B246</f>
        <v>22.111111111111111</v>
      </c>
      <c r="G14" s="383">
        <f>A!K246</f>
        <v>22.199994613095036</v>
      </c>
      <c r="H14" s="383">
        <f>A!E246</f>
        <v>22.200000000000301</v>
      </c>
      <c r="I14" s="384">
        <f>A!F246</f>
        <v>21.6377203869048</v>
      </c>
      <c r="J14" s="383">
        <f t="shared" si="0"/>
        <v>21.6377203869048</v>
      </c>
      <c r="K14" s="383">
        <f t="shared" si="1"/>
        <v>22.200000000000301</v>
      </c>
      <c r="L14" s="316">
        <f t="shared" si="2"/>
        <v>2.5332855351442547E-2</v>
      </c>
      <c r="M14" s="382">
        <f>A!G246</f>
        <v>22.2</v>
      </c>
      <c r="N14" s="383">
        <f>A!H246</f>
        <v>22.2</v>
      </c>
      <c r="O14" s="384">
        <f>A!I246</f>
        <v>22.187000000000001</v>
      </c>
      <c r="P14" s="385"/>
      <c r="Q14" s="386">
        <f>A!L246</f>
        <v>22.2</v>
      </c>
    </row>
    <row r="15" spans="1:17" ht="12" customHeight="1">
      <c r="A15" s="298"/>
      <c r="B15" s="382" t="s">
        <v>310</v>
      </c>
      <c r="C15" s="383">
        <f>A!J247</f>
        <v>22.2</v>
      </c>
      <c r="D15" s="383">
        <f>A!D247</f>
        <v>22.2</v>
      </c>
      <c r="E15" s="383">
        <f>A!C247</f>
        <v>22.1</v>
      </c>
      <c r="F15" s="383">
        <f>A!B247</f>
        <v>22.111111111111111</v>
      </c>
      <c r="G15" s="383">
        <f>A!K247</f>
        <v>22.199991116071164</v>
      </c>
      <c r="H15" s="383">
        <f>A!E247</f>
        <v>22.200000000000301</v>
      </c>
      <c r="I15" s="384">
        <f>A!F247</f>
        <v>21.509655059523801</v>
      </c>
      <c r="J15" s="383">
        <f t="shared" si="0"/>
        <v>21.509655059523801</v>
      </c>
      <c r="K15" s="383">
        <f t="shared" si="1"/>
        <v>22.200000000000301</v>
      </c>
      <c r="L15" s="316">
        <f t="shared" si="2"/>
        <v>3.1103624261162421E-2</v>
      </c>
      <c r="M15" s="382">
        <f>A!G247</f>
        <v>22.2</v>
      </c>
      <c r="N15" s="383">
        <f>A!H247</f>
        <v>22.2</v>
      </c>
      <c r="O15" s="384">
        <f>A!I247</f>
        <v>22.184999999999999</v>
      </c>
      <c r="P15" s="385"/>
      <c r="Q15" s="386">
        <f>A!L247</f>
        <v>22.2</v>
      </c>
    </row>
    <row r="16" spans="1:17" ht="12" customHeight="1">
      <c r="A16" s="298"/>
      <c r="B16" s="382" t="s">
        <v>311</v>
      </c>
      <c r="C16" s="383">
        <f>A!J248</f>
        <v>22.2</v>
      </c>
      <c r="D16" s="383">
        <f>A!D248</f>
        <v>22.2</v>
      </c>
      <c r="E16" s="383">
        <f>A!C248</f>
        <v>22.3</v>
      </c>
      <c r="F16" s="383">
        <f>A!B248</f>
        <v>22.333333333333336</v>
      </c>
      <c r="G16" s="383">
        <f>A!K248</f>
        <v>22.199889985119036</v>
      </c>
      <c r="H16" s="383">
        <f>A!E248</f>
        <v>22.200000000000301</v>
      </c>
      <c r="I16" s="384">
        <f>A!F248</f>
        <v>22.677145089285698</v>
      </c>
      <c r="J16" s="383">
        <f t="shared" si="0"/>
        <v>22.199889985119036</v>
      </c>
      <c r="K16" s="383">
        <f t="shared" si="1"/>
        <v>22.677145089285698</v>
      </c>
      <c r="L16" s="316">
        <f t="shared" si="2"/>
        <v>2.1492814226311805E-2</v>
      </c>
      <c r="M16" s="382">
        <f>A!G248</f>
        <v>22.2</v>
      </c>
      <c r="N16" s="383">
        <f>A!H248</f>
        <v>22.2</v>
      </c>
      <c r="O16" s="384">
        <f>A!I248</f>
        <v>22.216000000000001</v>
      </c>
      <c r="P16" s="385"/>
      <c r="Q16" s="386">
        <f>A!L248</f>
        <v>22.2633262621931</v>
      </c>
    </row>
    <row r="17" spans="1:17" ht="12" customHeight="1">
      <c r="A17" s="298"/>
      <c r="B17" s="382" t="s">
        <v>312</v>
      </c>
      <c r="C17" s="383">
        <f>A!J249</f>
        <v>26.7</v>
      </c>
      <c r="D17" s="383">
        <f>A!D249</f>
        <v>26.7</v>
      </c>
      <c r="E17" s="383">
        <f>A!C249</f>
        <v>26.8</v>
      </c>
      <c r="F17" s="383">
        <f>A!B249</f>
        <v>26.722222222222218</v>
      </c>
      <c r="G17" s="383">
        <f>A!K249</f>
        <v>26.699895952380942</v>
      </c>
      <c r="H17" s="383">
        <f>A!E249</f>
        <v>26.700000000000301</v>
      </c>
      <c r="I17" s="384">
        <f>A!F249</f>
        <v>26.994762202381001</v>
      </c>
      <c r="J17" s="383">
        <f t="shared" si="0"/>
        <v>26.699895952380942</v>
      </c>
      <c r="K17" s="383">
        <f t="shared" si="1"/>
        <v>26.994762202381001</v>
      </c>
      <c r="L17" s="316">
        <f t="shared" si="2"/>
        <v>1.1041749881421176E-2</v>
      </c>
      <c r="M17" s="382">
        <f>A!G249</f>
        <v>26.7</v>
      </c>
      <c r="N17" s="383">
        <f>A!H249</f>
        <v>26.7</v>
      </c>
      <c r="O17" s="384">
        <f>A!I249</f>
        <v>26.713999999999999</v>
      </c>
      <c r="P17" s="385"/>
      <c r="Q17" s="386">
        <f>A!L249</f>
        <v>26.753745951240401</v>
      </c>
    </row>
    <row r="18" spans="1:17" ht="12" customHeight="1">
      <c r="A18" s="298"/>
      <c r="B18" s="382" t="s">
        <v>313</v>
      </c>
      <c r="C18" s="383">
        <f>A!J250</f>
        <v>23.3</v>
      </c>
      <c r="D18" s="383">
        <f>A!D250</f>
        <v>23.3</v>
      </c>
      <c r="E18" s="383">
        <f>A!C250</f>
        <v>23.4</v>
      </c>
      <c r="F18" s="383">
        <f>A!B250</f>
        <v>23.444444444444446</v>
      </c>
      <c r="G18" s="383">
        <f>A!K250</f>
        <v>23.29988340773809</v>
      </c>
      <c r="H18" s="383">
        <f>A!E250</f>
        <v>23.299999999999699</v>
      </c>
      <c r="I18" s="384">
        <f>A!F250</f>
        <v>23.7804913690475</v>
      </c>
      <c r="J18" s="383">
        <f t="shared" si="0"/>
        <v>23.29988340773809</v>
      </c>
      <c r="K18" s="383">
        <f t="shared" si="1"/>
        <v>23.7804913690475</v>
      </c>
      <c r="L18" s="316">
        <f t="shared" si="2"/>
        <v>2.062193577997096E-2</v>
      </c>
      <c r="M18" s="382">
        <f>A!G250</f>
        <v>23.3</v>
      </c>
      <c r="N18" s="383">
        <f>A!H250</f>
        <v>23.3</v>
      </c>
      <c r="O18" s="384">
        <f>A!I250</f>
        <v>23.317</v>
      </c>
      <c r="P18" s="385"/>
      <c r="Q18" s="386">
        <f>A!L250</f>
        <v>23.387234739448001</v>
      </c>
    </row>
    <row r="19" spans="1:17" ht="12" customHeight="1">
      <c r="A19" s="298"/>
      <c r="B19" s="382" t="s">
        <v>314</v>
      </c>
      <c r="C19" s="383">
        <f>A!J251</f>
        <v>22.2</v>
      </c>
      <c r="D19" s="383">
        <f>A!D251</f>
        <v>22.2</v>
      </c>
      <c r="E19" s="383">
        <f>A!C251</f>
        <v>22.2</v>
      </c>
      <c r="F19" s="383">
        <f>A!B251</f>
        <v>22.222222222222221</v>
      </c>
      <c r="G19" s="383">
        <f>A!K251</f>
        <v>22.199949702380938</v>
      </c>
      <c r="H19" s="383">
        <f>A!E251</f>
        <v>22.200000000000301</v>
      </c>
      <c r="I19" s="384">
        <f>A!F251</f>
        <v>22.116867708333402</v>
      </c>
      <c r="J19" s="383">
        <f t="shared" si="0"/>
        <v>22.116867708333402</v>
      </c>
      <c r="K19" s="383">
        <f t="shared" si="1"/>
        <v>22.222222222222221</v>
      </c>
      <c r="L19" s="316">
        <f t="shared" si="2"/>
        <v>4.7457700816297384E-3</v>
      </c>
      <c r="M19" s="382">
        <f>A!G251</f>
        <v>22.2</v>
      </c>
      <c r="N19" s="383">
        <f>A!H251</f>
        <v>22.2</v>
      </c>
      <c r="O19" s="384">
        <f>A!I251</f>
        <v>22.199000000000002</v>
      </c>
      <c r="P19" s="385"/>
      <c r="Q19" s="386">
        <f>A!L251</f>
        <v>22.2</v>
      </c>
    </row>
    <row r="20" spans="1:17" ht="12" customHeight="1">
      <c r="A20" s="298"/>
      <c r="B20" s="382" t="s">
        <v>315</v>
      </c>
      <c r="C20" s="383">
        <f>A!J252</f>
        <v>22.2</v>
      </c>
      <c r="D20" s="383">
        <f>A!D252</f>
        <v>22.2</v>
      </c>
      <c r="E20" s="383">
        <f>A!C252</f>
        <v>22.3</v>
      </c>
      <c r="F20" s="383">
        <f>A!B252</f>
        <v>22.277777777777775</v>
      </c>
      <c r="G20" s="383">
        <f>A!K252</f>
        <v>22.199960104166649</v>
      </c>
      <c r="H20" s="383">
        <f>A!E252</f>
        <v>22.200000000000301</v>
      </c>
      <c r="I20" s="384">
        <f>A!F252</f>
        <v>22.3343773809524</v>
      </c>
      <c r="J20" s="383">
        <f t="shared" si="0"/>
        <v>22.199960104166649</v>
      </c>
      <c r="K20" s="383">
        <f t="shared" si="1"/>
        <v>22.3343773809524</v>
      </c>
      <c r="L20" s="316">
        <f t="shared" si="2"/>
        <v>6.0543777547819588E-3</v>
      </c>
      <c r="M20" s="382">
        <f>A!G252</f>
        <v>22.2</v>
      </c>
      <c r="N20" s="383">
        <f>A!H252</f>
        <v>22.2</v>
      </c>
      <c r="O20" s="384">
        <f>A!I252</f>
        <v>22.204999999999998</v>
      </c>
      <c r="P20" s="385"/>
      <c r="Q20" s="386">
        <f>A!L252</f>
        <v>22.2</v>
      </c>
    </row>
    <row r="21" spans="1:17" ht="12" customHeight="1">
      <c r="A21" s="298"/>
      <c r="B21" s="382" t="s">
        <v>316</v>
      </c>
      <c r="C21" s="383">
        <f>A!J253</f>
        <v>22.2</v>
      </c>
      <c r="D21" s="383">
        <f>A!D253</f>
        <v>22.2</v>
      </c>
      <c r="E21" s="383">
        <f>A!C253</f>
        <v>22.3</v>
      </c>
      <c r="F21" s="383">
        <f>A!B253</f>
        <v>22.333333333333336</v>
      </c>
      <c r="G21" s="383">
        <f>A!K253</f>
        <v>22.199975148809504</v>
      </c>
      <c r="H21" s="383">
        <f>A!E253</f>
        <v>22.200000000000301</v>
      </c>
      <c r="I21" s="384">
        <f>A!F253</f>
        <v>22.368166517857201</v>
      </c>
      <c r="J21" s="383">
        <f t="shared" si="0"/>
        <v>22.199975148809504</v>
      </c>
      <c r="K21" s="383">
        <f t="shared" si="1"/>
        <v>22.368166517857201</v>
      </c>
      <c r="L21" s="316">
        <f t="shared" si="2"/>
        <v>7.5755053169848444E-3</v>
      </c>
      <c r="M21" s="382">
        <f>A!G253</f>
        <v>22.2</v>
      </c>
      <c r="N21" s="383">
        <f>A!H253</f>
        <v>22.2</v>
      </c>
      <c r="O21" s="384">
        <f>A!I253</f>
        <v>22.206</v>
      </c>
      <c r="P21" s="385"/>
      <c r="Q21" s="386">
        <f>A!L253</f>
        <v>22.200009663276301</v>
      </c>
    </row>
    <row r="22" spans="1:17" ht="12" customHeight="1">
      <c r="A22" s="298"/>
      <c r="B22" s="382" t="s">
        <v>317</v>
      </c>
      <c r="C22" s="383">
        <f>A!J254</f>
        <v>22.2</v>
      </c>
      <c r="D22" s="383">
        <f>A!D254</f>
        <v>22.2</v>
      </c>
      <c r="E22" s="383">
        <f>A!C254</f>
        <v>22.1</v>
      </c>
      <c r="F22" s="383">
        <f>A!B254</f>
        <v>22.111111111111111</v>
      </c>
      <c r="G22" s="383">
        <f>A!K254</f>
        <v>22.19999465773812</v>
      </c>
      <c r="H22" s="383">
        <f>A!E254</f>
        <v>22.200000000000301</v>
      </c>
      <c r="I22" s="384">
        <f>A!F254</f>
        <v>21.946915178571398</v>
      </c>
      <c r="J22" s="383">
        <f t="shared" si="0"/>
        <v>21.946915178571398</v>
      </c>
      <c r="K22" s="383">
        <f t="shared" si="1"/>
        <v>22.200000000000301</v>
      </c>
      <c r="L22" s="316">
        <f t="shared" si="2"/>
        <v>1.1401244320610101E-2</v>
      </c>
      <c r="M22" s="382">
        <f>A!G254</f>
        <v>22.2</v>
      </c>
      <c r="N22" s="383">
        <f>A!H254</f>
        <v>22.2</v>
      </c>
      <c r="O22" s="384">
        <f>A!I254</f>
        <v>22.193999999999999</v>
      </c>
      <c r="P22" s="385"/>
      <c r="Q22" s="386">
        <f>A!L254</f>
        <v>22.1999999999999</v>
      </c>
    </row>
    <row r="23" spans="1:17" ht="12" customHeight="1">
      <c r="A23" s="298"/>
      <c r="B23" s="382" t="s">
        <v>318</v>
      </c>
      <c r="C23" s="383">
        <f>A!J255</f>
        <v>22.2</v>
      </c>
      <c r="D23" s="383">
        <f>A!D255</f>
        <v>22.2</v>
      </c>
      <c r="E23" s="383">
        <f>A!C255</f>
        <v>22.1</v>
      </c>
      <c r="F23" s="383">
        <f>A!B255</f>
        <v>22.111111111111111</v>
      </c>
      <c r="G23" s="383">
        <f>A!K255</f>
        <v>22.199996636904753</v>
      </c>
      <c r="H23" s="383">
        <f>A!E255</f>
        <v>22.200000000000301</v>
      </c>
      <c r="I23" s="384">
        <f>A!F255</f>
        <v>22.0112748511904</v>
      </c>
      <c r="J23" s="383">
        <f t="shared" si="0"/>
        <v>22.0112748511904</v>
      </c>
      <c r="K23" s="383">
        <f t="shared" si="1"/>
        <v>22.200000000000301</v>
      </c>
      <c r="L23" s="316">
        <f t="shared" si="2"/>
        <v>8.5017711003784555E-3</v>
      </c>
      <c r="M23" s="382">
        <f>A!G255</f>
        <v>22.2</v>
      </c>
      <c r="N23" s="383">
        <f>A!H255</f>
        <v>22.2</v>
      </c>
      <c r="O23" s="384">
        <f>A!I255</f>
        <v>22.195</v>
      </c>
      <c r="P23" s="385"/>
      <c r="Q23" s="386">
        <f>A!L255</f>
        <v>22.1999999999999</v>
      </c>
    </row>
    <row r="24" spans="1:17" ht="12" customHeight="1" thickBot="1">
      <c r="A24" s="298"/>
      <c r="B24" s="387" t="s">
        <v>319</v>
      </c>
      <c r="C24" s="388">
        <f>A!J256</f>
        <v>26.7</v>
      </c>
      <c r="D24" s="388">
        <f>A!D256</f>
        <v>26.7</v>
      </c>
      <c r="E24" s="388">
        <f>A!C256</f>
        <v>26.8</v>
      </c>
      <c r="F24" s="388">
        <f>A!B256</f>
        <v>26.777777777777779</v>
      </c>
      <c r="G24" s="383">
        <f>A!K256</f>
        <v>26.699872470238098</v>
      </c>
      <c r="H24" s="388">
        <f>A!E256</f>
        <v>26.7338999999997</v>
      </c>
      <c r="I24" s="389">
        <f>A!F256</f>
        <v>26.7338999999997</v>
      </c>
      <c r="J24" s="388">
        <f t="shared" si="0"/>
        <v>26.699872470238098</v>
      </c>
      <c r="K24" s="388">
        <f t="shared" si="1"/>
        <v>26.8</v>
      </c>
      <c r="L24" s="316">
        <f t="shared" si="2"/>
        <v>3.7494862167901247E-3</v>
      </c>
      <c r="M24" s="387">
        <f>A!G256</f>
        <v>26.7</v>
      </c>
      <c r="N24" s="388">
        <f>A!H256</f>
        <v>26.7</v>
      </c>
      <c r="O24" s="389">
        <f>A!I256</f>
        <v>26.713000000000001</v>
      </c>
      <c r="P24" s="385"/>
      <c r="Q24" s="386">
        <f>A!L256</f>
        <v>26.7895436686374</v>
      </c>
    </row>
    <row r="25" spans="1:17" ht="12" customHeight="1" thickTop="1">
      <c r="A25" s="298"/>
      <c r="B25" s="366" t="s">
        <v>74</v>
      </c>
      <c r="C25" s="329"/>
      <c r="D25" s="329"/>
      <c r="E25" s="329"/>
      <c r="F25" s="329"/>
      <c r="G25" s="374"/>
      <c r="H25" s="374"/>
      <c r="I25" s="350"/>
      <c r="J25" s="561" t="s">
        <v>380</v>
      </c>
      <c r="K25" s="562"/>
      <c r="L25" s="563"/>
      <c r="M25" s="351"/>
      <c r="N25" s="329"/>
      <c r="O25" s="354"/>
      <c r="P25" s="376"/>
      <c r="Q25" s="305">
        <f>YourData!$J$5</f>
        <v>40179</v>
      </c>
    </row>
    <row r="26" spans="1:17" ht="12" customHeight="1">
      <c r="A26" s="298"/>
      <c r="B26" s="351"/>
      <c r="C26" s="352" t="s">
        <v>41</v>
      </c>
      <c r="D26" s="352" t="s">
        <v>153</v>
      </c>
      <c r="E26" s="352" t="s">
        <v>154</v>
      </c>
      <c r="F26" s="352" t="s">
        <v>154</v>
      </c>
      <c r="G26" s="352" t="s">
        <v>42</v>
      </c>
      <c r="H26" s="352" t="s">
        <v>155</v>
      </c>
      <c r="I26" s="353" t="s">
        <v>156</v>
      </c>
      <c r="J26" s="329"/>
      <c r="K26" s="329"/>
      <c r="L26" s="308" t="s">
        <v>157</v>
      </c>
      <c r="M26" s="351"/>
      <c r="N26" s="329" t="s">
        <v>158</v>
      </c>
      <c r="O26" s="354"/>
      <c r="P26" s="376"/>
      <c r="Q26" s="528" t="str">
        <f>A!$L$21</f>
        <v>Tested Prg</v>
      </c>
    </row>
    <row r="27" spans="1:17" ht="12" customHeight="1">
      <c r="A27" s="298"/>
      <c r="B27" s="355" t="s">
        <v>812</v>
      </c>
      <c r="C27" s="356" t="s">
        <v>159</v>
      </c>
      <c r="D27" s="356" t="s">
        <v>159</v>
      </c>
      <c r="E27" s="356" t="s">
        <v>61</v>
      </c>
      <c r="F27" s="356" t="s">
        <v>43</v>
      </c>
      <c r="G27" s="356" t="s">
        <v>160</v>
      </c>
      <c r="H27" s="356" t="s">
        <v>161</v>
      </c>
      <c r="I27" s="357" t="s">
        <v>161</v>
      </c>
      <c r="J27" s="356" t="s">
        <v>162</v>
      </c>
      <c r="K27" s="356" t="s">
        <v>163</v>
      </c>
      <c r="L27" s="312" t="s">
        <v>379</v>
      </c>
      <c r="M27" s="378" t="s">
        <v>161</v>
      </c>
      <c r="N27" s="356" t="s">
        <v>49</v>
      </c>
      <c r="O27" s="357" t="s">
        <v>50</v>
      </c>
      <c r="P27" s="379"/>
      <c r="Q27" s="529" t="str">
        <f>A!$L$22</f>
        <v>Org</v>
      </c>
    </row>
    <row r="28" spans="1:17" ht="12" customHeight="1">
      <c r="A28" s="298"/>
      <c r="B28" s="382" t="s">
        <v>320</v>
      </c>
      <c r="C28" s="367">
        <f>A!J426</f>
        <v>0</v>
      </c>
      <c r="D28" s="367">
        <f>A!D426</f>
        <v>0</v>
      </c>
      <c r="E28" s="367">
        <f>A!C426</f>
        <v>0</v>
      </c>
      <c r="F28" s="367">
        <f>A!B426</f>
        <v>0</v>
      </c>
      <c r="G28" s="367">
        <f>A!K426</f>
        <v>1.936944594651789E-5</v>
      </c>
      <c r="H28" s="367">
        <f>A!E426</f>
        <v>0</v>
      </c>
      <c r="I28" s="368">
        <f>A!F426</f>
        <v>4.9481766852518309E-2</v>
      </c>
      <c r="J28" s="367">
        <f t="shared" ref="J28:J41" si="3">MINA(C28:I28)</f>
        <v>0</v>
      </c>
      <c r="K28" s="367">
        <f t="shared" ref="K28:K41" si="4">MAXA(C28:I28)</f>
        <v>4.9481766852518309E-2</v>
      </c>
      <c r="L28" s="491" t="s">
        <v>779</v>
      </c>
      <c r="M28" s="391">
        <f>A!G426</f>
        <v>0</v>
      </c>
      <c r="N28" s="367" t="str">
        <f>A!H426</f>
        <v/>
      </c>
      <c r="O28" s="368">
        <f>A!I426</f>
        <v>1.7104789341015599E-3</v>
      </c>
      <c r="P28" s="392"/>
      <c r="Q28" s="369">
        <f>A!L426</f>
        <v>0</v>
      </c>
    </row>
    <row r="29" spans="1:17" ht="12" customHeight="1">
      <c r="A29" s="298"/>
      <c r="B29" s="382" t="s">
        <v>307</v>
      </c>
      <c r="C29" s="367">
        <f>A!J427</f>
        <v>0</v>
      </c>
      <c r="D29" s="367">
        <f>A!D427</f>
        <v>0</v>
      </c>
      <c r="E29" s="367">
        <f>A!C427</f>
        <v>0</v>
      </c>
      <c r="F29" s="367">
        <f>A!B427</f>
        <v>0</v>
      </c>
      <c r="G29" s="367">
        <f>A!K427</f>
        <v>2.4324452269544267E-5</v>
      </c>
      <c r="H29" s="367">
        <f>A!E427</f>
        <v>0</v>
      </c>
      <c r="I29" s="368">
        <f>A!F427</f>
        <v>4.7948491523252826E-2</v>
      </c>
      <c r="J29" s="367">
        <f t="shared" si="3"/>
        <v>0</v>
      </c>
      <c r="K29" s="367">
        <f t="shared" si="4"/>
        <v>4.7948491523252826E-2</v>
      </c>
      <c r="L29" s="492" t="s">
        <v>779</v>
      </c>
      <c r="M29" s="391">
        <f>A!G427</f>
        <v>0</v>
      </c>
      <c r="N29" s="367" t="str">
        <f>A!H427</f>
        <v/>
      </c>
      <c r="O29" s="368">
        <f>A!I427</f>
        <v>1.8906995588366814E-3</v>
      </c>
      <c r="P29" s="392"/>
      <c r="Q29" s="369">
        <f>A!L427</f>
        <v>0</v>
      </c>
    </row>
    <row r="30" spans="1:17" ht="12" customHeight="1">
      <c r="A30" s="298"/>
      <c r="B30" s="382" t="s">
        <v>308</v>
      </c>
      <c r="C30" s="367">
        <f>A!J428</f>
        <v>0</v>
      </c>
      <c r="D30" s="367">
        <f>A!D428</f>
        <v>0</v>
      </c>
      <c r="E30" s="367">
        <f>A!C428</f>
        <v>0</v>
      </c>
      <c r="F30" s="367">
        <f>A!B428</f>
        <v>0</v>
      </c>
      <c r="G30" s="367">
        <f>A!K428</f>
        <v>1.4232209428466741E-5</v>
      </c>
      <c r="H30" s="367">
        <f>A!E428</f>
        <v>0</v>
      </c>
      <c r="I30" s="368">
        <f>A!F428</f>
        <v>7.7183040596340541E-2</v>
      </c>
      <c r="J30" s="367">
        <f t="shared" si="3"/>
        <v>0</v>
      </c>
      <c r="K30" s="367">
        <f t="shared" si="4"/>
        <v>7.7183040596340541E-2</v>
      </c>
      <c r="L30" s="492" t="s">
        <v>779</v>
      </c>
      <c r="M30" s="391">
        <f>A!G428</f>
        <v>0</v>
      </c>
      <c r="N30" s="367" t="str">
        <f>A!H428</f>
        <v/>
      </c>
      <c r="O30" s="368">
        <f>A!I428</f>
        <v>1.7220724767894346E-3</v>
      </c>
      <c r="P30" s="392"/>
      <c r="Q30" s="369">
        <f>A!L428</f>
        <v>0</v>
      </c>
    </row>
    <row r="31" spans="1:17" ht="12" customHeight="1">
      <c r="A31" s="298"/>
      <c r="B31" s="382" t="s">
        <v>309</v>
      </c>
      <c r="C31" s="367">
        <f>A!J429</f>
        <v>0</v>
      </c>
      <c r="D31" s="367">
        <f>A!D429</f>
        <v>0</v>
      </c>
      <c r="E31" s="367">
        <f>A!C429</f>
        <v>0</v>
      </c>
      <c r="F31" s="367">
        <f>A!B429</f>
        <v>0</v>
      </c>
      <c r="G31" s="367">
        <f>A!K429</f>
        <v>2.252252798683734E-6</v>
      </c>
      <c r="H31" s="367">
        <f>A!E429</f>
        <v>0</v>
      </c>
      <c r="I31" s="368">
        <f>A!F429</f>
        <v>5.6383019014255575E-2</v>
      </c>
      <c r="J31" s="367">
        <f t="shared" si="3"/>
        <v>0</v>
      </c>
      <c r="K31" s="367">
        <f t="shared" si="4"/>
        <v>5.6383019014255575E-2</v>
      </c>
      <c r="L31" s="492" t="s">
        <v>779</v>
      </c>
      <c r="M31" s="391">
        <f>A!G429</f>
        <v>0</v>
      </c>
      <c r="N31" s="367" t="str">
        <f>A!H429</f>
        <v/>
      </c>
      <c r="O31" s="368">
        <f>A!I429</f>
        <v>1.3521431468878683E-3</v>
      </c>
      <c r="P31" s="392"/>
      <c r="Q31" s="369">
        <f>A!L429</f>
        <v>0</v>
      </c>
    </row>
    <row r="32" spans="1:17" ht="12" customHeight="1">
      <c r="A32" s="298"/>
      <c r="B32" s="382" t="s">
        <v>310</v>
      </c>
      <c r="C32" s="367">
        <f>A!J430</f>
        <v>0</v>
      </c>
      <c r="D32" s="367">
        <f>A!D430</f>
        <v>0</v>
      </c>
      <c r="E32" s="367">
        <f>A!C430</f>
        <v>0</v>
      </c>
      <c r="F32" s="367">
        <f>A!B430</f>
        <v>0</v>
      </c>
      <c r="G32" s="367">
        <f>A!K430</f>
        <v>1.351351892080104E-6</v>
      </c>
      <c r="H32" s="367">
        <f>A!E430</f>
        <v>0</v>
      </c>
      <c r="I32" s="368">
        <f>A!F430</f>
        <v>6.9271217779955666E-2</v>
      </c>
      <c r="J32" s="367">
        <f t="shared" si="3"/>
        <v>0</v>
      </c>
      <c r="K32" s="367">
        <f t="shared" si="4"/>
        <v>6.9271217779955666E-2</v>
      </c>
      <c r="L32" s="492" t="s">
        <v>779</v>
      </c>
      <c r="M32" s="391">
        <f>A!G430</f>
        <v>0</v>
      </c>
      <c r="N32" s="367" t="str">
        <f>A!H430</f>
        <v/>
      </c>
      <c r="O32" s="368">
        <f>A!I430</f>
        <v>1.5325670498085406E-3</v>
      </c>
      <c r="P32" s="392"/>
      <c r="Q32" s="369">
        <f>A!L430</f>
        <v>0</v>
      </c>
    </row>
    <row r="33" spans="1:17" ht="12" customHeight="1">
      <c r="A33" s="298"/>
      <c r="B33" s="382" t="s">
        <v>311</v>
      </c>
      <c r="C33" s="367">
        <f>A!J431</f>
        <v>0</v>
      </c>
      <c r="D33" s="367">
        <f>A!D431</f>
        <v>0</v>
      </c>
      <c r="E33" s="367">
        <f>A!C431</f>
        <v>0</v>
      </c>
      <c r="F33" s="367">
        <f>A!B431</f>
        <v>0</v>
      </c>
      <c r="G33" s="367">
        <f>A!K431</f>
        <v>2.7027160963605882E-5</v>
      </c>
      <c r="H33" s="367">
        <f>A!E431</f>
        <v>0</v>
      </c>
      <c r="I33" s="368">
        <f>A!F431</f>
        <v>5.3798659187325015E-2</v>
      </c>
      <c r="J33" s="367">
        <f t="shared" si="3"/>
        <v>0</v>
      </c>
      <c r="K33" s="367">
        <f t="shared" si="4"/>
        <v>5.3798659187325015E-2</v>
      </c>
      <c r="L33" s="492" t="s">
        <v>779</v>
      </c>
      <c r="M33" s="391">
        <f>A!G431</f>
        <v>0</v>
      </c>
      <c r="N33" s="367" t="str">
        <f>A!H431</f>
        <v/>
      </c>
      <c r="O33" s="368">
        <f>A!I431</f>
        <v>1.7104789341015599E-3</v>
      </c>
      <c r="P33" s="392"/>
      <c r="Q33" s="369">
        <f>A!L431</f>
        <v>3.8447641611103873E-5</v>
      </c>
    </row>
    <row r="34" spans="1:17" ht="12" customHeight="1">
      <c r="A34" s="298"/>
      <c r="B34" s="382" t="s">
        <v>312</v>
      </c>
      <c r="C34" s="367">
        <f>A!J432</f>
        <v>0</v>
      </c>
      <c r="D34" s="367">
        <f>A!D432</f>
        <v>0</v>
      </c>
      <c r="E34" s="367">
        <f>A!C432</f>
        <v>0</v>
      </c>
      <c r="F34" s="367">
        <f>A!B432</f>
        <v>0</v>
      </c>
      <c r="G34" s="367">
        <f>A!K432</f>
        <v>4.2696795599228397E-5</v>
      </c>
      <c r="H34" s="367">
        <f>A!E432</f>
        <v>0</v>
      </c>
      <c r="I34" s="368">
        <f>A!F432</f>
        <v>4.5193952473209488E-2</v>
      </c>
      <c r="J34" s="367">
        <f t="shared" si="3"/>
        <v>0</v>
      </c>
      <c r="K34" s="367">
        <f t="shared" si="4"/>
        <v>4.5193952473209488E-2</v>
      </c>
      <c r="L34" s="492" t="s">
        <v>779</v>
      </c>
      <c r="M34" s="391">
        <f>A!G432</f>
        <v>0</v>
      </c>
      <c r="N34" s="367" t="str">
        <f>A!H432</f>
        <v/>
      </c>
      <c r="O34" s="368">
        <f>A!I432</f>
        <v>1.572209328441942E-3</v>
      </c>
      <c r="P34" s="392"/>
      <c r="Q34" s="369">
        <f>A!L432</f>
        <v>2.8159302696324107E-5</v>
      </c>
    </row>
    <row r="35" spans="1:17" ht="12" customHeight="1">
      <c r="A35" s="298"/>
      <c r="B35" s="382" t="s">
        <v>313</v>
      </c>
      <c r="C35" s="367">
        <f>A!J433</f>
        <v>0</v>
      </c>
      <c r="D35" s="367">
        <f>A!D433</f>
        <v>0</v>
      </c>
      <c r="E35" s="367">
        <f>A!C433</f>
        <v>0</v>
      </c>
      <c r="F35" s="367">
        <f>A!B433</f>
        <v>0</v>
      </c>
      <c r="G35" s="367">
        <f>A!K433</f>
        <v>4.3777043092763357E-5</v>
      </c>
      <c r="H35" s="367">
        <f>A!E433</f>
        <v>0</v>
      </c>
      <c r="I35" s="368">
        <f>A!F433</f>
        <v>5.1302556413444896E-2</v>
      </c>
      <c r="J35" s="367">
        <f t="shared" si="3"/>
        <v>0</v>
      </c>
      <c r="K35" s="367">
        <f t="shared" si="4"/>
        <v>5.1302556413444896E-2</v>
      </c>
      <c r="L35" s="492" t="s">
        <v>779</v>
      </c>
      <c r="M35" s="391">
        <f>A!G433</f>
        <v>0</v>
      </c>
      <c r="N35" s="367" t="str">
        <f>A!H433</f>
        <v/>
      </c>
      <c r="O35" s="368">
        <f>A!I433</f>
        <v>1.5439378993867721E-3</v>
      </c>
      <c r="P35" s="392"/>
      <c r="Q35" s="369">
        <f>A!L433</f>
        <v>3.8471335373923594E-4</v>
      </c>
    </row>
    <row r="36" spans="1:17" ht="12" customHeight="1">
      <c r="A36" s="298"/>
      <c r="B36" s="382" t="s">
        <v>314</v>
      </c>
      <c r="C36" s="367">
        <f>A!J434</f>
        <v>0</v>
      </c>
      <c r="D36" s="367">
        <f>A!D434</f>
        <v>0</v>
      </c>
      <c r="E36" s="367">
        <f>A!C434</f>
        <v>0</v>
      </c>
      <c r="F36" s="367">
        <f>A!B434</f>
        <v>0</v>
      </c>
      <c r="G36" s="367">
        <f>A!K434</f>
        <v>2.3423476493095857E-5</v>
      </c>
      <c r="H36" s="367">
        <f>A!E434</f>
        <v>0</v>
      </c>
      <c r="I36" s="368">
        <f>A!F434</f>
        <v>4.9735795073075968E-2</v>
      </c>
      <c r="J36" s="367">
        <f t="shared" si="3"/>
        <v>0</v>
      </c>
      <c r="K36" s="367">
        <f t="shared" si="4"/>
        <v>4.9735795073075968E-2</v>
      </c>
      <c r="L36" s="492" t="s">
        <v>779</v>
      </c>
      <c r="M36" s="391">
        <f>A!G434</f>
        <v>0</v>
      </c>
      <c r="N36" s="367" t="str">
        <f>A!H434</f>
        <v/>
      </c>
      <c r="O36" s="368">
        <f>A!I434</f>
        <v>1.3063651515834006E-3</v>
      </c>
      <c r="P36" s="392"/>
      <c r="Q36" s="369">
        <f>A!L434</f>
        <v>4.4809001354240552E-15</v>
      </c>
    </row>
    <row r="37" spans="1:17" ht="12" customHeight="1">
      <c r="A37" s="461"/>
      <c r="B37" s="382" t="s">
        <v>315</v>
      </c>
      <c r="C37" s="367">
        <f>A!J435</f>
        <v>0</v>
      </c>
      <c r="D37" s="367">
        <f>A!D435</f>
        <v>0</v>
      </c>
      <c r="E37" s="367">
        <f>A!C435</f>
        <v>0</v>
      </c>
      <c r="F37" s="367">
        <f>A!B435</f>
        <v>0</v>
      </c>
      <c r="G37" s="367">
        <f>A!K435</f>
        <v>2.0270306698266018E-5</v>
      </c>
      <c r="H37" s="367">
        <f>A!E435</f>
        <v>0</v>
      </c>
      <c r="I37" s="368">
        <f>A!F435</f>
        <v>3.4923740505307797E-2</v>
      </c>
      <c r="J37" s="367">
        <f t="shared" si="3"/>
        <v>0</v>
      </c>
      <c r="K37" s="367">
        <f t="shared" si="4"/>
        <v>3.4923740505307797E-2</v>
      </c>
      <c r="L37" s="492" t="s">
        <v>779</v>
      </c>
      <c r="M37" s="391">
        <f>A!G435</f>
        <v>0</v>
      </c>
      <c r="N37" s="367" t="str">
        <f>A!H435</f>
        <v/>
      </c>
      <c r="O37" s="368">
        <f>A!I435</f>
        <v>8.1062823688345554E-4</v>
      </c>
      <c r="P37" s="392"/>
      <c r="Q37" s="369">
        <f>A!L435</f>
        <v>4.4809001354240552E-15</v>
      </c>
    </row>
    <row r="38" spans="1:17" ht="12" customHeight="1">
      <c r="A38" s="461"/>
      <c r="B38" s="382" t="s">
        <v>316</v>
      </c>
      <c r="C38" s="367">
        <f>A!J436</f>
        <v>0</v>
      </c>
      <c r="D38" s="367">
        <f>A!D436</f>
        <v>0</v>
      </c>
      <c r="E38" s="367">
        <f>A!C436</f>
        <v>0</v>
      </c>
      <c r="F38" s="367">
        <f>A!B436</f>
        <v>0</v>
      </c>
      <c r="G38" s="367">
        <f>A!K436</f>
        <v>1.4864881505032423E-5</v>
      </c>
      <c r="H38" s="367">
        <f>A!E436</f>
        <v>0</v>
      </c>
      <c r="I38" s="368">
        <f>A!F436</f>
        <v>2.1459067716471152E-2</v>
      </c>
      <c r="J38" s="367">
        <f t="shared" si="3"/>
        <v>0</v>
      </c>
      <c r="K38" s="367">
        <f t="shared" si="4"/>
        <v>2.1459067716471152E-2</v>
      </c>
      <c r="L38" s="492" t="s">
        <v>779</v>
      </c>
      <c r="M38" s="391">
        <f>A!G436</f>
        <v>0</v>
      </c>
      <c r="N38" s="367" t="str">
        <f>A!H436</f>
        <v/>
      </c>
      <c r="O38" s="368">
        <f>A!I436</f>
        <v>7.2052598396821752E-4</v>
      </c>
      <c r="P38" s="392"/>
      <c r="Q38" s="369">
        <f>A!L436</f>
        <v>1.2996335339297987E-7</v>
      </c>
    </row>
    <row r="39" spans="1:17" ht="12" customHeight="1">
      <c r="A39" s="461"/>
      <c r="B39" s="382" t="s">
        <v>317</v>
      </c>
      <c r="C39" s="367">
        <f>A!J437</f>
        <v>0</v>
      </c>
      <c r="D39" s="367">
        <f>A!D437</f>
        <v>0</v>
      </c>
      <c r="E39" s="367">
        <f>A!C437</f>
        <v>0</v>
      </c>
      <c r="F39" s="367">
        <f>A!B437</f>
        <v>0</v>
      </c>
      <c r="G39" s="367">
        <f>A!K437</f>
        <v>4.0540550296382504E-6</v>
      </c>
      <c r="H39" s="367">
        <f>A!E437</f>
        <v>0</v>
      </c>
      <c r="I39" s="368">
        <f>A!F437</f>
        <v>2.8249983879527572E-2</v>
      </c>
      <c r="J39" s="367">
        <f t="shared" si="3"/>
        <v>0</v>
      </c>
      <c r="K39" s="367">
        <f t="shared" si="4"/>
        <v>2.8249983879527572E-2</v>
      </c>
      <c r="L39" s="492" t="s">
        <v>779</v>
      </c>
      <c r="M39" s="391">
        <f>A!G437</f>
        <v>0</v>
      </c>
      <c r="N39" s="367" t="str">
        <f>A!H437</f>
        <v/>
      </c>
      <c r="O39" s="368">
        <f>A!I437</f>
        <v>7.2091556276479194E-4</v>
      </c>
      <c r="P39" s="392"/>
      <c r="Q39" s="369">
        <f>A!L437</f>
        <v>0</v>
      </c>
    </row>
    <row r="40" spans="1:17" ht="12" customHeight="1">
      <c r="A40" s="461"/>
      <c r="B40" s="382" t="s">
        <v>318</v>
      </c>
      <c r="C40" s="367">
        <f>A!J438</f>
        <v>0</v>
      </c>
      <c r="D40" s="367">
        <f>A!D438</f>
        <v>0</v>
      </c>
      <c r="E40" s="367">
        <f>A!C438</f>
        <v>0</v>
      </c>
      <c r="F40" s="367">
        <f>A!B438</f>
        <v>0</v>
      </c>
      <c r="G40" s="367">
        <f>A!K438</f>
        <v>4.0540546682125004E-6</v>
      </c>
      <c r="H40" s="367">
        <f>A!E438</f>
        <v>0</v>
      </c>
      <c r="I40" s="368">
        <f>A!F438</f>
        <v>2.271563111997392E-2</v>
      </c>
      <c r="J40" s="367">
        <f t="shared" si="3"/>
        <v>0</v>
      </c>
      <c r="K40" s="367">
        <f t="shared" si="4"/>
        <v>2.271563111997392E-2</v>
      </c>
      <c r="L40" s="492" t="s">
        <v>779</v>
      </c>
      <c r="M40" s="391">
        <f>A!G438</f>
        <v>0</v>
      </c>
      <c r="N40" s="367" t="str">
        <f>A!H438</f>
        <v/>
      </c>
      <c r="O40" s="368">
        <f>A!I438</f>
        <v>6.3077269655340842E-4</v>
      </c>
      <c r="P40" s="392"/>
      <c r="Q40" s="369">
        <f>A!L438</f>
        <v>0</v>
      </c>
    </row>
    <row r="41" spans="1:17" ht="12" customHeight="1" thickBot="1">
      <c r="A41" s="461"/>
      <c r="B41" s="387" t="s">
        <v>319</v>
      </c>
      <c r="C41" s="370">
        <f>A!J439</f>
        <v>0</v>
      </c>
      <c r="D41" s="370">
        <f>A!D439</f>
        <v>0</v>
      </c>
      <c r="E41" s="370">
        <f>A!C439</f>
        <v>0</v>
      </c>
      <c r="F41" s="370">
        <f>A!B439</f>
        <v>0</v>
      </c>
      <c r="G41" s="371">
        <f>A!K439</f>
        <v>4.2322299526315919E-5</v>
      </c>
      <c r="H41" s="370">
        <f>A!E439</f>
        <v>0</v>
      </c>
      <c r="I41" s="372">
        <f>A!F439</f>
        <v>0</v>
      </c>
      <c r="J41" s="370">
        <f t="shared" si="3"/>
        <v>0</v>
      </c>
      <c r="K41" s="370">
        <f t="shared" si="4"/>
        <v>4.2322299526315919E-5</v>
      </c>
      <c r="L41" s="493" t="s">
        <v>779</v>
      </c>
      <c r="M41" s="393">
        <f>A!G439</f>
        <v>0</v>
      </c>
      <c r="N41" s="370" t="str">
        <f>A!H439</f>
        <v/>
      </c>
      <c r="O41" s="372">
        <f>A!I439</f>
        <v>0</v>
      </c>
      <c r="P41" s="392"/>
      <c r="Q41" s="373">
        <f>A!L439</f>
        <v>8.353334611816899E-4</v>
      </c>
    </row>
    <row r="42" spans="1:17" ht="12" customHeight="1" thickTop="1">
      <c r="A42" s="461"/>
      <c r="B42" s="464" t="s">
        <v>800</v>
      </c>
      <c r="C42" s="367"/>
      <c r="D42" s="392"/>
      <c r="E42" s="367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</row>
    <row r="43" spans="1:17" ht="20.25" customHeight="1" thickBot="1">
      <c r="A43" s="461"/>
      <c r="B43" s="299" t="s">
        <v>811</v>
      </c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29"/>
      <c r="P43" s="329"/>
      <c r="Q43" s="329"/>
    </row>
    <row r="44" spans="1:17" ht="12" customHeight="1" thickTop="1">
      <c r="A44" s="461"/>
      <c r="B44" s="348" t="s">
        <v>65</v>
      </c>
      <c r="C44" s="349"/>
      <c r="D44" s="349"/>
      <c r="E44" s="349"/>
      <c r="F44" s="349"/>
      <c r="G44" s="374"/>
      <c r="H44" s="374"/>
      <c r="I44" s="350"/>
      <c r="J44" s="561" t="s">
        <v>380</v>
      </c>
      <c r="K44" s="562"/>
      <c r="L44" s="563"/>
      <c r="M44" s="349"/>
      <c r="N44" s="349"/>
      <c r="O44" s="350"/>
      <c r="P44" s="376"/>
      <c r="Q44" s="305">
        <f>YourData!$J$5</f>
        <v>40179</v>
      </c>
    </row>
    <row r="45" spans="1:17" ht="12" customHeight="1">
      <c r="A45" s="461"/>
      <c r="B45" s="351"/>
      <c r="C45" s="352" t="s">
        <v>41</v>
      </c>
      <c r="D45" s="352" t="s">
        <v>153</v>
      </c>
      <c r="E45" s="352" t="s">
        <v>154</v>
      </c>
      <c r="F45" s="352" t="s">
        <v>154</v>
      </c>
      <c r="G45" s="352" t="s">
        <v>42</v>
      </c>
      <c r="H45" s="352" t="s">
        <v>155</v>
      </c>
      <c r="I45" s="353" t="s">
        <v>156</v>
      </c>
      <c r="J45" s="329"/>
      <c r="K45" s="329"/>
      <c r="L45" s="308" t="s">
        <v>157</v>
      </c>
      <c r="M45" s="329"/>
      <c r="N45" s="329" t="s">
        <v>158</v>
      </c>
      <c r="O45" s="354"/>
      <c r="P45" s="376"/>
      <c r="Q45" s="528" t="str">
        <f>A!$L$21</f>
        <v>Tested Prg</v>
      </c>
    </row>
    <row r="46" spans="1:17" ht="12" customHeight="1">
      <c r="A46" s="298"/>
      <c r="B46" s="355" t="s">
        <v>812</v>
      </c>
      <c r="C46" s="356" t="s">
        <v>159</v>
      </c>
      <c r="D46" s="356" t="s">
        <v>159</v>
      </c>
      <c r="E46" s="356" t="s">
        <v>61</v>
      </c>
      <c r="F46" s="356" t="s">
        <v>43</v>
      </c>
      <c r="G46" s="356" t="s">
        <v>160</v>
      </c>
      <c r="H46" s="356" t="s">
        <v>161</v>
      </c>
      <c r="I46" s="357" t="s">
        <v>161</v>
      </c>
      <c r="J46" s="356" t="s">
        <v>162</v>
      </c>
      <c r="K46" s="356" t="s">
        <v>163</v>
      </c>
      <c r="L46" s="312" t="s">
        <v>379</v>
      </c>
      <c r="M46" s="356" t="s">
        <v>161</v>
      </c>
      <c r="N46" s="356" t="s">
        <v>49</v>
      </c>
      <c r="O46" s="357" t="s">
        <v>50</v>
      </c>
      <c r="P46" s="379"/>
      <c r="Q46" s="529" t="str">
        <f>A!$L$22</f>
        <v>Org</v>
      </c>
    </row>
    <row r="47" spans="1:17" ht="12" customHeight="1">
      <c r="A47" s="298"/>
      <c r="B47" s="395" t="s">
        <v>320</v>
      </c>
      <c r="C47" s="396">
        <f>A!J263</f>
        <v>7.4999999999999997E-3</v>
      </c>
      <c r="D47" s="396">
        <f>A!D263</f>
        <v>6.9100000000000003E-3</v>
      </c>
      <c r="E47" s="396">
        <f>A!C263</f>
        <v>7.6E-3</v>
      </c>
      <c r="F47" s="396">
        <f>A!B263</f>
        <v>7.4000000000000003E-3</v>
      </c>
      <c r="G47" s="396">
        <f>A!K263</f>
        <v>7.4744623001487803E-3</v>
      </c>
      <c r="H47" s="396">
        <f>A!E263</f>
        <v>7.50358999999987E-3</v>
      </c>
      <c r="I47" s="397">
        <f>A!F263</f>
        <v>7.5088100000000298E-3</v>
      </c>
      <c r="J47" s="396">
        <f t="shared" ref="J47:J60" si="5">MINA(C47:I47)</f>
        <v>6.9100000000000003E-3</v>
      </c>
      <c r="K47" s="396">
        <f t="shared" ref="K47:K60" si="6">MAXA(C47:I47)</f>
        <v>7.6E-3</v>
      </c>
      <c r="L47" s="316">
        <f t="shared" ref="L47:L60" si="7">IF(AVERAGE(M47:O47)=0,0,ABS((K47-J47)/(AVERAGE(M47:O47))))</f>
        <v>9.3637875011248803E-2</v>
      </c>
      <c r="M47" s="396">
        <f>A!G263</f>
        <v>7.4274392987488001E-3</v>
      </c>
      <c r="N47" s="396">
        <f>A!H263</f>
        <v>7.3400000000000002E-3</v>
      </c>
      <c r="O47" s="397">
        <f>A!I263</f>
        <v>7.339E-3</v>
      </c>
      <c r="P47" s="398"/>
      <c r="Q47" s="399">
        <f>A!L263</f>
        <v>6.9763490870697496E-3</v>
      </c>
    </row>
    <row r="48" spans="1:17" ht="12" customHeight="1">
      <c r="A48" s="298"/>
      <c r="B48" s="382" t="s">
        <v>307</v>
      </c>
      <c r="C48" s="396">
        <f>A!J264</f>
        <v>6.6E-3</v>
      </c>
      <c r="D48" s="396">
        <f>A!D264</f>
        <v>6.9199999999999999E-3</v>
      </c>
      <c r="E48" s="396">
        <f>A!C264</f>
        <v>7.0296100000000004E-3</v>
      </c>
      <c r="F48" s="396">
        <f>A!B264</f>
        <v>6.4000000000000003E-3</v>
      </c>
      <c r="G48" s="396">
        <f>A!K264</f>
        <v>6.5834781619047286E-3</v>
      </c>
      <c r="H48" s="396">
        <f>A!E264</f>
        <v>6.5938000000000697E-3</v>
      </c>
      <c r="I48" s="397">
        <f>A!F264</f>
        <v>6.6309200000000696E-3</v>
      </c>
      <c r="J48" s="396">
        <f t="shared" si="5"/>
        <v>6.4000000000000003E-3</v>
      </c>
      <c r="K48" s="396">
        <f t="shared" si="6"/>
        <v>7.0296100000000004E-3</v>
      </c>
      <c r="L48" s="316">
        <f t="shared" si="7"/>
        <v>9.7716646174517557E-2</v>
      </c>
      <c r="M48" s="396">
        <f>A!G264</f>
        <v>6.5186646369405103E-3</v>
      </c>
      <c r="N48" s="396">
        <f>A!H264</f>
        <v>6.4000000000000003E-3</v>
      </c>
      <c r="O48" s="397">
        <f>A!I264</f>
        <v>6.411E-3</v>
      </c>
      <c r="P48" s="398"/>
      <c r="Q48" s="399">
        <f>A!L264</f>
        <v>6.2080763809236701E-3</v>
      </c>
    </row>
    <row r="49" spans="1:17" ht="12" customHeight="1">
      <c r="A49" s="298"/>
      <c r="B49" s="382" t="s">
        <v>308</v>
      </c>
      <c r="C49" s="396">
        <f>A!J265</f>
        <v>8.0000000000000002E-3</v>
      </c>
      <c r="D49" s="396">
        <f>A!D265</f>
        <v>7.0000000000000001E-3</v>
      </c>
      <c r="E49" s="396">
        <f>A!C265</f>
        <v>7.7999999999999996E-3</v>
      </c>
      <c r="F49" s="396">
        <f>A!B265</f>
        <v>7.7999999999999996E-3</v>
      </c>
      <c r="G49" s="396">
        <f>A!K265</f>
        <v>8.0402255875000692E-3</v>
      </c>
      <c r="H49" s="396">
        <f>A!E265</f>
        <v>7.9505600000000197E-3</v>
      </c>
      <c r="I49" s="397">
        <f>A!F265</f>
        <v>7.9517200000000596E-3</v>
      </c>
      <c r="J49" s="396">
        <f t="shared" si="5"/>
        <v>7.0000000000000001E-3</v>
      </c>
      <c r="K49" s="396">
        <f t="shared" si="6"/>
        <v>8.0402255875000692E-3</v>
      </c>
      <c r="L49" s="316">
        <f t="shared" si="7"/>
        <v>0.13216887759240512</v>
      </c>
      <c r="M49" s="396">
        <f>A!G265</f>
        <v>7.8782829233826502E-3</v>
      </c>
      <c r="N49" s="396">
        <f>A!H265</f>
        <v>7.8600000000000007E-3</v>
      </c>
      <c r="O49" s="397">
        <f>A!I265</f>
        <v>7.8729999999999998E-3</v>
      </c>
      <c r="P49" s="398"/>
      <c r="Q49" s="399">
        <f>A!L265</f>
        <v>7.14459564738872E-3</v>
      </c>
    </row>
    <row r="50" spans="1:17" ht="12" customHeight="1">
      <c r="A50" s="298"/>
      <c r="B50" s="382" t="s">
        <v>309</v>
      </c>
      <c r="C50" s="396">
        <f>A!J266</f>
        <v>7.4999999999999997E-3</v>
      </c>
      <c r="D50" s="396">
        <f>A!D266</f>
        <v>6.9100000000000003E-3</v>
      </c>
      <c r="E50" s="396">
        <f>A!C266</f>
        <v>7.6E-3</v>
      </c>
      <c r="F50" s="396">
        <f>A!B266</f>
        <v>7.3000000000000001E-3</v>
      </c>
      <c r="G50" s="396">
        <f>A!K266</f>
        <v>7.4768822944939872E-3</v>
      </c>
      <c r="H50" s="396">
        <f>A!E266</f>
        <v>7.50358999999987E-3</v>
      </c>
      <c r="I50" s="397">
        <f>A!F266</f>
        <v>7.5193800000000104E-3</v>
      </c>
      <c r="J50" s="396">
        <f t="shared" si="5"/>
        <v>6.9100000000000003E-3</v>
      </c>
      <c r="K50" s="396">
        <f t="shared" si="6"/>
        <v>7.6E-3</v>
      </c>
      <c r="L50" s="316">
        <f t="shared" si="7"/>
        <v>9.3637875011248803E-2</v>
      </c>
      <c r="M50" s="396">
        <f>A!G266</f>
        <v>7.4274392987488001E-3</v>
      </c>
      <c r="N50" s="396">
        <f>A!H266</f>
        <v>7.3400000000000002E-3</v>
      </c>
      <c r="O50" s="397">
        <f>A!I266</f>
        <v>7.339E-3</v>
      </c>
      <c r="P50" s="398"/>
      <c r="Q50" s="399">
        <f>A!L266</f>
        <v>6.9793462187121499E-3</v>
      </c>
    </row>
    <row r="51" spans="1:17" ht="12" customHeight="1">
      <c r="A51" s="298"/>
      <c r="B51" s="382" t="s">
        <v>310</v>
      </c>
      <c r="C51" s="396">
        <f>A!J267</f>
        <v>6.4999999999999997E-3</v>
      </c>
      <c r="D51" s="396">
        <f>A!D267</f>
        <v>6.9199999999999999E-3</v>
      </c>
      <c r="E51" s="396">
        <f>A!C267</f>
        <v>7.0601199999999996E-3</v>
      </c>
      <c r="F51" s="396">
        <f>A!B267</f>
        <v>6.4000000000000003E-3</v>
      </c>
      <c r="G51" s="396">
        <f>A!K267</f>
        <v>6.5862562791667318E-3</v>
      </c>
      <c r="H51" s="396">
        <f>A!E267</f>
        <v>6.5938002678572099E-3</v>
      </c>
      <c r="I51" s="397">
        <f>A!F267</f>
        <v>6.5940699999999302E-3</v>
      </c>
      <c r="J51" s="396">
        <f t="shared" si="5"/>
        <v>6.4000000000000003E-3</v>
      </c>
      <c r="K51" s="396">
        <f t="shared" si="6"/>
        <v>7.0601199999999996E-3</v>
      </c>
      <c r="L51" s="316">
        <f t="shared" si="7"/>
        <v>0.10249957945098903</v>
      </c>
      <c r="M51" s="396">
        <f>A!G267</f>
        <v>6.5186646369405103E-3</v>
      </c>
      <c r="N51" s="396">
        <f>A!H267</f>
        <v>6.4000000000000003E-3</v>
      </c>
      <c r="O51" s="397">
        <f>A!I267</f>
        <v>6.4019999999999997E-3</v>
      </c>
      <c r="P51" s="398"/>
      <c r="Q51" s="399">
        <f>A!L267</f>
        <v>6.2149848043878998E-3</v>
      </c>
    </row>
    <row r="52" spans="1:17" ht="12" customHeight="1">
      <c r="A52" s="298"/>
      <c r="B52" s="382" t="s">
        <v>311</v>
      </c>
      <c r="C52" s="396">
        <f>A!J268</f>
        <v>8.3000000000000001E-3</v>
      </c>
      <c r="D52" s="396">
        <f>A!D268</f>
        <v>8.5299999999999994E-3</v>
      </c>
      <c r="E52" s="396">
        <f>A!C268</f>
        <v>8.2000000000000007E-3</v>
      </c>
      <c r="F52" s="396">
        <f>A!B268</f>
        <v>8.3000000000000001E-3</v>
      </c>
      <c r="G52" s="396">
        <f>A!K268</f>
        <v>8.422259210565471E-3</v>
      </c>
      <c r="H52" s="396">
        <f>A!E268</f>
        <v>8.3236000000000004E-3</v>
      </c>
      <c r="I52" s="397">
        <f>A!F268</f>
        <v>8.5152079315476206E-3</v>
      </c>
      <c r="J52" s="396">
        <f t="shared" si="5"/>
        <v>8.2000000000000007E-3</v>
      </c>
      <c r="K52" s="396">
        <f t="shared" si="6"/>
        <v>8.5299999999999994E-3</v>
      </c>
      <c r="L52" s="316">
        <f t="shared" si="7"/>
        <v>4.0183080728553498E-2</v>
      </c>
      <c r="M52" s="396">
        <f>A!G268</f>
        <v>8.2272349270004295E-3</v>
      </c>
      <c r="N52" s="396">
        <f>A!H268</f>
        <v>8.2000000000000007E-3</v>
      </c>
      <c r="O52" s="397">
        <f>A!I268</f>
        <v>8.2100000000000003E-3</v>
      </c>
      <c r="P52" s="398"/>
      <c r="Q52" s="399">
        <f>A!L268</f>
        <v>8.3624242356321703E-3</v>
      </c>
    </row>
    <row r="53" spans="1:17" ht="12" customHeight="1">
      <c r="A53" s="298"/>
      <c r="B53" s="382" t="s">
        <v>312</v>
      </c>
      <c r="C53" s="396">
        <f>A!J269</f>
        <v>1.0200000000000001E-2</v>
      </c>
      <c r="D53" s="396">
        <f>A!D269</f>
        <v>1.01E-2</v>
      </c>
      <c r="E53" s="396">
        <f>A!C269</f>
        <v>9.7010399999999993E-3</v>
      </c>
      <c r="F53" s="396">
        <f>A!B269</f>
        <v>9.9000000000000008E-3</v>
      </c>
      <c r="G53" s="396">
        <f>A!K269</f>
        <v>1.0277822212797617E-2</v>
      </c>
      <c r="H53" s="396">
        <f>A!E269</f>
        <v>1.0069099999999999E-2</v>
      </c>
      <c r="I53" s="397">
        <f>A!F269</f>
        <v>1.02355619047619E-2</v>
      </c>
      <c r="J53" s="396">
        <f t="shared" si="5"/>
        <v>9.7010399999999993E-3</v>
      </c>
      <c r="K53" s="396">
        <f t="shared" si="6"/>
        <v>1.0277822212797617E-2</v>
      </c>
      <c r="L53" s="316">
        <f t="shared" si="7"/>
        <v>5.7958399028111909E-2</v>
      </c>
      <c r="M53" s="396">
        <f>A!G269</f>
        <v>9.9689764556742302E-3</v>
      </c>
      <c r="N53" s="396">
        <f>A!H269</f>
        <v>9.9399999999999992E-3</v>
      </c>
      <c r="O53" s="397">
        <f>A!I269</f>
        <v>9.946E-3</v>
      </c>
      <c r="P53" s="398"/>
      <c r="Q53" s="399">
        <f>A!L269</f>
        <v>9.8378807815326392E-3</v>
      </c>
    </row>
    <row r="54" spans="1:17" ht="12" customHeight="1">
      <c r="A54" s="298"/>
      <c r="B54" s="382" t="s">
        <v>313</v>
      </c>
      <c r="C54" s="396">
        <f>A!J270</f>
        <v>9.2999999999999992E-3</v>
      </c>
      <c r="D54" s="396">
        <f>A!D270</f>
        <v>9.8499999999999994E-3</v>
      </c>
      <c r="E54" s="396">
        <f>A!C270</f>
        <v>9.0038700000000006E-3</v>
      </c>
      <c r="F54" s="396">
        <f>A!B270</f>
        <v>9.1999999999999998E-3</v>
      </c>
      <c r="G54" s="396">
        <f>A!K270</f>
        <v>9.394808202827374E-3</v>
      </c>
      <c r="H54" s="396">
        <f>A!E270</f>
        <v>9.3020700000001101E-3</v>
      </c>
      <c r="I54" s="397">
        <f>A!F270</f>
        <v>9.5112389285714593E-3</v>
      </c>
      <c r="J54" s="396">
        <f t="shared" si="5"/>
        <v>9.0038700000000006E-3</v>
      </c>
      <c r="K54" s="396">
        <f t="shared" si="6"/>
        <v>9.8499999999999994E-3</v>
      </c>
      <c r="L54" s="316">
        <f t="shared" si="7"/>
        <v>9.1713449115167947E-2</v>
      </c>
      <c r="M54" s="396">
        <f>A!G270</f>
        <v>9.2694020003592607E-3</v>
      </c>
      <c r="N54" s="396">
        <f>A!H270</f>
        <v>9.1999999999999998E-3</v>
      </c>
      <c r="O54" s="397">
        <f>A!I270</f>
        <v>9.2079999999999992E-3</v>
      </c>
      <c r="P54" s="398"/>
      <c r="Q54" s="399">
        <f>A!L270</f>
        <v>9.2250153890530602E-3</v>
      </c>
    </row>
    <row r="55" spans="1:17" ht="12" customHeight="1">
      <c r="A55" s="298"/>
      <c r="B55" s="382" t="s">
        <v>314</v>
      </c>
      <c r="C55" s="396">
        <f>A!J271</f>
        <v>1.06E-2</v>
      </c>
      <c r="D55" s="396">
        <f>A!D271</f>
        <v>1.0699999999999999E-2</v>
      </c>
      <c r="E55" s="396">
        <f>A!C271</f>
        <v>1.049435E-2</v>
      </c>
      <c r="F55" s="396">
        <f>A!B271</f>
        <v>1.0500000000000001E-2</v>
      </c>
      <c r="G55" s="396">
        <f>A!K271</f>
        <v>1.0571360269345246E-2</v>
      </c>
      <c r="H55" s="396">
        <f>A!E271</f>
        <v>1.0470800000000001E-2</v>
      </c>
      <c r="I55" s="397">
        <f>A!F271</f>
        <v>1.0525314136904799E-2</v>
      </c>
      <c r="J55" s="396">
        <f t="shared" si="5"/>
        <v>1.0470800000000001E-2</v>
      </c>
      <c r="K55" s="396">
        <f t="shared" si="6"/>
        <v>1.0699999999999999E-2</v>
      </c>
      <c r="L55" s="316">
        <f t="shared" si="7"/>
        <v>2.1990633305363036E-2</v>
      </c>
      <c r="M55" s="396">
        <f>A!G271</f>
        <v>1.0366858021729E-2</v>
      </c>
      <c r="N55" s="396">
        <f>A!H271</f>
        <v>1.0449999999999999E-2</v>
      </c>
      <c r="O55" s="397">
        <f>A!I271</f>
        <v>1.0451E-2</v>
      </c>
      <c r="P55" s="398"/>
      <c r="Q55" s="399">
        <f>A!L271</f>
        <v>1.0681841851434899E-2</v>
      </c>
    </row>
    <row r="56" spans="1:17" ht="12" customHeight="1">
      <c r="A56" s="298"/>
      <c r="B56" s="382" t="s">
        <v>315</v>
      </c>
      <c r="C56" s="396">
        <f>A!J272</f>
        <v>1.6400000000000001E-2</v>
      </c>
      <c r="D56" s="396">
        <f>A!D272</f>
        <v>1.6400000000000001E-2</v>
      </c>
      <c r="E56" s="396">
        <f>A!C272</f>
        <v>1.6613989999999999E-2</v>
      </c>
      <c r="F56" s="396">
        <f>A!B272</f>
        <v>1.6400000000000001E-2</v>
      </c>
      <c r="G56" s="396">
        <f>A!K272</f>
        <v>1.6193066794642868E-2</v>
      </c>
      <c r="H56" s="396">
        <f>A!E272</f>
        <v>1.6309700000000101E-2</v>
      </c>
      <c r="I56" s="397">
        <f>A!F272</f>
        <v>1.6403845982142898E-2</v>
      </c>
      <c r="J56" s="396">
        <f t="shared" si="5"/>
        <v>1.6193066794642868E-2</v>
      </c>
      <c r="K56" s="396">
        <f t="shared" si="6"/>
        <v>1.6613989999999999E-2</v>
      </c>
      <c r="L56" s="316">
        <f t="shared" si="7"/>
        <v>2.595617514039078E-2</v>
      </c>
      <c r="M56" s="396">
        <f>A!G272</f>
        <v>1.61900653213107E-2</v>
      </c>
      <c r="N56" s="396">
        <f>A!H272</f>
        <v>1.6230000000000001E-2</v>
      </c>
      <c r="O56" s="397">
        <f>A!I272</f>
        <v>1.6230000000000001E-2</v>
      </c>
      <c r="P56" s="398"/>
      <c r="Q56" s="399">
        <f>A!L272</f>
        <v>1.5727462371259399E-2</v>
      </c>
    </row>
    <row r="57" spans="1:17" ht="12" customHeight="1">
      <c r="A57" s="298"/>
      <c r="B57" s="382" t="s">
        <v>316</v>
      </c>
      <c r="C57" s="396">
        <f>A!J273</f>
        <v>1.6199999999999999E-2</v>
      </c>
      <c r="D57" s="396">
        <f>A!D273</f>
        <v>1.7100000000000001E-2</v>
      </c>
      <c r="E57" s="396">
        <f>A!C273</f>
        <v>1.6440630000000001E-2</v>
      </c>
      <c r="F57" s="396">
        <f>A!B273</f>
        <v>1.6199999999999999E-2</v>
      </c>
      <c r="G57" s="396">
        <f>A!K273</f>
        <v>1.60668358735119E-2</v>
      </c>
      <c r="H57" s="396">
        <f>A!E273</f>
        <v>1.6151200000000001E-2</v>
      </c>
      <c r="I57" s="397">
        <f>A!F273</f>
        <v>1.62790915178571E-2</v>
      </c>
      <c r="J57" s="396">
        <f t="shared" si="5"/>
        <v>1.60668358735119E-2</v>
      </c>
      <c r="K57" s="396">
        <f t="shared" si="6"/>
        <v>1.7100000000000001E-2</v>
      </c>
      <c r="L57" s="316">
        <f t="shared" si="7"/>
        <v>6.4351158285066171E-2</v>
      </c>
      <c r="M57" s="396">
        <f>A!G273</f>
        <v>1.6056292778942799E-2</v>
      </c>
      <c r="N57" s="396">
        <f>A!H273</f>
        <v>1.6049999999999998E-2</v>
      </c>
      <c r="O57" s="397">
        <f>A!I273</f>
        <v>1.6059E-2</v>
      </c>
      <c r="P57" s="398"/>
      <c r="Q57" s="399">
        <f>A!L273</f>
        <v>1.5900700052334901E-2</v>
      </c>
    </row>
    <row r="58" spans="1:17" ht="12" customHeight="1">
      <c r="A58" s="298"/>
      <c r="B58" s="382" t="s">
        <v>317</v>
      </c>
      <c r="C58" s="396">
        <f>A!J274</f>
        <v>1.6E-2</v>
      </c>
      <c r="D58" s="396">
        <f>A!D274</f>
        <v>1.61E-2</v>
      </c>
      <c r="E58" s="396">
        <f>A!C274</f>
        <v>1.6254319999999999E-2</v>
      </c>
      <c r="F58" s="396">
        <f>A!B274</f>
        <v>1.5900000000000001E-2</v>
      </c>
      <c r="G58" s="396">
        <f>A!K274</f>
        <v>1.5855308177083322E-2</v>
      </c>
      <c r="H58" s="396">
        <f>A!E274</f>
        <v>1.59210999999999E-2</v>
      </c>
      <c r="I58" s="397">
        <f>A!F274</f>
        <v>1.5706914434523801E-2</v>
      </c>
      <c r="J58" s="396">
        <f t="shared" si="5"/>
        <v>1.5706914434523801E-2</v>
      </c>
      <c r="K58" s="396">
        <f t="shared" si="6"/>
        <v>1.6254319999999999E-2</v>
      </c>
      <c r="L58" s="316">
        <f t="shared" si="7"/>
        <v>3.450942246934046E-2</v>
      </c>
      <c r="M58" s="396">
        <f>A!G274</f>
        <v>1.5796487095375299E-2</v>
      </c>
      <c r="N58" s="396">
        <f>A!H274</f>
        <v>1.5900000000000001E-2</v>
      </c>
      <c r="O58" s="397">
        <f>A!I274</f>
        <v>1.5890999999999999E-2</v>
      </c>
      <c r="P58" s="398"/>
      <c r="Q58" s="399">
        <f>A!L274</f>
        <v>1.55127050975283E-2</v>
      </c>
    </row>
    <row r="59" spans="1:17" ht="12" customHeight="1">
      <c r="A59" s="298"/>
      <c r="B59" s="382" t="s">
        <v>318</v>
      </c>
      <c r="C59" s="396">
        <f>A!J275</f>
        <v>1.5599999999999999E-2</v>
      </c>
      <c r="D59" s="396">
        <f>A!D275</f>
        <v>1.6400000000000001E-2</v>
      </c>
      <c r="E59" s="396">
        <f>A!C275</f>
        <v>1.5764429999999999E-2</v>
      </c>
      <c r="F59" s="396">
        <f>A!B275</f>
        <v>1.55E-2</v>
      </c>
      <c r="G59" s="396">
        <f>A!K275</f>
        <v>1.5445724502976214E-2</v>
      </c>
      <c r="H59" s="396">
        <f>A!E275</f>
        <v>1.5469899999999899E-2</v>
      </c>
      <c r="I59" s="397">
        <f>A!F275</f>
        <v>1.53260693452381E-2</v>
      </c>
      <c r="J59" s="396">
        <f t="shared" si="5"/>
        <v>1.53260693452381E-2</v>
      </c>
      <c r="K59" s="396">
        <f t="shared" si="6"/>
        <v>1.6400000000000001E-2</v>
      </c>
      <c r="L59" s="316">
        <f t="shared" si="7"/>
        <v>6.966528285924134E-2</v>
      </c>
      <c r="M59" s="396">
        <f>A!G275</f>
        <v>1.53677362803268E-2</v>
      </c>
      <c r="N59" s="396">
        <f>A!H275</f>
        <v>1.5440000000000001E-2</v>
      </c>
      <c r="O59" s="397">
        <f>A!I275</f>
        <v>1.5439E-2</v>
      </c>
      <c r="P59" s="398"/>
      <c r="Q59" s="399">
        <f>A!L275</f>
        <v>1.5432132549242E-2</v>
      </c>
    </row>
    <row r="60" spans="1:17" ht="12" customHeight="1" thickBot="1">
      <c r="A60" s="298"/>
      <c r="B60" s="387" t="s">
        <v>319</v>
      </c>
      <c r="C60" s="400">
        <f>A!J276</f>
        <v>1.14E-2</v>
      </c>
      <c r="D60" s="400">
        <f>A!D276</f>
        <v>1.15E-2</v>
      </c>
      <c r="E60" s="400">
        <f>A!C276</f>
        <v>1.0932890000000001E-2</v>
      </c>
      <c r="F60" s="400">
        <f>A!B276</f>
        <v>1.11E-2</v>
      </c>
      <c r="G60" s="396">
        <f>A!K276</f>
        <v>1.1460890157738097E-2</v>
      </c>
      <c r="H60" s="400">
        <f>A!E276</f>
        <v>1.12810999999999E-2</v>
      </c>
      <c r="I60" s="401">
        <f>A!F276</f>
        <v>1.12812E-2</v>
      </c>
      <c r="J60" s="400">
        <f t="shared" si="5"/>
        <v>1.0932890000000001E-2</v>
      </c>
      <c r="K60" s="400">
        <f t="shared" si="6"/>
        <v>1.15E-2</v>
      </c>
      <c r="L60" s="316">
        <f t="shared" si="7"/>
        <v>5.1063199310086405E-2</v>
      </c>
      <c r="M60" s="400">
        <f>A!G276</f>
        <v>1.1129123873682501E-2</v>
      </c>
      <c r="N60" s="400">
        <f>A!H276</f>
        <v>1.1089999999999999E-2</v>
      </c>
      <c r="O60" s="401">
        <f>A!I276</f>
        <v>1.1098999999999999E-2</v>
      </c>
      <c r="P60" s="398"/>
      <c r="Q60" s="399">
        <f>A!L276</f>
        <v>1.11126045646336E-2</v>
      </c>
    </row>
    <row r="61" spans="1:17" ht="12" customHeight="1" thickTop="1">
      <c r="A61" s="298"/>
      <c r="B61" s="366" t="s">
        <v>75</v>
      </c>
      <c r="C61" s="329"/>
      <c r="D61" s="329"/>
      <c r="E61" s="329"/>
      <c r="F61" s="329"/>
      <c r="G61" s="374"/>
      <c r="H61" s="374"/>
      <c r="I61" s="350"/>
      <c r="J61" s="561" t="s">
        <v>380</v>
      </c>
      <c r="K61" s="562"/>
      <c r="L61" s="563"/>
      <c r="M61" s="329"/>
      <c r="N61" s="329"/>
      <c r="O61" s="354"/>
      <c r="P61" s="376"/>
      <c r="Q61" s="305">
        <f>YourData!$J$5</f>
        <v>40179</v>
      </c>
    </row>
    <row r="62" spans="1:17" ht="12" customHeight="1">
      <c r="A62" s="298"/>
      <c r="B62" s="351"/>
      <c r="C62" s="352" t="s">
        <v>41</v>
      </c>
      <c r="D62" s="352" t="s">
        <v>153</v>
      </c>
      <c r="E62" s="352" t="s">
        <v>154</v>
      </c>
      <c r="F62" s="352" t="s">
        <v>154</v>
      </c>
      <c r="G62" s="352" t="s">
        <v>42</v>
      </c>
      <c r="H62" s="352" t="s">
        <v>155</v>
      </c>
      <c r="I62" s="353" t="s">
        <v>156</v>
      </c>
      <c r="J62" s="329"/>
      <c r="K62" s="329"/>
      <c r="L62" s="308" t="s">
        <v>157</v>
      </c>
      <c r="M62" s="329"/>
      <c r="N62" s="329" t="s">
        <v>158</v>
      </c>
      <c r="O62" s="354"/>
      <c r="P62" s="376"/>
      <c r="Q62" s="528" t="str">
        <f>A!$L$21</f>
        <v>Tested Prg</v>
      </c>
    </row>
    <row r="63" spans="1:17" ht="12" customHeight="1">
      <c r="A63" s="298"/>
      <c r="B63" s="355" t="s">
        <v>812</v>
      </c>
      <c r="C63" s="356" t="s">
        <v>159</v>
      </c>
      <c r="D63" s="356" t="s">
        <v>159</v>
      </c>
      <c r="E63" s="356" t="s">
        <v>61</v>
      </c>
      <c r="F63" s="356" t="s">
        <v>43</v>
      </c>
      <c r="G63" s="356" t="s">
        <v>160</v>
      </c>
      <c r="H63" s="356" t="s">
        <v>161</v>
      </c>
      <c r="I63" s="357" t="s">
        <v>161</v>
      </c>
      <c r="J63" s="356" t="s">
        <v>162</v>
      </c>
      <c r="K63" s="356" t="s">
        <v>163</v>
      </c>
      <c r="L63" s="312" t="s">
        <v>379</v>
      </c>
      <c r="M63" s="356" t="s">
        <v>161</v>
      </c>
      <c r="N63" s="356" t="s">
        <v>49</v>
      </c>
      <c r="O63" s="357" t="s">
        <v>50</v>
      </c>
      <c r="P63" s="379"/>
      <c r="Q63" s="529" t="str">
        <f>A!$L$22</f>
        <v>Org</v>
      </c>
    </row>
    <row r="64" spans="1:17" ht="12" customHeight="1">
      <c r="A64" s="298"/>
      <c r="B64" s="395" t="s">
        <v>320</v>
      </c>
      <c r="C64" s="367">
        <f>A!J446</f>
        <v>0</v>
      </c>
      <c r="D64" s="367">
        <f>A!D446</f>
        <v>2.1707670043415332E-2</v>
      </c>
      <c r="E64" s="367">
        <f>A!C446</f>
        <v>0</v>
      </c>
      <c r="F64" s="367">
        <f>A!B446</f>
        <v>0</v>
      </c>
      <c r="G64" s="367">
        <f>A!K446</f>
        <v>5.1397677126867347E-4</v>
      </c>
      <c r="H64" s="367">
        <f>A!E446</f>
        <v>0</v>
      </c>
      <c r="I64" s="368">
        <f>A!F446</f>
        <v>0</v>
      </c>
      <c r="J64" s="396">
        <f t="shared" ref="J64:J77" si="8">MINA(C64:I64)</f>
        <v>0</v>
      </c>
      <c r="K64" s="396">
        <f t="shared" ref="K64:K77" si="9">MAXA(C64:I64)</f>
        <v>2.1707670043415332E-2</v>
      </c>
      <c r="L64" s="491" t="s">
        <v>779</v>
      </c>
      <c r="M64" s="367">
        <f>A!G446</f>
        <v>0</v>
      </c>
      <c r="N64" s="367" t="str">
        <f>A!H446</f>
        <v/>
      </c>
      <c r="O64" s="368">
        <f>A!I446</f>
        <v>0</v>
      </c>
      <c r="P64" s="392"/>
      <c r="Q64" s="369">
        <f>A!L446</f>
        <v>0</v>
      </c>
    </row>
    <row r="65" spans="1:17" ht="12" customHeight="1">
      <c r="A65" s="298"/>
      <c r="B65" s="382" t="s">
        <v>307</v>
      </c>
      <c r="C65" s="367">
        <f>A!J447</f>
        <v>0</v>
      </c>
      <c r="D65" s="367">
        <f>A!D447</f>
        <v>2.1676300578034678E-2</v>
      </c>
      <c r="E65" s="367">
        <f>A!C447</f>
        <v>1.4225540250454898E-2</v>
      </c>
      <c r="F65" s="367">
        <f>A!B447</f>
        <v>0</v>
      </c>
      <c r="G65" s="367">
        <f>A!K447</f>
        <v>4.9972065207673001E-4</v>
      </c>
      <c r="H65" s="367">
        <f>A!E447</f>
        <v>0</v>
      </c>
      <c r="I65" s="368">
        <f>A!F447</f>
        <v>0</v>
      </c>
      <c r="J65" s="396">
        <f t="shared" si="8"/>
        <v>0</v>
      </c>
      <c r="K65" s="396">
        <f t="shared" si="9"/>
        <v>2.1676300578034678E-2</v>
      </c>
      <c r="L65" s="492" t="s">
        <v>779</v>
      </c>
      <c r="M65" s="367">
        <f>A!G447</f>
        <v>0</v>
      </c>
      <c r="N65" s="367" t="str">
        <f>A!H447</f>
        <v/>
      </c>
      <c r="O65" s="368">
        <f>A!I447</f>
        <v>0</v>
      </c>
      <c r="P65" s="392"/>
      <c r="Q65" s="369">
        <f>A!L447</f>
        <v>0</v>
      </c>
    </row>
    <row r="66" spans="1:17" ht="12" customHeight="1">
      <c r="A66" s="298"/>
      <c r="B66" s="382" t="s">
        <v>308</v>
      </c>
      <c r="C66" s="367">
        <f>A!J448</f>
        <v>0</v>
      </c>
      <c r="D66" s="367">
        <f>A!D448</f>
        <v>0</v>
      </c>
      <c r="E66" s="367">
        <f>A!C448</f>
        <v>0</v>
      </c>
      <c r="F66" s="367">
        <f>A!B448</f>
        <v>0</v>
      </c>
      <c r="G66" s="367">
        <f>A!K448</f>
        <v>5.2402758531430813E-4</v>
      </c>
      <c r="H66" s="367">
        <f>A!E448</f>
        <v>0</v>
      </c>
      <c r="I66" s="368">
        <f>A!F448</f>
        <v>0</v>
      </c>
      <c r="J66" s="396">
        <f t="shared" si="8"/>
        <v>0</v>
      </c>
      <c r="K66" s="396">
        <f t="shared" si="9"/>
        <v>5.2402758531430813E-4</v>
      </c>
      <c r="L66" s="492" t="s">
        <v>779</v>
      </c>
      <c r="M66" s="367">
        <f>A!G448</f>
        <v>0</v>
      </c>
      <c r="N66" s="367" t="str">
        <f>A!H448</f>
        <v/>
      </c>
      <c r="O66" s="368">
        <f>A!I448</f>
        <v>0</v>
      </c>
      <c r="P66" s="392"/>
      <c r="Q66" s="369">
        <f>A!L448</f>
        <v>0</v>
      </c>
    </row>
    <row r="67" spans="1:17" ht="12" customHeight="1">
      <c r="A67" s="298"/>
      <c r="B67" s="382" t="s">
        <v>309</v>
      </c>
      <c r="C67" s="367">
        <f>A!J449</f>
        <v>0</v>
      </c>
      <c r="D67" s="367">
        <f>A!D449</f>
        <v>1.013024602026058E-2</v>
      </c>
      <c r="E67" s="367">
        <f>A!C449</f>
        <v>0</v>
      </c>
      <c r="F67" s="367">
        <f>A!B449</f>
        <v>0</v>
      </c>
      <c r="G67" s="367">
        <f>A!K449</f>
        <v>6.1108358003228707E-4</v>
      </c>
      <c r="H67" s="367">
        <f>A!E449</f>
        <v>0</v>
      </c>
      <c r="I67" s="368">
        <f>A!F449</f>
        <v>0</v>
      </c>
      <c r="J67" s="396">
        <f t="shared" si="8"/>
        <v>0</v>
      </c>
      <c r="K67" s="396">
        <f t="shared" si="9"/>
        <v>1.013024602026058E-2</v>
      </c>
      <c r="L67" s="492" t="s">
        <v>779</v>
      </c>
      <c r="M67" s="367">
        <f>A!G449</f>
        <v>0</v>
      </c>
      <c r="N67" s="367" t="str">
        <f>A!H449</f>
        <v/>
      </c>
      <c r="O67" s="368">
        <f>A!I449</f>
        <v>0</v>
      </c>
      <c r="P67" s="392"/>
      <c r="Q67" s="369">
        <f>A!L449</f>
        <v>0</v>
      </c>
    </row>
    <row r="68" spans="1:17" ht="12" customHeight="1">
      <c r="A68" s="298"/>
      <c r="B68" s="382" t="s">
        <v>310</v>
      </c>
      <c r="C68" s="367">
        <f>A!J450</f>
        <v>0</v>
      </c>
      <c r="D68" s="367">
        <f>A!D450</f>
        <v>1.1560693641618528E-2</v>
      </c>
      <c r="E68" s="367">
        <f>A!C450</f>
        <v>1.4164065200024967E-2</v>
      </c>
      <c r="F68" s="367">
        <f>A!B450</f>
        <v>0</v>
      </c>
      <c r="G68" s="367">
        <f>A!K450</f>
        <v>6.4274753677460983E-4</v>
      </c>
      <c r="H68" s="367">
        <f>A!E450</f>
        <v>0</v>
      </c>
      <c r="I68" s="368">
        <f>A!F450</f>
        <v>0</v>
      </c>
      <c r="J68" s="396">
        <f t="shared" si="8"/>
        <v>0</v>
      </c>
      <c r="K68" s="396">
        <f t="shared" si="9"/>
        <v>1.4164065200024967E-2</v>
      </c>
      <c r="L68" s="492" t="s">
        <v>779</v>
      </c>
      <c r="M68" s="367">
        <f>A!G450</f>
        <v>0</v>
      </c>
      <c r="N68" s="367" t="str">
        <f>A!H450</f>
        <v/>
      </c>
      <c r="O68" s="368">
        <f>A!I450</f>
        <v>0</v>
      </c>
      <c r="P68" s="392"/>
      <c r="Q68" s="369">
        <f>A!L450</f>
        <v>0</v>
      </c>
    </row>
    <row r="69" spans="1:17" ht="12" customHeight="1">
      <c r="A69" s="298"/>
      <c r="B69" s="382" t="s">
        <v>311</v>
      </c>
      <c r="C69" s="367">
        <f>A!J451</f>
        <v>1.2048192771084265E-2</v>
      </c>
      <c r="D69" s="367">
        <f>A!D451</f>
        <v>0</v>
      </c>
      <c r="E69" s="367">
        <f>A!C451</f>
        <v>0</v>
      </c>
      <c r="F69" s="367">
        <f>A!B451</f>
        <v>0</v>
      </c>
      <c r="G69" s="367">
        <f>A!K451</f>
        <v>1.3105022920873718E-2</v>
      </c>
      <c r="H69" s="367">
        <f>A!E451</f>
        <v>0</v>
      </c>
      <c r="I69" s="368">
        <f>A!F451</f>
        <v>1.3152937767386408E-2</v>
      </c>
      <c r="J69" s="396">
        <f t="shared" si="8"/>
        <v>0</v>
      </c>
      <c r="K69" s="396">
        <f t="shared" si="9"/>
        <v>1.3152937767386408E-2</v>
      </c>
      <c r="L69" s="492" t="s">
        <v>779</v>
      </c>
      <c r="M69" s="367">
        <f>A!G451</f>
        <v>0</v>
      </c>
      <c r="N69" s="367" t="str">
        <f>A!H451</f>
        <v/>
      </c>
      <c r="O69" s="368">
        <f>A!I451</f>
        <v>3.6540803897701162E-4</v>
      </c>
      <c r="P69" s="392"/>
      <c r="Q69" s="369">
        <f>A!L451</f>
        <v>1.5057512857744628E-4</v>
      </c>
    </row>
    <row r="70" spans="1:17" ht="12" customHeight="1">
      <c r="A70" s="298"/>
      <c r="B70" s="382" t="s">
        <v>312</v>
      </c>
      <c r="C70" s="367">
        <f>A!J452</f>
        <v>1.960784313725495E-2</v>
      </c>
      <c r="D70" s="367">
        <f>A!D452</f>
        <v>0</v>
      </c>
      <c r="E70" s="367">
        <f>A!C452</f>
        <v>1.030817314432261E-2</v>
      </c>
      <c r="F70" s="367">
        <f>A!B452</f>
        <v>1.0101010101010215E-2</v>
      </c>
      <c r="G70" s="367">
        <f>A!K452</f>
        <v>1.3391261023042764E-2</v>
      </c>
      <c r="H70" s="367">
        <f>A!E452</f>
        <v>0</v>
      </c>
      <c r="I70" s="368">
        <f>A!F452</f>
        <v>1.0746845265898428E-2</v>
      </c>
      <c r="J70" s="396">
        <f t="shared" si="8"/>
        <v>0</v>
      </c>
      <c r="K70" s="396">
        <f t="shared" si="9"/>
        <v>1.960784313725495E-2</v>
      </c>
      <c r="L70" s="492" t="s">
        <v>779</v>
      </c>
      <c r="M70" s="367">
        <f>A!G452</f>
        <v>0</v>
      </c>
      <c r="N70" s="367" t="str">
        <f>A!H452</f>
        <v/>
      </c>
      <c r="O70" s="368">
        <f>A!I452</f>
        <v>4.0217172732762228E-4</v>
      </c>
      <c r="P70" s="392"/>
      <c r="Q70" s="369">
        <f>A!L452</f>
        <v>1.7110248462246292E-4</v>
      </c>
    </row>
    <row r="71" spans="1:17" ht="12" customHeight="1">
      <c r="A71" s="298"/>
      <c r="B71" s="382" t="s">
        <v>313</v>
      </c>
      <c r="C71" s="367">
        <f>A!J453</f>
        <v>1.0752688172043133E-2</v>
      </c>
      <c r="D71" s="367">
        <f>A!D453</f>
        <v>1.0152284263958977E-3</v>
      </c>
      <c r="E71" s="367">
        <f>A!C453</f>
        <v>1.110633538689487E-2</v>
      </c>
      <c r="F71" s="367">
        <f>A!B453</f>
        <v>0</v>
      </c>
      <c r="G71" s="367">
        <f>A!K453</f>
        <v>1.3115509900768022E-2</v>
      </c>
      <c r="H71" s="367">
        <f>A!E453</f>
        <v>0</v>
      </c>
      <c r="I71" s="368">
        <f>A!F453</f>
        <v>1.2511514103859681E-2</v>
      </c>
      <c r="J71" s="396">
        <f t="shared" si="8"/>
        <v>0</v>
      </c>
      <c r="K71" s="396">
        <f t="shared" si="9"/>
        <v>1.3115509900768022E-2</v>
      </c>
      <c r="L71" s="492" t="s">
        <v>779</v>
      </c>
      <c r="M71" s="367">
        <f>A!G453</f>
        <v>0</v>
      </c>
      <c r="N71" s="367" t="str">
        <f>A!H453</f>
        <v/>
      </c>
      <c r="O71" s="368">
        <f>A!I453</f>
        <v>3.2580364900081787E-4</v>
      </c>
      <c r="P71" s="392"/>
      <c r="Q71" s="369">
        <f>A!L453</f>
        <v>4.470117724285291E-4</v>
      </c>
    </row>
    <row r="72" spans="1:17" ht="12" customHeight="1">
      <c r="A72" s="298"/>
      <c r="B72" s="382" t="s">
        <v>314</v>
      </c>
      <c r="C72" s="367">
        <f>A!J454</f>
        <v>0</v>
      </c>
      <c r="D72" s="367">
        <f>A!D454</f>
        <v>0</v>
      </c>
      <c r="E72" s="367">
        <f>A!C454</f>
        <v>9.5289369994331369E-3</v>
      </c>
      <c r="F72" s="367">
        <f>A!B454</f>
        <v>0</v>
      </c>
      <c r="G72" s="367">
        <f>A!K454</f>
        <v>1.145633077620015E-2</v>
      </c>
      <c r="H72" s="367">
        <f>A!E454</f>
        <v>0</v>
      </c>
      <c r="I72" s="368">
        <f>A!F454</f>
        <v>2.3752260193681804E-2</v>
      </c>
      <c r="J72" s="396">
        <f t="shared" si="8"/>
        <v>0</v>
      </c>
      <c r="K72" s="396">
        <f t="shared" si="9"/>
        <v>2.3752260193681804E-2</v>
      </c>
      <c r="L72" s="492" t="s">
        <v>779</v>
      </c>
      <c r="M72" s="367">
        <f>A!G454</f>
        <v>0</v>
      </c>
      <c r="N72" s="367" t="str">
        <f>A!H454</f>
        <v/>
      </c>
      <c r="O72" s="368">
        <f>A!I454</f>
        <v>5.7410774088594984E-4</v>
      </c>
      <c r="P72" s="392"/>
      <c r="Q72" s="369">
        <f>A!L454</f>
        <v>3.9057174959388169E-4</v>
      </c>
    </row>
    <row r="73" spans="1:17" ht="12" customHeight="1">
      <c r="A73" s="298"/>
      <c r="B73" s="382" t="s">
        <v>315</v>
      </c>
      <c r="C73" s="367">
        <f>A!J455</f>
        <v>1.8292682926829368E-2</v>
      </c>
      <c r="D73" s="367">
        <f>A!D455</f>
        <v>0</v>
      </c>
      <c r="E73" s="367">
        <f>A!C455</f>
        <v>1.2038047452779182E-2</v>
      </c>
      <c r="F73" s="367">
        <f>A!B455</f>
        <v>1.219512195121965E-2</v>
      </c>
      <c r="G73" s="367">
        <f>A!K455</f>
        <v>1.0319107684733216E-2</v>
      </c>
      <c r="H73" s="367">
        <f>A!E455</f>
        <v>0</v>
      </c>
      <c r="I73" s="368">
        <f>A!F455</f>
        <v>4.0234467009655654E-2</v>
      </c>
      <c r="J73" s="396">
        <f t="shared" si="8"/>
        <v>0</v>
      </c>
      <c r="K73" s="396">
        <f t="shared" si="9"/>
        <v>4.0234467009655654E-2</v>
      </c>
      <c r="L73" s="492" t="s">
        <v>779</v>
      </c>
      <c r="M73" s="367">
        <f>A!G455</f>
        <v>0</v>
      </c>
      <c r="N73" s="367" t="str">
        <f>A!H455</f>
        <v/>
      </c>
      <c r="O73" s="368">
        <f>A!I455</f>
        <v>9.2421441774498598E-4</v>
      </c>
      <c r="P73" s="392"/>
      <c r="Q73" s="369">
        <f>A!L455</f>
        <v>4.0525501544656708E-4</v>
      </c>
    </row>
    <row r="74" spans="1:17" ht="12" customHeight="1">
      <c r="A74" s="298"/>
      <c r="B74" s="382" t="s">
        <v>316</v>
      </c>
      <c r="C74" s="367">
        <f>A!J456</f>
        <v>1.2345679012345605E-2</v>
      </c>
      <c r="D74" s="367">
        <f>A!D456</f>
        <v>5.8479532163742331E-3</v>
      </c>
      <c r="E74" s="367">
        <f>A!C456</f>
        <v>1.8247475917893757E-2</v>
      </c>
      <c r="F74" s="367">
        <f>A!B456</f>
        <v>1.2345679012345605E-2</v>
      </c>
      <c r="G74" s="367">
        <f>A!K456</f>
        <v>1.0816130902693795E-2</v>
      </c>
      <c r="H74" s="367">
        <f>A!E456</f>
        <v>0</v>
      </c>
      <c r="I74" s="368">
        <f>A!F456</f>
        <v>2.4571395741662068E-2</v>
      </c>
      <c r="J74" s="396">
        <f t="shared" si="8"/>
        <v>0</v>
      </c>
      <c r="K74" s="396">
        <f t="shared" si="9"/>
        <v>2.4571395741662068E-2</v>
      </c>
      <c r="L74" s="492" t="s">
        <v>779</v>
      </c>
      <c r="M74" s="367">
        <f>A!G456</f>
        <v>0</v>
      </c>
      <c r="N74" s="367" t="str">
        <f>A!H456</f>
        <v/>
      </c>
      <c r="O74" s="368">
        <f>A!I456</f>
        <v>8.095149137554719E-4</v>
      </c>
      <c r="P74" s="392"/>
      <c r="Q74" s="369">
        <f>A!L456</f>
        <v>3.7290526866655914E-4</v>
      </c>
    </row>
    <row r="75" spans="1:17" ht="12" customHeight="1">
      <c r="A75" s="298"/>
      <c r="B75" s="382" t="s">
        <v>317</v>
      </c>
      <c r="C75" s="367">
        <f>A!J457</f>
        <v>0</v>
      </c>
      <c r="D75" s="367">
        <f>A!D457</f>
        <v>0</v>
      </c>
      <c r="E75" s="367">
        <f>A!C457</f>
        <v>1.8456631836951756E-2</v>
      </c>
      <c r="F75" s="367">
        <f>A!B457</f>
        <v>1.8867924528301772E-2</v>
      </c>
      <c r="G75" s="367">
        <f>A!K457</f>
        <v>1.4499812771365094E-2</v>
      </c>
      <c r="H75" s="367">
        <f>A!E457</f>
        <v>0</v>
      </c>
      <c r="I75" s="368">
        <f>A!F457</f>
        <v>3.1196451858359845E-2</v>
      </c>
      <c r="J75" s="396">
        <f t="shared" si="8"/>
        <v>0</v>
      </c>
      <c r="K75" s="396">
        <f t="shared" si="9"/>
        <v>3.1196451858359845E-2</v>
      </c>
      <c r="L75" s="492" t="s">
        <v>779</v>
      </c>
      <c r="M75" s="367">
        <f>A!G457</f>
        <v>0</v>
      </c>
      <c r="N75" s="367" t="str">
        <f>A!H457</f>
        <v/>
      </c>
      <c r="O75" s="368">
        <f>A!I457</f>
        <v>7.5514442137068739E-4</v>
      </c>
      <c r="P75" s="392"/>
      <c r="Q75" s="369">
        <f>A!L457</f>
        <v>2.5231331517954572E-3</v>
      </c>
    </row>
    <row r="76" spans="1:17" ht="12" customHeight="1">
      <c r="A76" s="298"/>
      <c r="B76" s="382" t="s">
        <v>318</v>
      </c>
      <c r="C76" s="367">
        <f>A!J458</f>
        <v>0</v>
      </c>
      <c r="D76" s="367">
        <f>A!D458</f>
        <v>6.097560975609719E-3</v>
      </c>
      <c r="E76" s="367">
        <f>A!C458</f>
        <v>1.9030183774484816E-2</v>
      </c>
      <c r="F76" s="367">
        <f>A!B458</f>
        <v>1.9354838709677413E-2</v>
      </c>
      <c r="G76" s="367">
        <f>A!K458</f>
        <v>1.3755457049558301E-2</v>
      </c>
      <c r="H76" s="367">
        <f>A!E458</f>
        <v>0</v>
      </c>
      <c r="I76" s="368">
        <f>A!F458</f>
        <v>2.4141871713177391E-2</v>
      </c>
      <c r="J76" s="396">
        <f t="shared" si="8"/>
        <v>0</v>
      </c>
      <c r="K76" s="396">
        <f t="shared" si="9"/>
        <v>2.4141871713177391E-2</v>
      </c>
      <c r="L76" s="492" t="s">
        <v>779</v>
      </c>
      <c r="M76" s="367">
        <f>A!G458</f>
        <v>0</v>
      </c>
      <c r="N76" s="367" t="str">
        <f>A!H458</f>
        <v/>
      </c>
      <c r="O76" s="368">
        <f>A!I458</f>
        <v>6.4771034393416621E-4</v>
      </c>
      <c r="P76" s="392"/>
      <c r="Q76" s="369">
        <f>A!L458</f>
        <v>2.2199681392629914E-3</v>
      </c>
    </row>
    <row r="77" spans="1:17" ht="12" customHeight="1" thickBot="1">
      <c r="A77" s="298"/>
      <c r="B77" s="387" t="s">
        <v>319</v>
      </c>
      <c r="C77" s="370">
        <f>A!J459</f>
        <v>1.7543859649122851E-2</v>
      </c>
      <c r="D77" s="370">
        <f>A!D459</f>
        <v>0</v>
      </c>
      <c r="E77" s="370">
        <f>A!C459</f>
        <v>9.1467123514459014E-3</v>
      </c>
      <c r="F77" s="370">
        <f>A!B459</f>
        <v>9.0090090090091095E-3</v>
      </c>
      <c r="G77" s="371">
        <f>A!K459</f>
        <v>1.285877431610306E-2</v>
      </c>
      <c r="H77" s="370">
        <f>A!E459</f>
        <v>0</v>
      </c>
      <c r="I77" s="372">
        <f>A!F459</f>
        <v>0</v>
      </c>
      <c r="J77" s="400">
        <f t="shared" si="8"/>
        <v>0</v>
      </c>
      <c r="K77" s="400">
        <f t="shared" si="9"/>
        <v>1.7543859649122851E-2</v>
      </c>
      <c r="L77" s="492" t="s">
        <v>779</v>
      </c>
      <c r="M77" s="370">
        <f>A!G459</f>
        <v>0</v>
      </c>
      <c r="N77" s="370" t="str">
        <f>A!H459</f>
        <v/>
      </c>
      <c r="O77" s="372">
        <f>A!I459</f>
        <v>0</v>
      </c>
      <c r="P77" s="392"/>
      <c r="Q77" s="373">
        <f>A!L459</f>
        <v>6.9464027821767227E-4</v>
      </c>
    </row>
    <row r="78" spans="1:17" ht="17" thickTop="1">
      <c r="A78" s="298"/>
      <c r="B78" s="464" t="s">
        <v>800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  <row r="104" spans="17:17">
      <c r="Q104" s="528"/>
    </row>
    <row r="105" spans="17:17">
      <c r="Q105" s="52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7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transitionEvaluation="1" codeName="Sheet41">
    <pageSetUpPr fitToPage="1"/>
  </sheetPr>
  <dimension ref="A1:AB650"/>
  <sheetViews>
    <sheetView defaultGridColor="0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28">
      <c r="A1" t="s">
        <v>385</v>
      </c>
      <c r="H1" s="443"/>
    </row>
    <row r="2" spans="1:28">
      <c r="A2" t="s">
        <v>384</v>
      </c>
    </row>
    <row r="3" spans="1:28">
      <c r="A3" s="219"/>
      <c r="H3" s="2"/>
    </row>
    <row r="4" spans="1:28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474" t="s">
        <v>382</v>
      </c>
      <c r="H5" s="2"/>
    </row>
    <row r="6" spans="1:28">
      <c r="A6" s="473"/>
      <c r="H6" s="2"/>
      <c r="I6" s="2"/>
    </row>
    <row r="7" spans="1:28">
      <c r="A7" s="473" t="s">
        <v>679</v>
      </c>
      <c r="I7" s="2"/>
    </row>
    <row r="8" spans="1:28">
      <c r="A8" s="473"/>
      <c r="I8" s="2"/>
    </row>
    <row r="9" spans="1:28">
      <c r="A9" s="473" t="s">
        <v>680</v>
      </c>
      <c r="I9" s="2"/>
    </row>
    <row r="10" spans="1:28">
      <c r="A10" s="473"/>
      <c r="I10" s="2"/>
    </row>
    <row r="17" spans="1:28">
      <c r="A17" s="474" t="s">
        <v>673</v>
      </c>
    </row>
    <row r="19" spans="1:28">
      <c r="A19" t="s">
        <v>36</v>
      </c>
    </row>
    <row r="20" spans="1:28">
      <c r="A20" s="2"/>
    </row>
    <row r="21" spans="1:28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>
        <f>IF(ISBLANK(YourData!B25),"",YourData!B25)</f>
        <v>1539.6061661311901</v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>
        <f>IF(ISBLANK(YourData!B26),"",YourData!B26)</f>
        <v>1075.72516173493</v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>
        <f>IF(ISBLANK(YourData!B27),"",YourData!B27)</f>
        <v>1022.3081240510299</v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>
        <f>IF(ISBLANK(YourData!B28),"",YourData!B28)</f>
        <v>109.526886588208</v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>
        <f>IF(ISBLANK(YourData!B29),"",YourData!B29)</f>
        <v>67.973070150017406</v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>
        <f>IF(ISBLANK(YourData!B30),"",YourData!B30)</f>
        <v>1201.3489889371699</v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>
        <f>IF(ISBLANK(YourData!B31),"",YourData!B31)</f>
        <v>1143.0583549646201</v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>
        <f>IF(ISBLANK(YourData!B32),"",YourData!B32)</f>
        <v>1497.5879181105099</v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>
        <f>IF(ISBLANK(YourData!B33),"",YourData!B33)</f>
        <v>635.26552447142205</v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>
        <f>IF(ISBLANK(YourData!B34),"",YourData!B34)</f>
        <v>1090.3929274332199</v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>
        <f>IF(ISBLANK(YourData!B35),"",YourData!B35)</f>
        <v>1548.96193066928</v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>
        <f>IF(ISBLANK(YourData!B36),"",YourData!B36)</f>
        <v>164.96370789757401</v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>
        <f>IF(ISBLANK(YourData!B37),"",YourData!B37)</f>
        <v>249.81592166091801</v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>
        <f>IF(ISBLANK(YourData!B38),"",YourData!B38)</f>
        <v>1478.90515008288</v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>
        <f>IF(ISBLANK(YourData!C25),"",YourData!C25)</f>
        <v>1326.20179508927</v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>
        <f>IF(ISBLANK(YourData!C26),"",YourData!C26)</f>
        <v>886.67384153280602</v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>
        <f>IF(ISBLANK(YourData!C27),"",YourData!C27)</f>
        <v>847.70883717655397</v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>
        <f>IF(ISBLANK(YourData!C28),"",YourData!C28)</f>
        <v>94.345396077986706</v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>
        <f>IF(ISBLANK(YourData!C29),"",YourData!C29)</f>
        <v>56.0272689802473</v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>
        <f>IF(ISBLANK(YourData!C30),"",YourData!C30)</f>
        <v>994.93623343593401</v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>
        <f>IF(ISBLANK(YourData!C31),"",YourData!C31)</f>
        <v>952.70769206213595</v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>
        <f>IF(ISBLANK(YourData!C32),"",YourData!C32)</f>
        <v>1278.37091533436</v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>
        <f>IF(ISBLANK(YourData!C33),"",YourData!C33)</f>
        <v>528.47704239322297</v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>
        <f>IF(ISBLANK(YourData!C34),"",YourData!C34)</f>
        <v>914.68782871248595</v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>
        <f>IF(ISBLANK(YourData!C35),"",YourData!C35)</f>
        <v>1343.7654358289201</v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>
        <f>IF(ISBLANK(YourData!C36),"",YourData!C36)</f>
        <v>138.33741928801999</v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>
        <f>IF(ISBLANK(YourData!C37),"",YourData!C37)</f>
        <v>216.65224077229601</v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>
        <f>IF(ISBLANK(YourData!C38),"",YourData!C38)</f>
        <v>1251.7691500828701</v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>
        <f>IF(ISBLANK(YourData!D25),"",YourData!D25)</f>
        <v>145.21599212911499</v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>
        <f>IF(ISBLANK(YourData!D26),"",YourData!D26)</f>
        <v>128.644389486655</v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>
        <f>IF(ISBLANK(YourData!D27),"",YourData!D27)</f>
        <v>118.81016562464499</v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>
        <f>IF(ISBLANK(YourData!D28),"",YourData!D28)</f>
        <v>10.3306000513344</v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>
        <f>IF(ISBLANK(YourData!D29),"",YourData!D29)</f>
        <v>8.1287996125654196</v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>
        <f>IF(ISBLANK(YourData!D30),"",YourData!D30)</f>
        <v>140.458383920964</v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>
        <f>IF(ISBLANK(YourData!D31),"",YourData!D31)</f>
        <v>129.528557596365</v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>
        <f>IF(ISBLANK(YourData!D32),"",YourData!D32)</f>
        <v>149.17133325004201</v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>
        <f>IF(ISBLANK(YourData!D33),"",YourData!D33)</f>
        <v>72.666718573922495</v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>
        <f>IF(ISBLANK(YourData!D34),"",YourData!D34)</f>
        <v>119.56264114133199</v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>
        <f>IF(ISBLANK(YourData!D35),"",YourData!D35)</f>
        <v>139.63075092686901</v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>
        <f>IF(ISBLANK(YourData!D36),"",YourData!D36)</f>
        <v>18.118480414784901</v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>
        <f>IF(ISBLANK(YourData!D37),"",YourData!D37)</f>
        <v>22.567001788115501</v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>
        <f>IF(ISBLANK(YourData!D38),"",YourData!D38)</f>
        <v>154.56</v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>
        <f>IF(ISBLANK(YourData!E25),"",YourData!E25)</f>
        <v>68.188378912801895</v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>
        <f>IF(ISBLANK(YourData!E26),"",YourData!E26)</f>
        <v>60.406930715473003</v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>
        <f>IF(ISBLANK(YourData!E27),"",YourData!E27)</f>
        <v>55.789121249833499</v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>
        <f>IF(ISBLANK(YourData!E28),"",YourData!E28)</f>
        <v>4.8508904588874602</v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>
        <f>IF(ISBLANK(YourData!E29),"",YourData!E29)</f>
        <v>3.8170015572046299</v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>
        <f>IF(ISBLANK(YourData!E30),"",YourData!E30)</f>
        <v>65.954371580278902</v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>
        <f>IF(ISBLANK(YourData!E31),"",YourData!E31)</f>
        <v>60.822105306119198</v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>
        <f>IF(ISBLANK(YourData!E32),"",YourData!E32)</f>
        <v>70.045669526106806</v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>
        <f>IF(ISBLANK(YourData!E33),"",YourData!E33)</f>
        <v>34.121763504276601</v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>
        <f>IF(ISBLANK(YourData!E34),"",YourData!E34)</f>
        <v>56.1424575794085</v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>
        <f>IF(ISBLANK(YourData!E35),"",YourData!E35)</f>
        <v>65.565743913486401</v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>
        <f>IF(ISBLANK(YourData!E36),"",YourData!E36)</f>
        <v>8.5078081947685895</v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>
        <f>IF(ISBLANK(YourData!E37),"",YourData!E37)</f>
        <v>10.5966791005064</v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>
        <f>IF(ISBLANK(YourData!E38),"",YourData!E38)</f>
        <v>72.575999999999993</v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>
        <f>IF(ISBLANK(YourData!F25),"",YourData!F25)</f>
        <v>3799.7630547049098</v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>
        <f>IF(ISBLANK(YourData!F26),"",YourData!F26)</f>
        <v>3764.15194652937</v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>
        <f>IF(ISBLANK(YourData!F27),"",YourData!F27)</f>
        <v>3748.9769601776102</v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>
        <f>IF(ISBLANK(YourData!F28),"",YourData!F28)</f>
        <v>217.51766262713801</v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>
        <f>IF(ISBLANK(YourData!F29),"",YourData!F29)</f>
        <v>196.27635665528899</v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>
        <f>IF(ISBLANK(YourData!F30),"",YourData!F30)</f>
        <v>4518.7406677714898</v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>
        <f>IF(ISBLANK(YourData!F31),"",YourData!F31)</f>
        <v>4501.85312351214</v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>
        <f>IF(ISBLANK(YourData!F32),"",YourData!F32)</f>
        <v>4540.2570904986096</v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>
        <f>IF(ISBLANK(YourData!F33),"",YourData!F33)</f>
        <v>2229.7276962587898</v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>
        <f>IF(ISBLANK(YourData!F34),"",YourData!F34)</f>
        <v>4493.85236268272</v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>
        <f>IF(ISBLANK(YourData!F35),"",YourData!F35)</f>
        <v>4532.4899232920998</v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>
        <f>IF(ISBLANK(YourData!F36),"",YourData!F36)</f>
        <v>575.91340654168403</v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>
        <f>IF(ISBLANK(YourData!F37),"",YourData!F37)</f>
        <v>599.35777276975205</v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>
        <f>IF(ISBLANK(YourData!F38),"",YourData!F38)</f>
        <v>5499.5855871469803</v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>
        <f>IF(ISBLANK(YourData!G25),"",YourData!G25)</f>
        <v>3799.7630547049098</v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>
        <f>IF(ISBLANK(YourData!G26),"",YourData!G26)</f>
        <v>3764.15194652937</v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>
        <f>IF(ISBLANK(YourData!G27),"",YourData!G27)</f>
        <v>3748.9769601776102</v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>
        <f>IF(ISBLANK(YourData!G28),"",YourData!G28)</f>
        <v>217.51766262713801</v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>
        <f>IF(ISBLANK(YourData!G29),"",YourData!G29)</f>
        <v>196.27635665528899</v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>
        <f>IF(ISBLANK(YourData!G30),"",YourData!G30)</f>
        <v>3777.8983082684399</v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>
        <f>IF(ISBLANK(YourData!G31),"",YourData!G31)</f>
        <v>3761.3494029725398</v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>
        <f>IF(ISBLANK(YourData!G32),"",YourData!G32)</f>
        <v>3798.7656920265499</v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>
        <f>IF(ISBLANK(YourData!G33),"",YourData!G33)</f>
        <v>1490.57498121664</v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>
        <f>IF(ISBLANK(YourData!G34),"",YourData!G34)</f>
        <v>1537.5052714230901</v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>
        <f>IF(ISBLANK(YourData!G35),"",YourData!G35)</f>
        <v>1576.6131674606399</v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>
        <f>IF(ISBLANK(YourData!G36),"",YourData!G36)</f>
        <v>206.26662422640399</v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>
        <f>IF(ISBLANK(YourData!G37),"",YourData!G37)</f>
        <v>229.75465113281501</v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>
        <f>IF(ISBLANK(YourData!G38),"",YourData!G38)</f>
        <v>4276.4676201130796</v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>
        <f>IF(ISBLANK(YourData!H25),"",YourData!H25)</f>
        <v>0</v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>
        <f>IF(ISBLANK(YourData!H26),"",YourData!H26)</f>
        <v>0</v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>
        <f>IF(ISBLANK(YourData!H27),"",YourData!H27)</f>
        <v>0</v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>
        <f>IF(ISBLANK(YourData!H28),"",YourData!H28)</f>
        <v>0</v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>
        <f>IF(ISBLANK(YourData!H29),"",YourData!H29)</f>
        <v>0</v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>
        <f>IF(ISBLANK(YourData!H30),"",YourData!H30)</f>
        <v>740.84235950304196</v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>
        <f>IF(ISBLANK(YourData!H31),"",YourData!H31)</f>
        <v>740.503720539602</v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>
        <f>IF(ISBLANK(YourData!H32),"",YourData!H32)</f>
        <v>741.49139847205902</v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>
        <f>IF(ISBLANK(YourData!H33),"",YourData!H33)</f>
        <v>739.152715042149</v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>
        <f>IF(ISBLANK(YourData!H34),"",YourData!H34)</f>
        <v>2956.3470912596199</v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>
        <f>IF(ISBLANK(YourData!H35),"",YourData!H35)</f>
        <v>2955.8767558314598</v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>
        <f>IF(ISBLANK(YourData!H36),"",YourData!H36)</f>
        <v>369.64678231527898</v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>
        <f>IF(ISBLANK(YourData!H37),"",YourData!H37)</f>
        <v>369.60312163693601</v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>
        <f>IF(ISBLANK(YourData!H38),"",YourData!H38)</f>
        <v>1223.1179670339</v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>
        <f>IF(ISBLANK(YourData!I25),"",YourData!I25)</f>
        <v>3654.5470625757998</v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>
        <f>IF(ISBLANK(YourData!I26),"",YourData!I26)</f>
        <v>3635.5075570427198</v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>
        <f>IF(ISBLANK(YourData!I27),"",YourData!I27)</f>
        <v>3630.1667945529598</v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>
        <f>IF(ISBLANK(YourData!I28),"",YourData!I28)</f>
        <v>207.18706257580399</v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>
        <f>IF(ISBLANK(YourData!I29),"",YourData!I29)</f>
        <v>188.147557042724</v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>
        <f>IF(ISBLANK(YourData!I30),"",YourData!I30)</f>
        <v>4378.2822838505199</v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>
        <f>IF(ISBLANK(YourData!I31),"",YourData!I31)</f>
        <v>4372.3245659157801</v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>
        <f>IF(ISBLANK(YourData!I32),"",YourData!I32)</f>
        <v>4391.0857572485702</v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>
        <f>IF(ISBLANK(YourData!I33),"",YourData!I33)</f>
        <v>2157.0609776848701</v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>
        <f>IF(ISBLANK(YourData!I34),"",YourData!I34)</f>
        <v>4374.2897215413896</v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>
        <f>IF(ISBLANK(YourData!I35),"",YourData!I35)</f>
        <v>4392.8591723652298</v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>
        <f>IF(ISBLANK(YourData!I36),"",YourData!I36)</f>
        <v>557.79492612689899</v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>
        <f>IF(ISBLANK(YourData!I37),"",YourData!I37)</f>
        <v>576.790770981636</v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>
        <f>IF(ISBLANK(YourData!I38),"",YourData!I38)</f>
        <v>5345.0255871469799</v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>
        <f>IF(ISBLANK(YourData!J25),"",YourData!J25)</f>
        <v>3654.5470625757998</v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>
        <f>IF(ISBLANK(YourData!J26),"",YourData!J26)</f>
        <v>3635.5075570427198</v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>
        <f>IF(ISBLANK(YourData!J27),"",YourData!J27)</f>
        <v>3630.1667945529598</v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>
        <f>IF(ISBLANK(YourData!J28),"",YourData!J28)</f>
        <v>207.18706257580399</v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>
        <f>IF(ISBLANK(YourData!J29),"",YourData!J29)</f>
        <v>188.147557042724</v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>
        <f>IF(ISBLANK(YourData!J30),"",YourData!J30)</f>
        <v>3637.43992434748</v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>
        <f>IF(ISBLANK(YourData!J31),"",YourData!J31)</f>
        <v>3631.8208453761799</v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>
        <f>IF(ISBLANK(YourData!J32),"",YourData!J32)</f>
        <v>3649.59435877651</v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>
        <f>IF(ISBLANK(YourData!J33),"",YourData!J33)</f>
        <v>1417.90826264272</v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>
        <f>IF(ISBLANK(YourData!J34),"",YourData!J34)</f>
        <v>1417.9426302817601</v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>
        <f>IF(ISBLANK(YourData!J35),"",YourData!J35)</f>
        <v>1436.98241653377</v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>
        <f>IF(ISBLANK(YourData!J36),"",YourData!J36)</f>
        <v>188.14814381161901</v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>
        <f>IF(ISBLANK(YourData!J37),"",YourData!J37)</f>
        <v>207.18764934469999</v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>
        <f>IF(ISBLANK(YourData!J38),"",YourData!J38)</f>
        <v>4121.9076201130802</v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>
        <f>IF(ISBLANK(YourData!K25),"",YourData!K25)</f>
        <v>0</v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>
        <f>IF(ISBLANK(YourData!K26),"",YourData!K26)</f>
        <v>0</v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>
        <f>IF(ISBLANK(YourData!K27),"",YourData!K27)</f>
        <v>0</v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>
        <f>IF(ISBLANK(YourData!K28),"",YourData!K28)</f>
        <v>2.0844200862302301E-4</v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>
        <f>IF(ISBLANK(YourData!K29),"",YourData!K29)</f>
        <v>0</v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>
        <f>IF(ISBLANK(YourData!K30),"",YourData!K30)</f>
        <v>740.84235950304299</v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>
        <f>IF(ISBLANK(YourData!K31),"",YourData!K31)</f>
        <v>740.503720539602</v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>
        <f>IF(ISBLANK(YourData!K32),"",YourData!K32)</f>
        <v>741.49139847205902</v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>
        <f>IF(ISBLANK(YourData!K33),"",YourData!K33)</f>
        <v>739.152715042149</v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>
        <f>IF(ISBLANK(YourData!K34),"",YourData!K34)</f>
        <v>2956.3470912596199</v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>
        <f>IF(ISBLANK(YourData!K35),"",YourData!K35)</f>
        <v>2955.8767558314598</v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>
        <f>IF(ISBLANK(YourData!K36),"",YourData!K36)</f>
        <v>369.64678231527898</v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>
        <f>IF(ISBLANK(YourData!K37),"",YourData!K37)</f>
        <v>369.60312163693601</v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>
        <f>IF(ISBLANK(YourData!K38),"",YourData!K38)</f>
        <v>1223.1179670339</v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t="s">
        <v>63</v>
      </c>
    </row>
    <row r="220" spans="1:28">
      <c r="A220" s="2"/>
    </row>
    <row r="221" spans="1:28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>
        <f>IF(ISBLANK(YourData!L25),"",YourData!L25)</f>
        <v>2.3736895334514601</v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>
        <f>IF(ISBLANK(YourData!L26),"",YourData!L26)</f>
        <v>3.3795877126926102</v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>
        <f>IF(ISBLANK(YourData!L27),"",YourData!L27)</f>
        <v>3.5509517062458</v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>
        <f>IF(ISBLANK(YourData!L28),"",YourData!L28)</f>
        <v>1.89165452360082</v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>
        <f>IF(ISBLANK(YourData!L29),"",YourData!L29)</f>
        <v>2.7679716318581602</v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>
        <f>IF(ISBLANK(YourData!L30),"",YourData!L30)</f>
        <v>3.6444716011807201</v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>
        <f>IF(ISBLANK(YourData!L31),"",YourData!L31)</f>
        <v>3.82511052962065</v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>
        <f>IF(ISBLANK(YourData!L32),"",YourData!L32)</f>
        <v>2.9321054937961599</v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>
        <f>IF(ISBLANK(YourData!L33),"",YourData!L33)</f>
        <v>3.3955265758327999</v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>
        <f>IF(ISBLANK(YourData!L34),"",YourData!L34)</f>
        <v>4.0116636960690801</v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>
        <f>IF(ISBLANK(YourData!L35),"",YourData!L35)</f>
        <v>2.8360020013929801</v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>
        <f>IF(ISBLANK(YourData!L36),"",YourData!L36)</f>
        <v>3.38131961659631</v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>
        <f>IF(ISBLANK(YourData!L37),"",YourData!L37)</f>
        <v>2.3088634748479602</v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>
        <f>IF(ISBLANK(YourData!L38),"",YourData!L38)</f>
        <v>3.6141774035534699</v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28">
      <c r="A239" t="s">
        <v>64</v>
      </c>
    </row>
    <row r="240" spans="1:28">
      <c r="A240" s="2"/>
    </row>
    <row r="241" spans="1:28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>
        <f>IF(ISBLANK(YourData!M25),"",YourData!M25)</f>
        <v>22.2</v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>
        <f>IF(ISBLANK(YourData!M26),"",YourData!M26)</f>
        <v>22.2</v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>
        <f>IF(ISBLANK(YourData!M27),"",YourData!M27)</f>
        <v>26.6999999999999</v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>
        <f>IF(ISBLANK(YourData!M28),"",YourData!M28)</f>
        <v>22.2</v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>
        <f>IF(ISBLANK(YourData!M29),"",YourData!M29)</f>
        <v>22.2</v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>
        <f>IF(ISBLANK(YourData!M30),"",YourData!M30)</f>
        <v>22.2633262621931</v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>
        <f>IF(ISBLANK(YourData!M31),"",YourData!M31)</f>
        <v>26.753745951240401</v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>
        <f>IF(ISBLANK(YourData!M32),"",YourData!M32)</f>
        <v>23.387234739448001</v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>
        <f>IF(ISBLANK(YourData!M33),"",YourData!M33)</f>
        <v>22.2</v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>
        <f>IF(ISBLANK(YourData!M34),"",YourData!M34)</f>
        <v>22.2</v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>
        <f>IF(ISBLANK(YourData!M35),"",YourData!M35)</f>
        <v>22.200009663276301</v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>
        <f>IF(ISBLANK(YourData!M36),"",YourData!M36)</f>
        <v>22.1999999999999</v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>
        <f>IF(ISBLANK(YourData!M37),"",YourData!M37)</f>
        <v>22.1999999999999</v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>
        <f>IF(ISBLANK(YourData!M38),"",YourData!M38)</f>
        <v>26.7895436686374</v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28">
      <c r="A259" t="s">
        <v>65</v>
      </c>
    </row>
    <row r="260" spans="1:28">
      <c r="A260" s="2"/>
    </row>
    <row r="261" spans="1:28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>
        <f>IF(ISBLANK(YourData!N25),"",YourData!N25)</f>
        <v>6.9763490870697496E-3</v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>
        <f>IF(ISBLANK(YourData!N26),"",YourData!N26)</f>
        <v>6.2080763809236701E-3</v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>
        <f>IF(ISBLANK(YourData!N27),"",YourData!N27)</f>
        <v>7.14459564738872E-3</v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>
        <f>IF(ISBLANK(YourData!N28),"",YourData!N28)</f>
        <v>6.9793462187121499E-3</v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>
        <f>IF(ISBLANK(YourData!N29),"",YourData!N29)</f>
        <v>6.2149848043878998E-3</v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>
        <f>IF(ISBLANK(YourData!N30),"",YourData!N30)</f>
        <v>8.3624242356321703E-3</v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>
        <f>IF(ISBLANK(YourData!N31),"",YourData!N31)</f>
        <v>9.8378807815326392E-3</v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>
        <f>IF(ISBLANK(YourData!N32),"",YourData!N32)</f>
        <v>9.2250153890530602E-3</v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>
        <f>IF(ISBLANK(YourData!N33),"",YourData!N33)</f>
        <v>1.0681841851434899E-2</v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>
        <f>IF(ISBLANK(YourData!N34),"",YourData!N34)</f>
        <v>1.5727462371259399E-2</v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>
        <f>IF(ISBLANK(YourData!N35),"",YourData!N35)</f>
        <v>1.5900700052334901E-2</v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>
        <f>IF(ISBLANK(YourData!N36),"",YourData!N36)</f>
        <v>1.55127050975283E-2</v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>
        <f>IF(ISBLANK(YourData!N37),"",YourData!N37)</f>
        <v>1.5432132549242E-2</v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>
        <f>IF(ISBLANK(YourData!N38),"",YourData!N38)</f>
        <v>1.11126045646336E-2</v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28">
      <c r="A279" t="s">
        <v>66</v>
      </c>
    </row>
    <row r="280" spans="1:28">
      <c r="A280" s="2"/>
    </row>
    <row r="281" spans="1:28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>
        <f>IF(ISBLANK(YourData!O25),"",YourData!O25)</f>
        <v>2.3738749979382701</v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>
        <f>IF(ISBLANK(YourData!O26),"",YourData!O26)</f>
        <v>3.3798208413800301</v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>
        <f>IF(ISBLANK(YourData!O27),"",YourData!O27)</f>
        <v>3.5508022614499799</v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>
        <f>IF(ISBLANK(YourData!O28),"",YourData!O28)</f>
        <v>1.8918399880880801</v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>
        <f>IF(ISBLANK(YourData!O29),"",YourData!O29)</f>
        <v>2.76820476055003</v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>
        <f>IF(ISBLANK(YourData!O30),"",YourData!O30)</f>
        <v>3.6446397993368902</v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>
        <f>IF(ISBLANK(YourData!O31),"",YourData!O31)</f>
        <v>3.82532599495199</v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>
        <f>IF(ISBLANK(YourData!O32),"",YourData!O32)</f>
        <v>2.93229641825606</v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>
        <f>IF(ISBLANK(YourData!O33),"",YourData!O33)</f>
        <v>3.3956163929378902</v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>
        <f>IF(ISBLANK(YourData!O34),"",YourData!O34)</f>
        <v>4.0119204793107803</v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>
        <f>IF(ISBLANK(YourData!O35),"",YourData!O35)</f>
        <v>2.8366723771296498</v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>
        <f>IF(ISBLANK(YourData!O36),"",YourData!O36)</f>
        <v>3.3819568892157301</v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>
        <f>IF(ISBLANK(YourData!O37),"",YourData!O37)</f>
        <v>2.30928297080583</v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>
        <f>IF(ISBLANK(YourData!O38),"",YourData!O38)</f>
        <v>3.61490210675644</v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28">
      <c r="A299" t="s">
        <v>67</v>
      </c>
    </row>
    <row r="300" spans="1:28">
      <c r="A300" s="2"/>
    </row>
    <row r="301" spans="1:28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>
        <f>IF(ISBLANK(YourData!P25),"",YourData!P25)</f>
        <v>22.2</v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>
        <f>IF(ISBLANK(YourData!P26),"",YourData!P26)</f>
        <v>22.2</v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>
        <f>IF(ISBLANK(YourData!P27),"",YourData!P27)</f>
        <v>26.6999999999999</v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>
        <f>IF(ISBLANK(YourData!P28),"",YourData!P28)</f>
        <v>22.2</v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>
        <f>IF(ISBLANK(YourData!P29),"",YourData!P29)</f>
        <v>22.2</v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>
        <f>IF(ISBLANK(YourData!P30),"",YourData!P30)</f>
        <v>22.2638415964927</v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>
        <f>IF(ISBLANK(YourData!P31),"",YourData!P31)</f>
        <v>26.754199566578901</v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>
        <f>IF(ISBLANK(YourData!P32),"",YourData!P32)</f>
        <v>23.389998550609999</v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>
        <f>IF(ISBLANK(YourData!P33),"",YourData!P33)</f>
        <v>22.2</v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>
        <f>IF(ISBLANK(YourData!P34),"",YourData!P34)</f>
        <v>22.2</v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>
        <f>IF(ISBLANK(YourData!P35),"",YourData!P35)</f>
        <v>22.200011822845202</v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>
        <f>IF(ISBLANK(YourData!P36),"",YourData!P36)</f>
        <v>22.1999999999999</v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>
        <f>IF(ISBLANK(YourData!P37),"",YourData!P37)</f>
        <v>22.1999999999999</v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>
        <f>IF(ISBLANK(YourData!P38),"",YourData!P38)</f>
        <v>26.803683049322</v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28">
      <c r="A319" t="s">
        <v>68</v>
      </c>
    </row>
    <row r="320" spans="1:28">
      <c r="A320" s="2"/>
    </row>
    <row r="321" spans="1:28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>
        <f>IF(ISBLANK(YourData!Q25),"",YourData!Q25)</f>
        <v>6.9763490870697496E-3</v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>
        <f>IF(ISBLANK(YourData!Q26),"",YourData!Q26)</f>
        <v>6.2080763809236701E-3</v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>
        <f>IF(ISBLANK(YourData!Q27),"",YourData!Q27)</f>
        <v>7.14459564738872E-3</v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>
        <f>IF(ISBLANK(YourData!Q28),"",YourData!Q28)</f>
        <v>6.9793462187121499E-3</v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>
        <f>IF(ISBLANK(YourData!Q29),"",YourData!Q29)</f>
        <v>6.2149848043878998E-3</v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>
        <f>IF(ISBLANK(YourData!Q30),"",YourData!Q30)</f>
        <v>8.3628403700125396E-3</v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>
        <f>IF(ISBLANK(YourData!Q31),"",YourData!Q31)</f>
        <v>9.8384567345433695E-3</v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>
        <f>IF(ISBLANK(YourData!Q32),"",YourData!Q32)</f>
        <v>9.2259221778895808E-3</v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>
        <f>IF(ISBLANK(YourData!Q33),"",YourData!Q33)</f>
        <v>1.06835506100635E-2</v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>
        <f>IF(ISBLANK(YourData!Q34),"",YourData!Q34)</f>
        <v>1.57301977821208E-2</v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>
        <f>IF(ISBLANK(YourData!Q35),"",YourData!Q35)</f>
        <v>1.5903661574138101E-2</v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>
        <f>IF(ISBLANK(YourData!Q36),"",YourData!Q36)</f>
        <v>1.5529216129586699E-2</v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>
        <f>IF(ISBLANK(YourData!Q37),"",YourData!Q37)</f>
        <v>1.5446576074604401E-2</v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>
        <f>IF(ISBLANK(YourData!Q38),"",YourData!Q38)</f>
        <v>1.11178248806249E-2</v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28">
      <c r="A339" t="s">
        <v>69</v>
      </c>
    </row>
    <row r="340" spans="1:28">
      <c r="A340" s="2"/>
    </row>
    <row r="341" spans="1:28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>
        <f>IF(ISBLANK(YourData!R25),"",YourData!R25)</f>
        <v>2.37356487489757</v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>
        <f>IF(ISBLANK(YourData!R26),"",YourData!R26)</f>
        <v>3.3794339331627898</v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>
        <f>IF(ISBLANK(YourData!R27),"",YourData!R27)</f>
        <v>3.5508022614499799</v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>
        <f>IF(ISBLANK(YourData!R28),"",YourData!R28)</f>
        <v>1.8915298650466299</v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>
        <f>IF(ISBLANK(YourData!R29),"",YourData!R29)</f>
        <v>2.7678178523253898</v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>
        <f>IF(ISBLANK(YourData!R30),"",YourData!R30)</f>
        <v>3.64434995305704</v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>
        <f>IF(ISBLANK(YourData!R31),"",YourData!R31)</f>
        <v>3.8249632684041202</v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>
        <f>IF(ISBLANK(YourData!R32),"",YourData!R32)</f>
        <v>2.9318765836937302</v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>
        <f>IF(ISBLANK(YourData!R33),"",YourData!R33)</f>
        <v>3.3954534621352201</v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>
        <f>IF(ISBLANK(YourData!R34),"",YourData!R34)</f>
        <v>4.0115716805500501</v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>
        <f>IF(ISBLANK(YourData!R35),"",YourData!R35)</f>
        <v>2.8359020743602699</v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>
        <f>IF(ISBLANK(YourData!R36),"",YourData!R36)</f>
        <v>3.3804067809037801</v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>
        <f>IF(ISBLANK(YourData!R37),"",YourData!R37)</f>
        <v>2.3082916347526599</v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>
        <f>IF(ISBLANK(YourData!R38),"",YourData!R38)</f>
        <v>3.6137694776017102</v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28">
      <c r="A359" t="s">
        <v>70</v>
      </c>
    </row>
    <row r="360" spans="1:28">
      <c r="A360" s="2"/>
    </row>
    <row r="361" spans="1:28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>
        <f>IF(ISBLANK(YourData!S25),"",YourData!S25)</f>
        <v>22.2</v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>
        <f>IF(ISBLANK(YourData!S26),"",YourData!S26)</f>
        <v>22.2</v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>
        <f>IF(ISBLANK(YourData!S27),"",YourData!S27)</f>
        <v>26.6999999999999</v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>
        <f>IF(ISBLANK(YourData!S28),"",YourData!S28)</f>
        <v>22.2</v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>
        <f>IF(ISBLANK(YourData!S29),"",YourData!S29)</f>
        <v>22.2</v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>
        <f>IF(ISBLANK(YourData!S30),"",YourData!S30)</f>
        <v>22.2629856241035</v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>
        <f>IF(ISBLANK(YourData!S31),"",YourData!S31)</f>
        <v>26.753446199748399</v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>
        <f>IF(ISBLANK(YourData!S32),"",YourData!S32)</f>
        <v>23.381001169098699</v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>
        <f>IF(ISBLANK(YourData!S33),"",YourData!S33)</f>
        <v>22.1999999999999</v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>
        <f>IF(ISBLANK(YourData!S34),"",YourData!S34)</f>
        <v>22.1999999999999</v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>
        <f>IF(ISBLANK(YourData!S35),"",YourData!S35)</f>
        <v>22.2000089376575</v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>
        <f>IF(ISBLANK(YourData!S36),"",YourData!S36)</f>
        <v>22.1999999999999</v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>
        <f>IF(ISBLANK(YourData!S37),"",YourData!S37)</f>
        <v>22.1999999999999</v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>
        <f>IF(ISBLANK(YourData!S38),"",YourData!S38)</f>
        <v>26.781304847085799</v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28">
      <c r="A379" t="s">
        <v>71</v>
      </c>
    </row>
    <row r="380" spans="1:28">
      <c r="A380" s="2"/>
    </row>
    <row r="381" spans="1:28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>
        <f>IF(ISBLANK(YourData!T25),"",YourData!T25)</f>
        <v>6.9763490870697496E-3</v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>
        <f>IF(ISBLANK(YourData!T26),"",YourData!T26)</f>
        <v>6.2080763809236701E-3</v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>
        <f>IF(ISBLANK(YourData!T27),"",YourData!T27)</f>
        <v>7.14459564738872E-3</v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>
        <f>IF(ISBLANK(YourData!T28),"",YourData!T28)</f>
        <v>6.9793462187121499E-3</v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>
        <f>IF(ISBLANK(YourData!T29),"",YourData!T29)</f>
        <v>6.2149848043878998E-3</v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>
        <f>IF(ISBLANK(YourData!T30),"",YourData!T30)</f>
        <v>8.3615811969080401E-3</v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>
        <f>IF(ISBLANK(YourData!T31),"",YourData!T31)</f>
        <v>9.8367734486982297E-3</v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>
        <f>IF(ISBLANK(YourData!T32),"",YourData!T32)</f>
        <v>9.2217984874098397E-3</v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>
        <f>IF(ISBLANK(YourData!T33),"",YourData!T33)</f>
        <v>1.06793785844027E-2</v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>
        <f>IF(ISBLANK(YourData!T34),"",YourData!T34)</f>
        <v>1.57238241491146E-2</v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>
        <f>IF(ISBLANK(YourData!T35),"",YourData!T35)</f>
        <v>1.5897732119313099E-2</v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>
        <f>IF(ISBLANK(YourData!T36),"",YourData!T36)</f>
        <v>1.5490075509081099E-2</v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>
        <f>IF(ISBLANK(YourData!T37),"",YourData!T37)</f>
        <v>1.54123172320242E-2</v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>
        <f>IF(ISBLANK(YourData!T38),"",YourData!T38)</f>
        <v>1.1110105617898399E-2</v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28">
      <c r="A398" s="1"/>
    </row>
    <row r="399" spans="1:28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1" t="s">
        <v>72</v>
      </c>
    </row>
    <row r="401" spans="1:28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t="s">
        <v>73</v>
      </c>
    </row>
    <row r="403" spans="1:28">
      <c r="A403" s="2"/>
    </row>
    <row r="404" spans="1:28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>
        <f t="shared" si="0"/>
        <v>1.306502119715595E-4</v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>
        <f t="shared" si="1"/>
        <v>1.1448385132517838E-4</v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>
        <f t="shared" si="2"/>
        <v>0</v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>
        <f t="shared" si="3"/>
        <v>1.6394274830894797E-4</v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>
        <f t="shared" si="4"/>
        <v>1.3978041544465705E-4</v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>
        <f t="shared" si="5"/>
        <v>7.953039879808034E-5</v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>
        <f t="shared" si="6"/>
        <v>9.4827729829237997E-5</v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>
        <f t="shared" si="7"/>
        <v>1.4318535373920079E-4</v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>
        <f t="shared" si="8"/>
        <v>4.7983957430840038E-5</v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>
        <f t="shared" si="9"/>
        <v>8.6946161781212739E-5</v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>
        <f t="shared" si="10"/>
        <v>2.7161573546196152E-4</v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>
        <f t="shared" si="11"/>
        <v>4.584329456291918E-4</v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>
        <f t="shared" si="12"/>
        <v>4.2936105316293083E-4</v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>
        <f t="shared" si="13"/>
        <v>3.1338504679271592E-4</v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28">
      <c r="A422" t="s">
        <v>74</v>
      </c>
    </row>
    <row r="423" spans="1:28">
      <c r="A423" s="2"/>
    </row>
    <row r="424" spans="1:28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>
        <f t="shared" si="14"/>
        <v>0</v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>
        <f t="shared" si="15"/>
        <v>0</v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>
        <f t="shared" si="16"/>
        <v>0</v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>
        <f t="shared" si="17"/>
        <v>0</v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>
        <f t="shared" si="18"/>
        <v>0</v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>
        <f t="shared" si="19"/>
        <v>3.8447641611103873E-5</v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>
        <f t="shared" si="20"/>
        <v>2.8159302696324107E-5</v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>
        <f t="shared" si="21"/>
        <v>3.8471335373923594E-4</v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>
        <f t="shared" si="22"/>
        <v>4.4809001354240552E-15</v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>
        <f t="shared" si="23"/>
        <v>4.4809001354240552E-15</v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>
        <f t="shared" si="24"/>
        <v>1.2996335339297987E-7</v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>
        <f t="shared" si="25"/>
        <v>0</v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>
        <f t="shared" si="26"/>
        <v>0</v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>
        <f t="shared" si="27"/>
        <v>8.353334611816899E-4</v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28">
      <c r="A442" t="s">
        <v>75</v>
      </c>
    </row>
    <row r="443" spans="1:28">
      <c r="A443" s="2"/>
    </row>
    <row r="444" spans="1:28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>
        <f t="shared" si="28"/>
        <v>0</v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>
        <f t="shared" si="29"/>
        <v>0</v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>
        <f t="shared" si="30"/>
        <v>0</v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>
        <f t="shared" si="31"/>
        <v>0</v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>
        <f t="shared" si="32"/>
        <v>0</v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>
        <f t="shared" si="33"/>
        <v>1.5057512857744628E-4</v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>
        <f t="shared" si="34"/>
        <v>1.7110248462246292E-4</v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>
        <f t="shared" si="35"/>
        <v>4.470117724285291E-4</v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>
        <f t="shared" si="36"/>
        <v>3.9057174959388169E-4</v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>
        <f t="shared" si="37"/>
        <v>4.0525501544656708E-4</v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>
        <f t="shared" si="38"/>
        <v>3.7290526866655914E-4</v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>
        <f t="shared" si="39"/>
        <v>2.5231331517954572E-3</v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>
        <f t="shared" si="40"/>
        <v>2.2199681392629914E-3</v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>
        <f t="shared" si="41"/>
        <v>6.9464027821767227E-4</v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28">
      <c r="A462" t="s">
        <v>76</v>
      </c>
    </row>
    <row r="463" spans="1:28">
      <c r="A463" s="2"/>
    </row>
    <row r="464" spans="1:28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>
        <f t="shared" si="42"/>
        <v>1.0058981792411501</v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>
        <f t="shared" si="43"/>
        <v>0.17136399355318988</v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>
        <f t="shared" si="44"/>
        <v>1.17726217279434</v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>
        <f t="shared" si="45"/>
        <v>-0.48203500985064007</v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>
        <f t="shared" si="46"/>
        <v>0.87631710825734022</v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>
        <f t="shared" si="47"/>
        <v>-0.61161608083444996</v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>
        <f t="shared" si="48"/>
        <v>0.26488388848810995</v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>
        <f t="shared" si="49"/>
        <v>0.1806389284399299</v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>
        <f t="shared" si="50"/>
        <v>-0.89300503582449009</v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>
        <f t="shared" si="51"/>
        <v>-0.24894502534792018</v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>
        <f t="shared" si="52"/>
        <v>0.36719209488836002</v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>
        <f t="shared" si="53"/>
        <v>0.6161371202362802</v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>
        <f t="shared" si="54"/>
        <v>-1.1756616946761</v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>
        <f t="shared" si="55"/>
        <v>-0.63034407947277016</v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>
        <f t="shared" si="56"/>
        <v>0.61334798473814978</v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>
        <f t="shared" si="57"/>
        <v>-1.0724561417483498</v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>
        <f t="shared" si="58"/>
        <v>-0.52713852654501991</v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>
        <f t="shared" si="59"/>
        <v>0.41720895124714019</v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>
        <f t="shared" si="60"/>
        <v>1.2404878701020099</v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28">
      <c r="A492" t="s">
        <v>96</v>
      </c>
    </row>
    <row r="493" spans="1:28">
      <c r="A493" s="2"/>
    </row>
    <row r="494" spans="1:28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>
        <f t="shared" si="61"/>
        <v>-463.8810043962601</v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>
        <f t="shared" si="62"/>
        <v>-53.417037683900048</v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>
        <f t="shared" si="63"/>
        <v>-517.29804208016014</v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>
        <f t="shared" si="64"/>
        <v>-1430.079279542982</v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>
        <f t="shared" si="65"/>
        <v>-41.553816438190594</v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>
        <f t="shared" si="66"/>
        <v>-1007.7520915849126</v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>
        <f t="shared" si="67"/>
        <v>125.62382720223991</v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>
        <f t="shared" si="68"/>
        <v>-58.290633972549813</v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>
        <f t="shared" si="69"/>
        <v>354.52956314588982</v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>
        <f t="shared" si="70"/>
        <v>-566.08346446574785</v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>
        <f t="shared" si="71"/>
        <v>-110.95606150394997</v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>
        <f t="shared" si="72"/>
        <v>455.12740296179788</v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>
        <f t="shared" si="73"/>
        <v>458.5690032360601</v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>
        <f t="shared" si="74"/>
        <v>-925.42921953564587</v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>
        <f t="shared" si="75"/>
        <v>96.990637747556605</v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>
        <f t="shared" si="76"/>
        <v>84.852213763343997</v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>
        <f t="shared" si="77"/>
        <v>-1299.1460090083619</v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>
        <f t="shared" si="78"/>
        <v>140.28903507271002</v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>
        <f t="shared" si="79"/>
        <v>-60.701016048310066</v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>
        <f t="shared" si="80"/>
        <v>-439.52795355646401</v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>
        <f t="shared" si="81"/>
        <v>-38.965004356252052</v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>
        <f t="shared" si="82"/>
        <v>-478.49295791271607</v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>
        <f t="shared" si="83"/>
        <v>-1231.8563990112834</v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>
        <f t="shared" si="84"/>
        <v>-38.318127097739406</v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>
        <f t="shared" si="85"/>
        <v>-830.64657255255872</v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>
        <f t="shared" si="86"/>
        <v>108.26239190312799</v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>
        <f t="shared" si="87"/>
        <v>-42.228541373798066</v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>
        <f t="shared" si="88"/>
        <v>325.66322327222406</v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>
        <f t="shared" si="89"/>
        <v>-466.45919104271104</v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>
        <f t="shared" si="90"/>
        <v>-80.248404723448061</v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>
        <f t="shared" si="91"/>
        <v>386.21078631926298</v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>
        <f t="shared" si="92"/>
        <v>429.07760711643414</v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>
        <f t="shared" si="93"/>
        <v>-776.35040942446597</v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>
        <f t="shared" si="94"/>
        <v>82.310150307772687</v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>
        <f t="shared" si="95"/>
        <v>78.314821484276024</v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>
        <f t="shared" si="96"/>
        <v>-1127.1131950566241</v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>
        <f t="shared" si="97"/>
        <v>122.30684469430931</v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>
        <f t="shared" si="98"/>
        <v>-74.43264500639998</v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 t="s">
        <v>77</v>
      </c>
      <c r="B536" s="14">
        <f>IF(AND(ISNUMBER(B64),ISNUMBER(B63)),B64-B63,"")</f>
        <v>-19</v>
      </c>
      <c r="C536" s="14">
        <f t="shared" ref="C536:L536" si="99">IF(AND(ISNUMBER(C64),ISNUMBER(C63)),C64-C63,"")</f>
        <v>-12.268000000000001</v>
      </c>
      <c r="D536" s="14">
        <f t="shared" si="99"/>
        <v>-15</v>
      </c>
      <c r="E536" s="14">
        <f t="shared" si="99"/>
        <v>-15.962687999999005</v>
      </c>
      <c r="F536" s="14">
        <f t="shared" si="99"/>
        <v>-15.70353200000099</v>
      </c>
      <c r="G536" s="14">
        <f t="shared" si="99"/>
        <v>-15.922649319802986</v>
      </c>
      <c r="H536" s="14">
        <f t="shared" si="99"/>
        <v>-16.199999999999989</v>
      </c>
      <c r="I536" s="14">
        <f t="shared" si="99"/>
        <v>-16.099999999999994</v>
      </c>
      <c r="J536" s="14">
        <f t="shared" si="99"/>
        <v>-16</v>
      </c>
      <c r="K536" s="14">
        <f t="shared" si="99"/>
        <v>-16.014746999999787</v>
      </c>
      <c r="L536" s="14">
        <f t="shared" si="99"/>
        <v>-16.571602642459993</v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 t="s">
        <v>78</v>
      </c>
      <c r="B537" s="14">
        <f>IF(AND(ISNUMBER(B65),ISNUMBER(B64)),B65-B64,"")</f>
        <v>-12</v>
      </c>
      <c r="C537" s="14">
        <f t="shared" ref="C537:L537" si="100">IF(AND(ISNUMBER(C65),ISNUMBER(C64)),C65-C64,"")</f>
        <v>-23.335999999999999</v>
      </c>
      <c r="D537" s="14">
        <f t="shared" si="100"/>
        <v>-12</v>
      </c>
      <c r="E537" s="14">
        <f t="shared" si="100"/>
        <v>-11.014752000003995</v>
      </c>
      <c r="F537" s="14">
        <f t="shared" si="100"/>
        <v>-11.159203000000005</v>
      </c>
      <c r="G537" s="14">
        <f t="shared" si="100"/>
        <v>-11.218255521472997</v>
      </c>
      <c r="H537" s="14">
        <f t="shared" si="100"/>
        <v>-11</v>
      </c>
      <c r="I537" s="14">
        <f t="shared" si="100"/>
        <v>-11</v>
      </c>
      <c r="J537" s="14">
        <f t="shared" si="100"/>
        <v>-11</v>
      </c>
      <c r="K537" s="14">
        <f t="shared" si="100"/>
        <v>-11.154002300000187</v>
      </c>
      <c r="L537" s="14">
        <f t="shared" si="100"/>
        <v>-9.8342238620100062</v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 t="s">
        <v>79</v>
      </c>
      <c r="B538" s="14">
        <f>IF(AND(ISNUMBER(B65),ISNUMBER(B63)),B65-B63,"")</f>
        <v>-31</v>
      </c>
      <c r="C538" s="14">
        <f t="shared" ref="C538:L538" si="101">IF(AND(ISNUMBER(C65),ISNUMBER(C63)),C65-C63,"")</f>
        <v>-35.603999999999999</v>
      </c>
      <c r="D538" s="14">
        <f t="shared" si="101"/>
        <v>-27</v>
      </c>
      <c r="E538" s="14">
        <f t="shared" si="101"/>
        <v>-26.977440000003</v>
      </c>
      <c r="F538" s="14">
        <f t="shared" si="101"/>
        <v>-26.862735000000995</v>
      </c>
      <c r="G538" s="14">
        <f t="shared" si="101"/>
        <v>-27.140904841275983</v>
      </c>
      <c r="H538" s="14">
        <f t="shared" si="101"/>
        <v>-27.199999999999989</v>
      </c>
      <c r="I538" s="14">
        <f t="shared" si="101"/>
        <v>-27.099999999999994</v>
      </c>
      <c r="J538" s="14">
        <f t="shared" si="101"/>
        <v>-27</v>
      </c>
      <c r="K538" s="14">
        <f t="shared" si="101"/>
        <v>-27.168749299999973</v>
      </c>
      <c r="L538" s="14">
        <f t="shared" si="101"/>
        <v>-26.405826504469999</v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 t="s">
        <v>80</v>
      </c>
      <c r="B539" s="14">
        <f>IF(AND(ISNUMBER(B66),ISNUMBER(B63)),B66-B63,"")</f>
        <v>-133</v>
      </c>
      <c r="C539" s="14">
        <f t="shared" ref="C539:L539" si="102">IF(AND(ISNUMBER(C66),ISNUMBER(C63)),C66-C63,"")</f>
        <v>-136.869</v>
      </c>
      <c r="D539" s="14">
        <f t="shared" si="102"/>
        <v>-134</v>
      </c>
      <c r="E539" s="14">
        <f t="shared" si="102"/>
        <v>-133.38830400000091</v>
      </c>
      <c r="F539" s="14">
        <f t="shared" si="102"/>
        <v>-131.97358440000099</v>
      </c>
      <c r="G539" s="14">
        <f t="shared" si="102"/>
        <v>-133.64598337066778</v>
      </c>
      <c r="H539" s="14">
        <f t="shared" si="102"/>
        <v>-133.79999999999998</v>
      </c>
      <c r="I539" s="14">
        <f t="shared" si="102"/>
        <v>-133.69999999999999</v>
      </c>
      <c r="J539" s="14">
        <f t="shared" si="102"/>
        <v>-134</v>
      </c>
      <c r="K539" s="14">
        <f t="shared" si="102"/>
        <v>-133.29759439999989</v>
      </c>
      <c r="L539" s="14">
        <f t="shared" si="102"/>
        <v>-134.88539207778058</v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 t="s">
        <v>81</v>
      </c>
      <c r="B540" s="14">
        <f>IF(AND(ISNUMBER(B67),ISNUMBER(B66)),B67-B66,"")</f>
        <v>-2</v>
      </c>
      <c r="C540" s="14">
        <f t="shared" ref="C540:L540" si="103">IF(AND(ISNUMBER(C67),ISNUMBER(C66)),C67-C66,"")</f>
        <v>-1.3690000000000007</v>
      </c>
      <c r="D540" s="14">
        <f t="shared" si="103"/>
        <v>-2</v>
      </c>
      <c r="E540" s="14">
        <f t="shared" si="103"/>
        <v>-2.1503328000001289</v>
      </c>
      <c r="F540" s="14">
        <f t="shared" si="103"/>
        <v>-2.176105299999989</v>
      </c>
      <c r="G540" s="14">
        <f t="shared" si="103"/>
        <v>-2.193618071602419</v>
      </c>
      <c r="H540" s="14">
        <f t="shared" si="103"/>
        <v>-2.2000000000000011</v>
      </c>
      <c r="I540" s="14">
        <f t="shared" si="103"/>
        <v>-2.2000000000000011</v>
      </c>
      <c r="J540" s="14">
        <f t="shared" si="103"/>
        <v>-2</v>
      </c>
      <c r="K540" s="14">
        <f t="shared" si="103"/>
        <v>-2.1552940500000002</v>
      </c>
      <c r="L540" s="14">
        <f t="shared" si="103"/>
        <v>-2.2018004387689807</v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 t="s">
        <v>82</v>
      </c>
      <c r="B541" s="14">
        <f>IF(AND(ISNUMBER(B67),ISNUMBER(B64)),B67-B64,"")</f>
        <v>-116</v>
      </c>
      <c r="C541" s="14">
        <f t="shared" ref="C541:L541" si="104">IF(AND(ISNUMBER(C67),ISNUMBER(C64)),C67-C64,"")</f>
        <v>-125.97</v>
      </c>
      <c r="D541" s="14">
        <f t="shared" si="104"/>
        <v>-121</v>
      </c>
      <c r="E541" s="14">
        <f t="shared" si="104"/>
        <v>-119.57594880000202</v>
      </c>
      <c r="F541" s="14">
        <f t="shared" si="104"/>
        <v>-118.44615769999999</v>
      </c>
      <c r="G541" s="14">
        <f t="shared" si="104"/>
        <v>-119.91695212246722</v>
      </c>
      <c r="H541" s="14">
        <f t="shared" si="104"/>
        <v>-119.80000000000001</v>
      </c>
      <c r="I541" s="14">
        <f t="shared" si="104"/>
        <v>-119.80000000000001</v>
      </c>
      <c r="J541" s="14">
        <f t="shared" si="104"/>
        <v>-120</v>
      </c>
      <c r="K541" s="14">
        <f t="shared" si="104"/>
        <v>-119.43814145000012</v>
      </c>
      <c r="L541" s="14">
        <f t="shared" si="104"/>
        <v>-120.51558987408959</v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 t="s">
        <v>83</v>
      </c>
      <c r="B542" s="14">
        <f>IF(AND(ISNUMBER(B68),ISNUMBER(B64)),B68-B64,"")</f>
        <v>14</v>
      </c>
      <c r="C542" s="14">
        <f t="shared" ref="C542:L542" si="105">IF(AND(ISNUMBER(C68),ISNUMBER(C64)),C68-C64,"")</f>
        <v>0</v>
      </c>
      <c r="D542" s="14">
        <f t="shared" si="105"/>
        <v>12</v>
      </c>
      <c r="E542" s="14">
        <f t="shared" si="105"/>
        <v>13.187327999997009</v>
      </c>
      <c r="F542" s="14">
        <f t="shared" si="105"/>
        <v>12.744582000000008</v>
      </c>
      <c r="G542" s="14">
        <f t="shared" si="105"/>
        <v>13.089065932648992</v>
      </c>
      <c r="H542" s="14">
        <f t="shared" si="105"/>
        <v>13.199999999999989</v>
      </c>
      <c r="I542" s="14">
        <f t="shared" si="105"/>
        <v>13.199999999999989</v>
      </c>
      <c r="J542" s="14">
        <f t="shared" si="105"/>
        <v>13</v>
      </c>
      <c r="K542" s="14">
        <f t="shared" si="105"/>
        <v>12.711001599999875</v>
      </c>
      <c r="L542" s="14">
        <f t="shared" si="105"/>
        <v>11.813994434308995</v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 t="s">
        <v>84</v>
      </c>
      <c r="B543" s="14">
        <f>IF(AND(ISNUMBER(B69),ISNUMBER(B68)),B69-B68,"")</f>
        <v>-15</v>
      </c>
      <c r="C543" s="14">
        <f t="shared" ref="C543:L543" si="106">IF(AND(ISNUMBER(C69),ISNUMBER(C68)),C69-C68,"")</f>
        <v>-13.864999999999995</v>
      </c>
      <c r="D543" s="14">
        <f t="shared" si="106"/>
        <v>-12</v>
      </c>
      <c r="E543" s="14">
        <f t="shared" si="106"/>
        <v>-11.761343999996996</v>
      </c>
      <c r="F543" s="14">
        <f t="shared" si="106"/>
        <v>-11.117300999999998</v>
      </c>
      <c r="G543" s="14">
        <f t="shared" si="106"/>
        <v>-11.910645713172983</v>
      </c>
      <c r="H543" s="14">
        <f t="shared" si="106"/>
        <v>-11.900000000000006</v>
      </c>
      <c r="I543" s="14">
        <f t="shared" si="106"/>
        <v>-11.900000000000006</v>
      </c>
      <c r="J543" s="14">
        <f t="shared" si="106"/>
        <v>-12</v>
      </c>
      <c r="K543" s="14">
        <f t="shared" si="106"/>
        <v>-11.973239600000028</v>
      </c>
      <c r="L543" s="14">
        <f t="shared" si="106"/>
        <v>-10.929826324598992</v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 t="s">
        <v>85</v>
      </c>
      <c r="B544" s="14">
        <f>IF(AND(ISNUMBER(B70),ISNUMBER(B69)),B70-B69,"")</f>
        <v>24</v>
      </c>
      <c r="C544" s="14">
        <f t="shared" ref="C544:L544" si="107">IF(AND(ISNUMBER(C70),ISNUMBER(C69)),C70-C69,"")</f>
        <v>22.625999999999991</v>
      </c>
      <c r="D544" s="14">
        <f t="shared" si="107"/>
        <v>21</v>
      </c>
      <c r="E544" s="14">
        <f t="shared" si="107"/>
        <v>20.246015999997979</v>
      </c>
      <c r="F544" s="14">
        <f t="shared" si="107"/>
        <v>19.68973299999999</v>
      </c>
      <c r="G544" s="14">
        <f t="shared" si="107"/>
        <v>19.788717568989</v>
      </c>
      <c r="H544" s="14">
        <f t="shared" si="107"/>
        <v>20.100000000000023</v>
      </c>
      <c r="I544" s="14">
        <f t="shared" si="107"/>
        <v>20.100000000000023</v>
      </c>
      <c r="J544" s="14">
        <f t="shared" si="107"/>
        <v>20</v>
      </c>
      <c r="K544" s="14">
        <f t="shared" si="107"/>
        <v>20.260345600000051</v>
      </c>
      <c r="L544" s="14">
        <f t="shared" si="107"/>
        <v>19.642775653677006</v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 t="s">
        <v>86</v>
      </c>
      <c r="B545" s="14">
        <f>IF(AND(ISNUMBER(B71),ISNUMBER(B68)),B71-B68,"")</f>
        <v>-73</v>
      </c>
      <c r="C545" s="14">
        <f t="shared" ref="C545:L545" si="108">IF(AND(ISNUMBER(C71),ISNUMBER(C68)),C71-C68,"")</f>
        <v>-71.594999999999999</v>
      </c>
      <c r="D545" s="14">
        <f t="shared" si="108"/>
        <v>-68</v>
      </c>
      <c r="E545" s="14">
        <f t="shared" si="108"/>
        <v>-67.714079999999697</v>
      </c>
      <c r="F545" s="14">
        <f t="shared" si="108"/>
        <v>-66.426131000000311</v>
      </c>
      <c r="G545" s="14">
        <f t="shared" si="108"/>
        <v>-67.628434989741393</v>
      </c>
      <c r="H545" s="14">
        <f t="shared" si="108"/>
        <v>-67.899999999999991</v>
      </c>
      <c r="I545" s="14">
        <f t="shared" si="108"/>
        <v>-67.899999999999991</v>
      </c>
      <c r="J545" s="14">
        <f t="shared" si="108"/>
        <v>-68</v>
      </c>
      <c r="K545" s="14">
        <f t="shared" si="108"/>
        <v>-67.239943899999929</v>
      </c>
      <c r="L545" s="14">
        <f t="shared" si="108"/>
        <v>-67.791665347041501</v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 t="s">
        <v>87</v>
      </c>
      <c r="B546" s="14">
        <f>IF(AND(ISNUMBER(B72),ISNUMBER(B68)),B72-B68,"")</f>
        <v>-24</v>
      </c>
      <c r="C546" s="14">
        <f t="shared" ref="C546:L546" si="109">IF(AND(ISNUMBER(C72),ISNUMBER(C68)),C72-C68,"")</f>
        <v>-22.103999999999999</v>
      </c>
      <c r="D546" s="14">
        <f t="shared" si="109"/>
        <v>-22</v>
      </c>
      <c r="E546" s="14">
        <f t="shared" si="109"/>
        <v>-22.385663999998002</v>
      </c>
      <c r="F546" s="14">
        <f t="shared" si="109"/>
        <v>-21.274864000000008</v>
      </c>
      <c r="G546" s="14">
        <f t="shared" si="109"/>
        <v>-22.447444046523003</v>
      </c>
      <c r="H546" s="14">
        <f t="shared" si="109"/>
        <v>-22.5</v>
      </c>
      <c r="I546" s="14">
        <f t="shared" si="109"/>
        <v>-22.599999999999994</v>
      </c>
      <c r="J546" s="14">
        <f t="shared" si="109"/>
        <v>-23</v>
      </c>
      <c r="K546" s="14">
        <f t="shared" si="109"/>
        <v>-21.866322499999868</v>
      </c>
      <c r="L546" s="14">
        <f t="shared" si="109"/>
        <v>-20.895742779632002</v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 t="s">
        <v>88</v>
      </c>
      <c r="B547" s="14">
        <f>IF(AND(ISNUMBER(B72),ISNUMBER(B71)),B72-B71,"")</f>
        <v>49</v>
      </c>
      <c r="C547" s="14">
        <f t="shared" ref="C547:L547" si="110">IF(AND(ISNUMBER(C72),ISNUMBER(C71)),C72-C71,"")</f>
        <v>49.491</v>
      </c>
      <c r="D547" s="14">
        <f t="shared" si="110"/>
        <v>46</v>
      </c>
      <c r="E547" s="14">
        <f t="shared" si="110"/>
        <v>45.328416000001695</v>
      </c>
      <c r="F547" s="14">
        <f t="shared" si="110"/>
        <v>45.151267000000303</v>
      </c>
      <c r="G547" s="14">
        <f t="shared" si="110"/>
        <v>45.18099094321839</v>
      </c>
      <c r="H547" s="14">
        <f t="shared" si="110"/>
        <v>45.399999999999991</v>
      </c>
      <c r="I547" s="14">
        <f t="shared" si="110"/>
        <v>45.3</v>
      </c>
      <c r="J547" s="14">
        <f t="shared" si="110"/>
        <v>45</v>
      </c>
      <c r="K547" s="14">
        <f t="shared" si="110"/>
        <v>45.373621400000061</v>
      </c>
      <c r="L547" s="14">
        <f t="shared" si="110"/>
        <v>46.895922567409499</v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 t="s">
        <v>89</v>
      </c>
      <c r="B548" s="14">
        <f>IF(AND(ISNUMBER(B73),ISNUMBER(B72)),B73-B72,"")</f>
        <v>25</v>
      </c>
      <c r="C548" s="14">
        <f t="shared" ref="C548:L548" si="111">IF(AND(ISNUMBER(C73),ISNUMBER(C72)),C73-C72,"")</f>
        <v>24.243000000000009</v>
      </c>
      <c r="D548" s="14">
        <f t="shared" si="111"/>
        <v>20</v>
      </c>
      <c r="E548" s="14">
        <f t="shared" si="111"/>
        <v>20.757408000000993</v>
      </c>
      <c r="F548" s="14">
        <f t="shared" si="111"/>
        <v>20.692254999999989</v>
      </c>
      <c r="G548" s="14">
        <f t="shared" si="111"/>
        <v>20.615427884127001</v>
      </c>
      <c r="H548" s="14">
        <f t="shared" si="111"/>
        <v>20.800000000000011</v>
      </c>
      <c r="I548" s="14">
        <f t="shared" si="111"/>
        <v>20.800000000000011</v>
      </c>
      <c r="J548" s="14">
        <f t="shared" si="111"/>
        <v>21</v>
      </c>
      <c r="K548" s="14">
        <f t="shared" si="111"/>
        <v>20.727084099999715</v>
      </c>
      <c r="L548" s="14">
        <f t="shared" si="111"/>
        <v>20.068109785537018</v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 t="s">
        <v>90</v>
      </c>
      <c r="B549" s="14">
        <f>IF(AND(ISNUMBER(B74),ISNUMBER(B72)),B74-B72,"")</f>
        <v>-98</v>
      </c>
      <c r="C549" s="14">
        <f t="shared" ref="C549:L549" si="112">IF(AND(ISNUMBER(C74),ISNUMBER(C72)),C74-C72,"")</f>
        <v>-96.662000000000006</v>
      </c>
      <c r="D549" s="14">
        <f t="shared" si="112"/>
        <v>-101</v>
      </c>
      <c r="E549" s="14">
        <f t="shared" si="112"/>
        <v>-100.46346240000121</v>
      </c>
      <c r="F549" s="14">
        <f t="shared" si="112"/>
        <v>-99.985235000000003</v>
      </c>
      <c r="G549" s="14">
        <f t="shared" si="112"/>
        <v>-100.6026820210722</v>
      </c>
      <c r="H549" s="14">
        <f t="shared" si="112"/>
        <v>-100.6</v>
      </c>
      <c r="I549" s="14">
        <f t="shared" si="112"/>
        <v>-100.5</v>
      </c>
      <c r="J549" s="14">
        <f t="shared" si="112"/>
        <v>-100</v>
      </c>
      <c r="K549" s="14">
        <f t="shared" si="112"/>
        <v>-100.34952198000013</v>
      </c>
      <c r="L549" s="14">
        <f t="shared" si="112"/>
        <v>-101.4441607265471</v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 t="s">
        <v>91</v>
      </c>
      <c r="B550" s="14">
        <f>IF(AND(ISNUMBER(B74),ISNUMBER(B67)),B74-B67,"")</f>
        <v>8</v>
      </c>
      <c r="C550" s="14">
        <f t="shared" ref="C550:L550" si="113">IF(AND(ISNUMBER(C74),ISNUMBER(C67)),C74-C67,"")</f>
        <v>7.2039999999999997</v>
      </c>
      <c r="D550" s="14">
        <f t="shared" si="113"/>
        <v>10</v>
      </c>
      <c r="E550" s="14">
        <f t="shared" si="113"/>
        <v>9.9141503999998299</v>
      </c>
      <c r="F550" s="14">
        <f t="shared" si="113"/>
        <v>9.930640699999989</v>
      </c>
      <c r="G550" s="14">
        <f t="shared" si="113"/>
        <v>9.955891987521019</v>
      </c>
      <c r="H550" s="14">
        <f t="shared" si="113"/>
        <v>9.9</v>
      </c>
      <c r="I550" s="14">
        <f t="shared" si="113"/>
        <v>9.9</v>
      </c>
      <c r="J550" s="14">
        <f t="shared" si="113"/>
        <v>10</v>
      </c>
      <c r="K550" s="14">
        <f t="shared" si="113"/>
        <v>9.9332985699999874</v>
      </c>
      <c r="L550" s="14">
        <f t="shared" si="113"/>
        <v>9.9896808022194818</v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 t="s">
        <v>92</v>
      </c>
      <c r="B551" s="14">
        <f>IF(AND(ISNUMBER(B75),ISNUMBER(B74)),B75-B74,"")</f>
        <v>4</v>
      </c>
      <c r="C551" s="14">
        <f t="shared" ref="C551:L551" si="114">IF(AND(ISNUMBER(C75),ISNUMBER(C74)),C75-C74,"")</f>
        <v>3.5770000000000017</v>
      </c>
      <c r="D551" s="14">
        <f t="shared" si="114"/>
        <v>5</v>
      </c>
      <c r="E551" s="14">
        <f t="shared" si="114"/>
        <v>4.6017216000001007</v>
      </c>
      <c r="F551" s="14">
        <f t="shared" si="114"/>
        <v>4.6449098000001001</v>
      </c>
      <c r="G551" s="14">
        <f t="shared" si="114"/>
        <v>4.6508869717840007</v>
      </c>
      <c r="H551" s="14">
        <f t="shared" si="114"/>
        <v>4.6000000000000014</v>
      </c>
      <c r="I551" s="14">
        <f t="shared" si="114"/>
        <v>4.6000000000000014</v>
      </c>
      <c r="J551" s="14">
        <f t="shared" si="114"/>
        <v>5</v>
      </c>
      <c r="K551" s="14">
        <f t="shared" si="114"/>
        <v>4.6269802500000239</v>
      </c>
      <c r="L551" s="14">
        <f t="shared" si="114"/>
        <v>4.4485213733305997</v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 t="s">
        <v>93</v>
      </c>
      <c r="B552" s="14">
        <f>IF(AND(ISNUMBER(B75),ISNUMBER(B73)),B75-B73,"")</f>
        <v>-119</v>
      </c>
      <c r="C552" s="14">
        <f t="shared" ref="C552:L552" si="115">IF(AND(ISNUMBER(C75),ISNUMBER(C73)),C75-C73,"")</f>
        <v>-117.328</v>
      </c>
      <c r="D552" s="14">
        <f t="shared" si="115"/>
        <v>-116</v>
      </c>
      <c r="E552" s="14">
        <f t="shared" si="115"/>
        <v>-116.61914880000209</v>
      </c>
      <c r="F552" s="14">
        <f t="shared" si="115"/>
        <v>-116.0325801999999</v>
      </c>
      <c r="G552" s="14">
        <f t="shared" si="115"/>
        <v>-116.5672229334152</v>
      </c>
      <c r="H552" s="14">
        <f t="shared" si="115"/>
        <v>-116.80000000000001</v>
      </c>
      <c r="I552" s="14">
        <f t="shared" si="115"/>
        <v>-116.70000000000002</v>
      </c>
      <c r="J552" s="14">
        <f t="shared" si="115"/>
        <v>-116</v>
      </c>
      <c r="K552" s="14">
        <f t="shared" si="115"/>
        <v>-116.44962582999983</v>
      </c>
      <c r="L552" s="14">
        <f t="shared" si="115"/>
        <v>-117.06374913875351</v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 t="s">
        <v>94</v>
      </c>
      <c r="B553" s="14">
        <f>IF(AND(ISNUMBER(B75),ISNUMBER(B66)),B75-B66,"")</f>
        <v>10</v>
      </c>
      <c r="C553" s="14">
        <f t="shared" ref="C553:L553" si="116">IF(AND(ISNUMBER(C75),ISNUMBER(C66)),C75-C66,"")</f>
        <v>9.4120000000000008</v>
      </c>
      <c r="D553" s="14">
        <f t="shared" si="116"/>
        <v>13</v>
      </c>
      <c r="E553" s="14">
        <f t="shared" si="116"/>
        <v>12.365539199999802</v>
      </c>
      <c r="F553" s="14">
        <f t="shared" si="116"/>
        <v>12.3994452000001</v>
      </c>
      <c r="G553" s="14">
        <f t="shared" si="116"/>
        <v>12.413160887702601</v>
      </c>
      <c r="H553" s="14">
        <f t="shared" si="116"/>
        <v>12.3</v>
      </c>
      <c r="I553" s="14">
        <f t="shared" si="116"/>
        <v>12.3</v>
      </c>
      <c r="J553" s="14">
        <f t="shared" si="116"/>
        <v>13</v>
      </c>
      <c r="K553" s="14">
        <f t="shared" si="116"/>
        <v>12.404984770000011</v>
      </c>
      <c r="L553" s="14">
        <f t="shared" si="116"/>
        <v>12.236401736781101</v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 t="s">
        <v>95</v>
      </c>
      <c r="B554" s="14">
        <f>IF(AND(ISNUMBER(B76),ISNUMBER(B63)),B76-B63,"")</f>
        <v>10</v>
      </c>
      <c r="C554" s="14">
        <f t="shared" ref="C554:L554" si="117">IF(AND(ISNUMBER(C76),ISNUMBER(C63)),C76-C63,"")</f>
        <v>3.9660000000000082</v>
      </c>
      <c r="D554" s="14">
        <f t="shared" si="117"/>
        <v>9</v>
      </c>
      <c r="E554" s="14">
        <f t="shared" si="117"/>
        <v>10.911935999999002</v>
      </c>
      <c r="F554" s="14">
        <f t="shared" si="117"/>
        <v>12.19747199999901</v>
      </c>
      <c r="G554" s="14">
        <f t="shared" si="117"/>
        <v>10.40726450006602</v>
      </c>
      <c r="H554" s="14">
        <f t="shared" si="117"/>
        <v>10.5</v>
      </c>
      <c r="I554" s="14">
        <f t="shared" si="117"/>
        <v>10.599999999999994</v>
      </c>
      <c r="J554" s="14">
        <f t="shared" si="117"/>
        <v>10</v>
      </c>
      <c r="K554" s="14">
        <f t="shared" si="117"/>
        <v>9.8015242999999259</v>
      </c>
      <c r="L554" s="14">
        <f t="shared" si="117"/>
        <v>9.3440078708850081</v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 t="s">
        <v>101</v>
      </c>
      <c r="B555" s="13" t="s">
        <v>98</v>
      </c>
      <c r="C555" s="13" t="s">
        <v>99</v>
      </c>
      <c r="D555" s="11" t="s">
        <v>38</v>
      </c>
      <c r="E555" s="11" t="s">
        <v>155</v>
      </c>
      <c r="F555" s="11" t="s">
        <v>156</v>
      </c>
      <c r="G555" s="11" t="s">
        <v>249</v>
      </c>
      <c r="H555" s="11" t="s">
        <v>250</v>
      </c>
      <c r="I555" s="13" t="s">
        <v>251</v>
      </c>
      <c r="J555" s="13" t="s">
        <v>41</v>
      </c>
      <c r="K555" s="13" t="s">
        <v>42</v>
      </c>
      <c r="L555" s="13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 t="s">
        <v>77</v>
      </c>
      <c r="B556" s="14">
        <f>IF(AND(ISNUMBER(B84),ISNUMBER(B83)),B84-B83,"")</f>
        <v>-7</v>
      </c>
      <c r="C556" s="14">
        <f t="shared" ref="C556:L556" si="118">IF(AND(ISNUMBER(C84),ISNUMBER(C83)),C84-C83,"")</f>
        <v>-5.7610000000000099</v>
      </c>
      <c r="D556" s="14">
        <f t="shared" si="118"/>
        <v>-7</v>
      </c>
      <c r="E556" s="14">
        <f t="shared" si="118"/>
        <v>-7.4954207999988967</v>
      </c>
      <c r="F556" s="14">
        <f t="shared" si="118"/>
        <v>-7.3739612000006005</v>
      </c>
      <c r="G556" s="14">
        <f t="shared" si="118"/>
        <v>-7.4767222892987988</v>
      </c>
      <c r="H556" s="14">
        <f t="shared" si="118"/>
        <v>-7.4999999999999929</v>
      </c>
      <c r="I556" s="14">
        <f t="shared" si="118"/>
        <v>-7.4999999999999929</v>
      </c>
      <c r="J556" s="14">
        <f t="shared" si="118"/>
        <v>-8</v>
      </c>
      <c r="K556" s="14" t="str">
        <f t="shared" si="118"/>
        <v/>
      </c>
      <c r="L556" s="14">
        <f t="shared" si="118"/>
        <v>-7.781448197328892</v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 t="s">
        <v>78</v>
      </c>
      <c r="B557" s="14">
        <f>IF(AND(ISNUMBER(B85),ISNUMBER(B84)),B85-B84,"")</f>
        <v>-5</v>
      </c>
      <c r="C557" s="14">
        <f t="shared" ref="C557:L557" si="119">IF(AND(ISNUMBER(C85),ISNUMBER(C84)),C85-C84,"")</f>
        <v>-10.957999999999998</v>
      </c>
      <c r="D557" s="14">
        <f t="shared" si="119"/>
        <v>-6</v>
      </c>
      <c r="E557" s="14">
        <f t="shared" si="119"/>
        <v>-5.1719808000003056</v>
      </c>
      <c r="F557" s="14">
        <f t="shared" si="119"/>
        <v>-5.2399502000000027</v>
      </c>
      <c r="G557" s="14">
        <f t="shared" si="119"/>
        <v>-5.2677025926913998</v>
      </c>
      <c r="H557" s="14">
        <f t="shared" si="119"/>
        <v>-5.2000000000000028</v>
      </c>
      <c r="I557" s="14">
        <f t="shared" si="119"/>
        <v>-5.2000000000000028</v>
      </c>
      <c r="J557" s="14">
        <f t="shared" si="119"/>
        <v>-5</v>
      </c>
      <c r="K557" s="14" t="str">
        <f t="shared" si="119"/>
        <v/>
      </c>
      <c r="L557" s="14">
        <f t="shared" si="119"/>
        <v>-4.6178094656395032</v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 t="s">
        <v>79</v>
      </c>
      <c r="B558" s="14">
        <f>IF(AND(ISNUMBER(B85),ISNUMBER(B83)),B85-B83,"")</f>
        <v>-12</v>
      </c>
      <c r="C558" s="14">
        <f t="shared" ref="C558:L558" si="120">IF(AND(ISNUMBER(C85),ISNUMBER(C83)),C85-C83,"")</f>
        <v>-16.719000000000008</v>
      </c>
      <c r="D558" s="14">
        <f t="shared" si="120"/>
        <v>-13</v>
      </c>
      <c r="E558" s="14">
        <f t="shared" si="120"/>
        <v>-12.667401599999202</v>
      </c>
      <c r="F558" s="14">
        <f t="shared" si="120"/>
        <v>-12.613911400000603</v>
      </c>
      <c r="G558" s="14">
        <f t="shared" si="120"/>
        <v>-12.744424881990199</v>
      </c>
      <c r="H558" s="14">
        <f t="shared" si="120"/>
        <v>-12.699999999999996</v>
      </c>
      <c r="I558" s="14">
        <f t="shared" si="120"/>
        <v>-12.699999999999996</v>
      </c>
      <c r="J558" s="14">
        <f t="shared" si="120"/>
        <v>-13</v>
      </c>
      <c r="K558" s="14" t="str">
        <f t="shared" si="120"/>
        <v/>
      </c>
      <c r="L558" s="14">
        <f t="shared" si="120"/>
        <v>-12.399257662968395</v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 t="s">
        <v>80</v>
      </c>
      <c r="B559" s="14">
        <f>IF(AND(ISNUMBER(B86),ISNUMBER(B83)),B86-B83,"")</f>
        <v>-62</v>
      </c>
      <c r="C559" s="14">
        <f t="shared" ref="C559:L559" si="121">IF(AND(ISNUMBER(C86),ISNUMBER(C83)),C86-C83,"")</f>
        <v>-64.269000000000005</v>
      </c>
      <c r="D559" s="14">
        <f t="shared" si="121"/>
        <v>-63</v>
      </c>
      <c r="E559" s="14">
        <f t="shared" si="121"/>
        <v>-62.634378239999791</v>
      </c>
      <c r="F559" s="14">
        <f t="shared" si="121"/>
        <v>-61.970316780000701</v>
      </c>
      <c r="G559" s="14">
        <f t="shared" si="121"/>
        <v>-62.755505234922154</v>
      </c>
      <c r="H559" s="14">
        <f t="shared" si="121"/>
        <v>-62.8</v>
      </c>
      <c r="I559" s="14">
        <f t="shared" si="121"/>
        <v>-62.8</v>
      </c>
      <c r="J559" s="14">
        <f t="shared" si="121"/>
        <v>-63</v>
      </c>
      <c r="K559" s="14" t="str">
        <f t="shared" si="121"/>
        <v/>
      </c>
      <c r="L559" s="14">
        <f t="shared" si="121"/>
        <v>-63.337488453914432</v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 t="s">
        <v>81</v>
      </c>
      <c r="B560" s="14">
        <f>IF(AND(ISNUMBER(B87),ISNUMBER(B86)),B87-B86,"")</f>
        <v>-1</v>
      </c>
      <c r="C560" s="14">
        <f t="shared" ref="C560:L560" si="122">IF(AND(ISNUMBER(C87),ISNUMBER(C86)),C87-C86,"")</f>
        <v>-0.64299999999999979</v>
      </c>
      <c r="D560" s="14">
        <f t="shared" si="122"/>
        <v>-1</v>
      </c>
      <c r="E560" s="14">
        <f t="shared" si="122"/>
        <v>-1.0097069000000105</v>
      </c>
      <c r="F560" s="14">
        <f t="shared" si="122"/>
        <v>-1.0218326300000098</v>
      </c>
      <c r="G560" s="14">
        <f t="shared" si="122"/>
        <v>-1.0300467466654903</v>
      </c>
      <c r="H560" s="14">
        <f t="shared" si="122"/>
        <v>-1</v>
      </c>
      <c r="I560" s="14">
        <f t="shared" si="122"/>
        <v>-1</v>
      </c>
      <c r="J560" s="14">
        <f t="shared" si="122"/>
        <v>-1</v>
      </c>
      <c r="K560" s="14" t="str">
        <f t="shared" si="122"/>
        <v/>
      </c>
      <c r="L560" s="14">
        <f t="shared" si="122"/>
        <v>-1.0338889016828303</v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 t="s">
        <v>82</v>
      </c>
      <c r="B561" s="14">
        <f>IF(AND(ISNUMBER(B87),ISNUMBER(B84)),B87-B84,"")</f>
        <v>-56</v>
      </c>
      <c r="C561" s="14">
        <f t="shared" ref="C561:L561" si="123">IF(AND(ISNUMBER(C87),ISNUMBER(C84)),C87-C84,"")</f>
        <v>-59.150999999999996</v>
      </c>
      <c r="D561" s="14">
        <f t="shared" si="123"/>
        <v>-57</v>
      </c>
      <c r="E561" s="14">
        <f t="shared" si="123"/>
        <v>-56.148664340000906</v>
      </c>
      <c r="F561" s="14">
        <f t="shared" si="123"/>
        <v>-55.618188210000113</v>
      </c>
      <c r="G561" s="14">
        <f t="shared" si="123"/>
        <v>-56.308829692288846</v>
      </c>
      <c r="H561" s="14">
        <f t="shared" si="123"/>
        <v>-56.300000000000004</v>
      </c>
      <c r="I561" s="14">
        <f t="shared" si="123"/>
        <v>-56.300000000000004</v>
      </c>
      <c r="J561" s="14">
        <f t="shared" si="123"/>
        <v>-56</v>
      </c>
      <c r="K561" s="14" t="str">
        <f t="shared" si="123"/>
        <v/>
      </c>
      <c r="L561" s="14">
        <f t="shared" si="123"/>
        <v>-56.589929158268376</v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 t="s">
        <v>83</v>
      </c>
      <c r="B562" s="14">
        <f>IF(AND(ISNUMBER(B88),ISNUMBER(B84)),B88-B84,"")</f>
        <v>5</v>
      </c>
      <c r="C562" s="14">
        <f t="shared" ref="C562:L562" si="124">IF(AND(ISNUMBER(C88),ISNUMBER(C84)),C88-C84,"")</f>
        <v>0</v>
      </c>
      <c r="D562" s="14">
        <f t="shared" si="124"/>
        <v>5</v>
      </c>
      <c r="E562" s="14">
        <f t="shared" si="124"/>
        <v>6.1924799999994917</v>
      </c>
      <c r="F562" s="14">
        <f t="shared" si="124"/>
        <v>5.9844251999997979</v>
      </c>
      <c r="G562" s="14">
        <f t="shared" si="124"/>
        <v>6.1461700901133938</v>
      </c>
      <c r="H562" s="14">
        <f t="shared" si="124"/>
        <v>6.1999999999999957</v>
      </c>
      <c r="I562" s="14">
        <f t="shared" si="124"/>
        <v>6.1000000000000014</v>
      </c>
      <c r="J562" s="14">
        <f t="shared" si="124"/>
        <v>6</v>
      </c>
      <c r="K562" s="14" t="str">
        <f t="shared" si="124"/>
        <v/>
      </c>
      <c r="L562" s="14">
        <f t="shared" si="124"/>
        <v>5.5474408648058997</v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 t="s">
        <v>84</v>
      </c>
      <c r="B563" s="14">
        <f>IF(AND(ISNUMBER(B89),ISNUMBER(B88)),B89-B88,"")</f>
        <v>-5</v>
      </c>
      <c r="C563" s="14">
        <f t="shared" ref="C563:L563" si="125">IF(AND(ISNUMBER(C89),ISNUMBER(C88)),C89-C88,"")</f>
        <v>-6.509999999999998</v>
      </c>
      <c r="D563" s="14">
        <f t="shared" si="125"/>
        <v>-5</v>
      </c>
      <c r="E563" s="14">
        <f t="shared" si="125"/>
        <v>-5.5228319999996955</v>
      </c>
      <c r="F563" s="14">
        <f t="shared" si="125"/>
        <v>-5.2203032999998982</v>
      </c>
      <c r="G563" s="14">
        <f t="shared" si="125"/>
        <v>-5.5928249435767938</v>
      </c>
      <c r="H563" s="14">
        <f t="shared" si="125"/>
        <v>-5.5999999999999943</v>
      </c>
      <c r="I563" s="14">
        <f t="shared" si="125"/>
        <v>-5.5</v>
      </c>
      <c r="J563" s="14">
        <f t="shared" si="125"/>
        <v>-5</v>
      </c>
      <c r="K563" s="14" t="str">
        <f t="shared" si="125"/>
        <v/>
      </c>
      <c r="L563" s="14">
        <f t="shared" si="125"/>
        <v>-5.1322662741597043</v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 t="s">
        <v>85</v>
      </c>
      <c r="B564" s="14">
        <f>IF(AND(ISNUMBER(B90),ISNUMBER(B89)),B90-B89,"")</f>
        <v>9</v>
      </c>
      <c r="C564" s="14">
        <f t="shared" ref="C564:L564" si="126">IF(AND(ISNUMBER(C90),ISNUMBER(C89)),C90-C89,"")</f>
        <v>10.624000000000002</v>
      </c>
      <c r="D564" s="14">
        <f t="shared" si="126"/>
        <v>9</v>
      </c>
      <c r="E564" s="14">
        <f t="shared" si="126"/>
        <v>9.5063807999985954</v>
      </c>
      <c r="F564" s="14">
        <f t="shared" si="126"/>
        <v>9.2455580999997977</v>
      </c>
      <c r="G564" s="14">
        <f t="shared" si="126"/>
        <v>9.2920934671775015</v>
      </c>
      <c r="H564" s="14">
        <f t="shared" si="126"/>
        <v>9.3999999999999915</v>
      </c>
      <c r="I564" s="14">
        <f t="shared" si="126"/>
        <v>9.3999999999999915</v>
      </c>
      <c r="J564" s="14">
        <f t="shared" si="126"/>
        <v>9</v>
      </c>
      <c r="K564" s="14" t="str">
        <f t="shared" si="126"/>
        <v/>
      </c>
      <c r="L564" s="14">
        <f t="shared" si="126"/>
        <v>9.2235642199876082</v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 t="s">
        <v>86</v>
      </c>
      <c r="B565" s="14">
        <f>IF(AND(ISNUMBER(B91),ISNUMBER(B88)),B91-B88,"")</f>
        <v>-31</v>
      </c>
      <c r="C565" s="14">
        <f t="shared" ref="C565:L565" si="127">IF(AND(ISNUMBER(C91),ISNUMBER(C88)),C91-C88,"")</f>
        <v>-33.617999999999995</v>
      </c>
      <c r="D565" s="14">
        <f t="shared" si="127"/>
        <v>-32</v>
      </c>
      <c r="E565" s="14">
        <f t="shared" si="127"/>
        <v>-31.796352000000795</v>
      </c>
      <c r="F565" s="14">
        <f t="shared" si="127"/>
        <v>-31.1914648999999</v>
      </c>
      <c r="G565" s="14">
        <f t="shared" si="127"/>
        <v>-31.755960777791493</v>
      </c>
      <c r="H565" s="14">
        <f t="shared" si="127"/>
        <v>-31.9</v>
      </c>
      <c r="I565" s="14">
        <f t="shared" si="127"/>
        <v>-31.800000000000004</v>
      </c>
      <c r="J565" s="14">
        <f t="shared" si="127"/>
        <v>-32</v>
      </c>
      <c r="K565" s="14" t="str">
        <f t="shared" si="127"/>
        <v/>
      </c>
      <c r="L565" s="14">
        <f t="shared" si="127"/>
        <v>-31.832608076002302</v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 t="s">
        <v>87</v>
      </c>
      <c r="B566" s="14">
        <f>IF(AND(ISNUMBER(B92),ISNUMBER(B88)),B92-B88,"")</f>
        <v>-9</v>
      </c>
      <c r="C566" s="14">
        <f t="shared" ref="C566:L566" si="128">IF(AND(ISNUMBER(C92),ISNUMBER(C88)),C92-C88,"")</f>
        <v>-10.378999999999998</v>
      </c>
      <c r="D566" s="14">
        <f t="shared" si="128"/>
        <v>-10</v>
      </c>
      <c r="E566" s="14">
        <f t="shared" si="128"/>
        <v>-10.511692799999494</v>
      </c>
      <c r="F566" s="14">
        <f t="shared" si="128"/>
        <v>-9.9899530999999016</v>
      </c>
      <c r="G566" s="14">
        <f t="shared" si="128"/>
        <v>-10.540538943584494</v>
      </c>
      <c r="H566" s="14">
        <f t="shared" si="128"/>
        <v>-10.599999999999994</v>
      </c>
      <c r="I566" s="14">
        <f t="shared" si="128"/>
        <v>-10.5</v>
      </c>
      <c r="J566" s="14">
        <f t="shared" si="128"/>
        <v>-10</v>
      </c>
      <c r="K566" s="14" t="str">
        <f t="shared" si="128"/>
        <v/>
      </c>
      <c r="L566" s="14">
        <f t="shared" si="128"/>
        <v>-9.8119140008704022</v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 t="s">
        <v>88</v>
      </c>
      <c r="B567" s="14">
        <f>IF(AND(ISNUMBER(B92),ISNUMBER(B91)),B92-B91,"")</f>
        <v>22</v>
      </c>
      <c r="C567" s="14">
        <f t="shared" ref="C567:L567" si="129">IF(AND(ISNUMBER(C92),ISNUMBER(C91)),C92-C91,"")</f>
        <v>23.238999999999997</v>
      </c>
      <c r="D567" s="14">
        <f t="shared" si="129"/>
        <v>22</v>
      </c>
      <c r="E567" s="14">
        <f t="shared" si="129"/>
        <v>21.2846592000013</v>
      </c>
      <c r="F567" s="14">
        <f t="shared" si="129"/>
        <v>21.201511799999999</v>
      </c>
      <c r="G567" s="14">
        <f t="shared" si="129"/>
        <v>21.215421834207</v>
      </c>
      <c r="H567" s="14">
        <f t="shared" si="129"/>
        <v>21.300000000000004</v>
      </c>
      <c r="I567" s="14">
        <f t="shared" si="129"/>
        <v>21.300000000000004</v>
      </c>
      <c r="J567" s="14">
        <f t="shared" si="129"/>
        <v>22</v>
      </c>
      <c r="K567" s="14" t="str">
        <f t="shared" si="129"/>
        <v/>
      </c>
      <c r="L567" s="14">
        <f t="shared" si="129"/>
        <v>22.0206940751319</v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 t="s">
        <v>89</v>
      </c>
      <c r="B568" s="14">
        <f>IF(AND(ISNUMBER(B93),ISNUMBER(B92)),B93-B92,"")</f>
        <v>10</v>
      </c>
      <c r="C568" s="14">
        <f t="shared" ref="C568:L568" si="130">IF(AND(ISNUMBER(C93),ISNUMBER(C92)),C93-C92,"")</f>
        <v>11.384</v>
      </c>
      <c r="D568" s="14">
        <f t="shared" si="130"/>
        <v>9</v>
      </c>
      <c r="E568" s="14">
        <f t="shared" si="130"/>
        <v>9.7468223999995018</v>
      </c>
      <c r="F568" s="14">
        <f t="shared" si="130"/>
        <v>9.7163753999997979</v>
      </c>
      <c r="G568" s="14">
        <f t="shared" si="130"/>
        <v>9.6802878760250053</v>
      </c>
      <c r="H568" s="14">
        <f t="shared" si="130"/>
        <v>9.7000000000000028</v>
      </c>
      <c r="I568" s="14">
        <f t="shared" si="130"/>
        <v>9.7000000000000028</v>
      </c>
      <c r="J568" s="14">
        <f t="shared" si="130"/>
        <v>9</v>
      </c>
      <c r="K568" s="14" t="str">
        <f t="shared" si="130"/>
        <v/>
      </c>
      <c r="L568" s="14">
        <f t="shared" si="130"/>
        <v>9.4232863340779005</v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 t="s">
        <v>90</v>
      </c>
      <c r="B569" s="14">
        <f>IF(AND(ISNUMBER(B94),ISNUMBER(B92)),B94-B92,"")</f>
        <v>-48</v>
      </c>
      <c r="C569" s="14">
        <f t="shared" ref="C569:L569" si="131">IF(AND(ISNUMBER(C94),ISNUMBER(C92)),C94-C92,"")</f>
        <v>-45.388999999999996</v>
      </c>
      <c r="D569" s="14">
        <f t="shared" si="131"/>
        <v>-47</v>
      </c>
      <c r="E569" s="14">
        <f t="shared" si="131"/>
        <v>-47.174131200000858</v>
      </c>
      <c r="F569" s="14">
        <f t="shared" si="131"/>
        <v>-46.949577799999979</v>
      </c>
      <c r="G569" s="14">
        <f t="shared" si="131"/>
        <v>-47.239520253373087</v>
      </c>
      <c r="H569" s="14">
        <f t="shared" si="131"/>
        <v>-47.2</v>
      </c>
      <c r="I569" s="14">
        <f t="shared" si="131"/>
        <v>-47.2</v>
      </c>
      <c r="J569" s="14">
        <f t="shared" si="131"/>
        <v>-48</v>
      </c>
      <c r="K569" s="14" t="str">
        <f t="shared" si="131"/>
        <v/>
      </c>
      <c r="L569" s="14">
        <f t="shared" si="131"/>
        <v>-47.634649384639914</v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 t="s">
        <v>91</v>
      </c>
      <c r="B570" s="14">
        <f>IF(AND(ISNUMBER(B94),ISNUMBER(B87)),B94-B87,"")</f>
        <v>4</v>
      </c>
      <c r="C570" s="14">
        <f t="shared" ref="C570:L570" si="132">IF(AND(ISNUMBER(C94),ISNUMBER(C87)),C94-C87,"")</f>
        <v>3.3829999999999996</v>
      </c>
      <c r="D570" s="14">
        <f t="shared" si="132"/>
        <v>5</v>
      </c>
      <c r="E570" s="14">
        <f t="shared" si="132"/>
        <v>4.6553203400000402</v>
      </c>
      <c r="F570" s="14">
        <f t="shared" si="132"/>
        <v>4.663082510000029</v>
      </c>
      <c r="G570" s="14">
        <f t="shared" si="132"/>
        <v>4.6749405854446611</v>
      </c>
      <c r="H570" s="14">
        <f t="shared" si="132"/>
        <v>4.7</v>
      </c>
      <c r="I570" s="14">
        <f t="shared" si="132"/>
        <v>4.7</v>
      </c>
      <c r="J570" s="14">
        <f t="shared" si="132"/>
        <v>4</v>
      </c>
      <c r="K570" s="14" t="str">
        <f t="shared" si="132"/>
        <v/>
      </c>
      <c r="L570" s="14">
        <f t="shared" si="132"/>
        <v>4.6908066375639592</v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 t="s">
        <v>92</v>
      </c>
      <c r="B571" s="14">
        <f>IF(AND(ISNUMBER(B95),ISNUMBER(B94)),B95-B94,"")</f>
        <v>3</v>
      </c>
      <c r="C571" s="14">
        <f t="shared" ref="C571:L571" si="133">IF(AND(ISNUMBER(C95),ISNUMBER(C94)),C95-C94,"")</f>
        <v>1.6790000000000003</v>
      </c>
      <c r="D571" s="14">
        <f t="shared" si="133"/>
        <v>2</v>
      </c>
      <c r="E571" s="14">
        <f t="shared" si="133"/>
        <v>2.1608160000000591</v>
      </c>
      <c r="F571" s="14">
        <f t="shared" si="133"/>
        <v>2.18109229999998</v>
      </c>
      <c r="G571" s="14">
        <f t="shared" si="133"/>
        <v>2.18389475196809</v>
      </c>
      <c r="H571" s="14">
        <f t="shared" si="133"/>
        <v>2.0999999999999996</v>
      </c>
      <c r="I571" s="14">
        <f t="shared" si="133"/>
        <v>2.0999999999999996</v>
      </c>
      <c r="J571" s="14">
        <f t="shared" si="133"/>
        <v>3</v>
      </c>
      <c r="K571" s="14" t="str">
        <f t="shared" si="133"/>
        <v/>
      </c>
      <c r="L571" s="14">
        <f t="shared" si="133"/>
        <v>2.0888709057378101</v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 t="s">
        <v>93</v>
      </c>
      <c r="B572" s="14">
        <f>IF(AND(ISNUMBER(B95),ISNUMBER(B93)),B95-B93,"")</f>
        <v>-55</v>
      </c>
      <c r="C572" s="14">
        <f t="shared" ref="C572:L572" si="134">IF(AND(ISNUMBER(C95),ISNUMBER(C93)),C95-C93,"")</f>
        <v>-55.094000000000001</v>
      </c>
      <c r="D572" s="14">
        <f t="shared" si="134"/>
        <v>-54</v>
      </c>
      <c r="E572" s="14">
        <f t="shared" si="134"/>
        <v>-54.760137600000306</v>
      </c>
      <c r="F572" s="14">
        <f t="shared" si="134"/>
        <v>-54.484860899999802</v>
      </c>
      <c r="G572" s="14">
        <f t="shared" si="134"/>
        <v>-54.735913377430002</v>
      </c>
      <c r="H572" s="14">
        <f t="shared" si="134"/>
        <v>-54.800000000000004</v>
      </c>
      <c r="I572" s="14">
        <f t="shared" si="134"/>
        <v>-54.800000000000004</v>
      </c>
      <c r="J572" s="14">
        <f t="shared" si="134"/>
        <v>-54</v>
      </c>
      <c r="K572" s="14" t="str">
        <f t="shared" si="134"/>
        <v/>
      </c>
      <c r="L572" s="14">
        <f t="shared" si="134"/>
        <v>-54.969064812980001</v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 t="s">
        <v>94</v>
      </c>
      <c r="B573" s="14">
        <f>IF(AND(ISNUMBER(B95),ISNUMBER(B86)),B95-B86,"")</f>
        <v>6</v>
      </c>
      <c r="C573" s="14">
        <f t="shared" ref="C573:L573" si="135">IF(AND(ISNUMBER(C95),ISNUMBER(C86)),C95-C86,"")</f>
        <v>4.4190000000000005</v>
      </c>
      <c r="D573" s="14">
        <f t="shared" si="135"/>
        <v>6</v>
      </c>
      <c r="E573" s="14">
        <f t="shared" si="135"/>
        <v>5.8064294400000893</v>
      </c>
      <c r="F573" s="14">
        <f t="shared" si="135"/>
        <v>5.8223421799999997</v>
      </c>
      <c r="G573" s="14">
        <f t="shared" si="135"/>
        <v>5.8287885907472603</v>
      </c>
      <c r="H573" s="14">
        <f t="shared" si="135"/>
        <v>5.8</v>
      </c>
      <c r="I573" s="14">
        <f t="shared" si="135"/>
        <v>5.8</v>
      </c>
      <c r="J573" s="14">
        <f t="shared" si="135"/>
        <v>6</v>
      </c>
      <c r="K573" s="14" t="str">
        <f t="shared" si="135"/>
        <v/>
      </c>
      <c r="L573" s="14">
        <f t="shared" si="135"/>
        <v>5.7457886416189394</v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 t="s">
        <v>95</v>
      </c>
      <c r="B574" s="14">
        <f>IF(AND(ISNUMBER(B96),ISNUMBER(B83)),B96-B83,"")</f>
        <v>4</v>
      </c>
      <c r="C574" s="14">
        <f t="shared" ref="C574:L574" si="136">IF(AND(ISNUMBER(C96),ISNUMBER(C83)),C96-C83,"")</f>
        <v>1.8619999999999948</v>
      </c>
      <c r="D574" s="14">
        <f t="shared" si="136"/>
        <v>4</v>
      </c>
      <c r="E574" s="14">
        <f t="shared" si="136"/>
        <v>5.1239999999996968</v>
      </c>
      <c r="F574" s="14">
        <f t="shared" si="136"/>
        <v>5.727388799998792</v>
      </c>
      <c r="G574" s="14">
        <f t="shared" si="136"/>
        <v>4.886889417422509</v>
      </c>
      <c r="H574" s="14">
        <f t="shared" si="136"/>
        <v>5</v>
      </c>
      <c r="I574" s="14">
        <f t="shared" si="136"/>
        <v>5</v>
      </c>
      <c r="J574" s="14">
        <f t="shared" si="136"/>
        <v>5</v>
      </c>
      <c r="K574" s="14" t="str">
        <f t="shared" si="136"/>
        <v/>
      </c>
      <c r="L574" s="14">
        <f t="shared" si="136"/>
        <v>4.3876210871980987</v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 t="s">
        <v>102</v>
      </c>
      <c r="B575" s="13" t="s">
        <v>98</v>
      </c>
      <c r="C575" s="13" t="s">
        <v>99</v>
      </c>
      <c r="D575" s="11" t="s">
        <v>38</v>
      </c>
      <c r="E575" s="11" t="s">
        <v>155</v>
      </c>
      <c r="F575" s="11" t="s">
        <v>156</v>
      </c>
      <c r="G575" s="11" t="s">
        <v>249</v>
      </c>
      <c r="H575" s="11" t="s">
        <v>250</v>
      </c>
      <c r="I575" s="13" t="s">
        <v>251</v>
      </c>
      <c r="J575" s="13" t="s">
        <v>41</v>
      </c>
      <c r="K575" s="13" t="s">
        <v>42</v>
      </c>
      <c r="L575" s="13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 t="s">
        <v>77</v>
      </c>
      <c r="B576" s="14">
        <f>IF(AND(ISNUMBER(B104),ISNUMBER(B103)),B104-B103,"")</f>
        <v>-38.393903868698544</v>
      </c>
      <c r="C576" s="14">
        <f t="shared" ref="C576:L576" si="137">IF(AND(ISNUMBER(C104),ISNUMBER(C103)),C104-C103,"")</f>
        <v>-37.889999999999873</v>
      </c>
      <c r="D576" s="14">
        <f t="shared" si="137"/>
        <v>-34</v>
      </c>
      <c r="E576" s="14">
        <f t="shared" si="137"/>
        <v>-35.125440000020262</v>
      </c>
      <c r="F576" s="14">
        <f t="shared" si="137"/>
        <v>-34.712900000049558</v>
      </c>
      <c r="G576" s="14">
        <f t="shared" si="137"/>
        <v>-35.116065445040022</v>
      </c>
      <c r="H576" s="14">
        <f t="shared" si="137"/>
        <v>-35.400000000000091</v>
      </c>
      <c r="I576" s="14">
        <f t="shared" si="137"/>
        <v>-35.099999999999909</v>
      </c>
      <c r="J576" s="14">
        <f t="shared" si="137"/>
        <v>-35</v>
      </c>
      <c r="K576" s="14">
        <f t="shared" si="137"/>
        <v>-34.580899999999929</v>
      </c>
      <c r="L576" s="14">
        <f t="shared" si="137"/>
        <v>-35.611108175539812</v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 t="s">
        <v>78</v>
      </c>
      <c r="B577" s="14">
        <f>IF(AND(ISNUMBER(B105),ISNUMBER(B104)),B105-B104,"")</f>
        <v>-16.412661195779492</v>
      </c>
      <c r="C577" s="14">
        <f t="shared" ref="C577:L577" si="138">IF(AND(ISNUMBER(C105),ISNUMBER(C104)),C105-C104,"")</f>
        <v>-40.099999999999909</v>
      </c>
      <c r="D577" s="14">
        <f t="shared" si="138"/>
        <v>-17</v>
      </c>
      <c r="E577" s="14">
        <f t="shared" si="138"/>
        <v>-16.181760000059967</v>
      </c>
      <c r="F577" s="14">
        <f t="shared" si="138"/>
        <v>-16.425710000000436</v>
      </c>
      <c r="G577" s="14">
        <f t="shared" si="138"/>
        <v>-16.341820486560209</v>
      </c>
      <c r="H577" s="14">
        <f t="shared" si="138"/>
        <v>-16.199999999999818</v>
      </c>
      <c r="I577" s="14">
        <f t="shared" si="138"/>
        <v>-16.800000000000182</v>
      </c>
      <c r="J577" s="14">
        <f t="shared" si="138"/>
        <v>-16</v>
      </c>
      <c r="K577" s="14">
        <f t="shared" si="138"/>
        <v>-16.162937777778097</v>
      </c>
      <c r="L577" s="14">
        <f t="shared" si="138"/>
        <v>-15.174986351759799</v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 t="s">
        <v>79</v>
      </c>
      <c r="B578" s="14">
        <f>IF(AND(ISNUMBER(B105),ISNUMBER(B103)),B105-B103,"")</f>
        <v>-54.806565064478036</v>
      </c>
      <c r="C578" s="14">
        <f t="shared" ref="C578:L578" si="139">IF(AND(ISNUMBER(C105),ISNUMBER(C103)),C105-C103,"")</f>
        <v>-77.989999999999782</v>
      </c>
      <c r="D578" s="14">
        <f t="shared" si="139"/>
        <v>-51</v>
      </c>
      <c r="E578" s="14">
        <f t="shared" si="139"/>
        <v>-51.307200000080229</v>
      </c>
      <c r="F578" s="14">
        <f t="shared" si="139"/>
        <v>-51.138610000049994</v>
      </c>
      <c r="G578" s="14">
        <f t="shared" si="139"/>
        <v>-51.457885931600231</v>
      </c>
      <c r="H578" s="14">
        <f t="shared" si="139"/>
        <v>-51.599999999999909</v>
      </c>
      <c r="I578" s="14">
        <f t="shared" si="139"/>
        <v>-51.900000000000091</v>
      </c>
      <c r="J578" s="14">
        <f t="shared" si="139"/>
        <v>-51</v>
      </c>
      <c r="K578" s="14">
        <f t="shared" si="139"/>
        <v>-50.743837777778026</v>
      </c>
      <c r="L578" s="14">
        <f t="shared" si="139"/>
        <v>-50.78609452729961</v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 t="s">
        <v>80</v>
      </c>
      <c r="B579" s="14">
        <f>IF(AND(ISNUMBER(B106),ISNUMBER(B103)),B106-B103,"")</f>
        <v>-3578.8393903868696</v>
      </c>
      <c r="C579" s="14">
        <f t="shared" ref="C579:L579" si="140">IF(AND(ISNUMBER(C106),ISNUMBER(C103)),C106-C103,"")</f>
        <v>-3625.692</v>
      </c>
      <c r="D579" s="14">
        <f t="shared" si="140"/>
        <v>-3581</v>
      </c>
      <c r="E579" s="14">
        <f t="shared" si="140"/>
        <v>-3580.7513280000471</v>
      </c>
      <c r="F579" s="14">
        <f t="shared" si="140"/>
        <v>-3578.1796410000388</v>
      </c>
      <c r="G579" s="14">
        <f t="shared" si="140"/>
        <v>-3581.0057815310342</v>
      </c>
      <c r="H579" s="14">
        <f t="shared" si="140"/>
        <v>-3581.1</v>
      </c>
      <c r="I579" s="14">
        <f t="shared" si="140"/>
        <v>-3581.2000000000003</v>
      </c>
      <c r="J579" s="14">
        <f t="shared" si="140"/>
        <v>-3581</v>
      </c>
      <c r="K579" s="14">
        <f t="shared" si="140"/>
        <v>-3580.6485225000001</v>
      </c>
      <c r="L579" s="14">
        <f t="shared" si="140"/>
        <v>-3582.2453920777716</v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 t="s">
        <v>81</v>
      </c>
      <c r="B580" s="14">
        <f>IF(AND(ISNUMBER(B107),ISNUMBER(B106)),B107-B106,"")</f>
        <v>-20.515826494724507</v>
      </c>
      <c r="C580" s="14">
        <f t="shared" ref="C580:L580" si="141">IF(AND(ISNUMBER(C107),ISNUMBER(C106)),C107-C106,"")</f>
        <v>-20.24799999999999</v>
      </c>
      <c r="D580" s="14">
        <f t="shared" si="141"/>
        <v>-21</v>
      </c>
      <c r="E580" s="14">
        <f t="shared" si="141"/>
        <v>-21.310464000003009</v>
      </c>
      <c r="F580" s="14">
        <f t="shared" si="141"/>
        <v>-21.205162999999999</v>
      </c>
      <c r="G580" s="14">
        <f t="shared" si="141"/>
        <v>-21.386958058895004</v>
      </c>
      <c r="H580" s="14">
        <f t="shared" si="141"/>
        <v>-21.400000000000006</v>
      </c>
      <c r="I580" s="14">
        <f t="shared" si="141"/>
        <v>-21.899999999999977</v>
      </c>
      <c r="J580" s="14">
        <f t="shared" si="141"/>
        <v>-21</v>
      </c>
      <c r="K580" s="14">
        <f t="shared" si="141"/>
        <v>-20.719071944444437</v>
      </c>
      <c r="L580" s="14">
        <f t="shared" si="141"/>
        <v>-21.241305971849016</v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 t="s">
        <v>82</v>
      </c>
      <c r="B581" s="14">
        <f>IF(AND(ISNUMBER(B107),ISNUMBER(B104)),B107-B104,"")</f>
        <v>-3560.9613130128955</v>
      </c>
      <c r="C581" s="14">
        <f t="shared" ref="C581:L581" si="142">IF(AND(ISNUMBER(C107),ISNUMBER(C104)),C107-C104,"")</f>
        <v>-3608.0499999999997</v>
      </c>
      <c r="D581" s="14">
        <f t="shared" si="142"/>
        <v>-3568</v>
      </c>
      <c r="E581" s="14">
        <f t="shared" si="142"/>
        <v>-3566.9363520000297</v>
      </c>
      <c r="F581" s="14">
        <f t="shared" si="142"/>
        <v>-3564.6719039999894</v>
      </c>
      <c r="G581" s="14">
        <f t="shared" si="142"/>
        <v>-3567.2766741448891</v>
      </c>
      <c r="H581" s="14">
        <f t="shared" si="142"/>
        <v>-3567.1</v>
      </c>
      <c r="I581" s="14">
        <f t="shared" si="142"/>
        <v>-3568</v>
      </c>
      <c r="J581" s="14">
        <f t="shared" si="142"/>
        <v>-3567</v>
      </c>
      <c r="K581" s="14">
        <f t="shared" si="142"/>
        <v>-3566.7866944444445</v>
      </c>
      <c r="L581" s="14">
        <f t="shared" si="142"/>
        <v>-3567.875589874081</v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 t="s">
        <v>83</v>
      </c>
      <c r="B582" s="14">
        <f>IF(AND(ISNUMBER(B108),ISNUMBER(B104)),B108-B104,"")</f>
        <v>771.98124267291951</v>
      </c>
      <c r="C582" s="14">
        <f t="shared" ref="C582:L582" si="143">IF(AND(ISNUMBER(C108),ISNUMBER(C104)),C108-C104,"")</f>
        <v>739.19999999999982</v>
      </c>
      <c r="D582" s="14">
        <f t="shared" si="143"/>
        <v>751</v>
      </c>
      <c r="E582" s="14">
        <f t="shared" si="143"/>
        <v>752.38463999993974</v>
      </c>
      <c r="F582" s="14">
        <f t="shared" si="143"/>
        <v>751.79230000000962</v>
      </c>
      <c r="G582" s="14">
        <f t="shared" si="143"/>
        <v>752.28357596370006</v>
      </c>
      <c r="H582" s="14">
        <f t="shared" si="143"/>
        <v>752.39999999999964</v>
      </c>
      <c r="I582" s="14">
        <f t="shared" si="143"/>
        <v>753</v>
      </c>
      <c r="J582" s="14">
        <f t="shared" si="143"/>
        <v>752</v>
      </c>
      <c r="K582" s="14">
        <f t="shared" si="143"/>
        <v>745.6536827777777</v>
      </c>
      <c r="L582" s="14">
        <f t="shared" si="143"/>
        <v>754.58872124211985</v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 t="s">
        <v>84</v>
      </c>
      <c r="B583" s="14">
        <f>IF(AND(ISNUMBER(B109),ISNUMBER(B108)),B109-B108,"")</f>
        <v>-19.05041031653036</v>
      </c>
      <c r="C583" s="14">
        <f t="shared" ref="C583:L583" si="144">IF(AND(ISNUMBER(C109),ISNUMBER(C108)),C109-C108,"")</f>
        <v>-26.402000000000044</v>
      </c>
      <c r="D583" s="14">
        <f t="shared" si="144"/>
        <v>-17</v>
      </c>
      <c r="E583" s="14">
        <f t="shared" si="144"/>
        <v>-16.927679999909742</v>
      </c>
      <c r="F583" s="14">
        <f t="shared" si="144"/>
        <v>-16.146929999999884</v>
      </c>
      <c r="G583" s="14">
        <f t="shared" si="144"/>
        <v>-16.98247288101993</v>
      </c>
      <c r="H583" s="14">
        <f t="shared" si="144"/>
        <v>-17.099999999999454</v>
      </c>
      <c r="I583" s="14">
        <f t="shared" si="144"/>
        <v>-18.400000000000546</v>
      </c>
      <c r="J583" s="14">
        <f t="shared" si="144"/>
        <v>-16</v>
      </c>
      <c r="K583" s="14">
        <f t="shared" si="144"/>
        <v>-17.673864444444007</v>
      </c>
      <c r="L583" s="14">
        <f t="shared" si="144"/>
        <v>-16.887544259349852</v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 t="s">
        <v>85</v>
      </c>
      <c r="B584" s="14">
        <f>IF(AND(ISNUMBER(B110),ISNUMBER(B109)),B110-B109,"")</f>
        <v>40.445486518171492</v>
      </c>
      <c r="C584" s="14">
        <f t="shared" ref="C584:L584" si="145">IF(AND(ISNUMBER(C110),ISNUMBER(C109)),C110-C109,"")</f>
        <v>51.079999999999927</v>
      </c>
      <c r="D584" s="14">
        <f t="shared" si="145"/>
        <v>38</v>
      </c>
      <c r="E584" s="14">
        <f t="shared" si="145"/>
        <v>37.000319999900057</v>
      </c>
      <c r="F584" s="14">
        <f t="shared" si="145"/>
        <v>36.219259999989845</v>
      </c>
      <c r="G584" s="14">
        <f t="shared" si="145"/>
        <v>36.453057892929792</v>
      </c>
      <c r="H584" s="14">
        <f t="shared" si="145"/>
        <v>37</v>
      </c>
      <c r="I584" s="14">
        <f t="shared" si="145"/>
        <v>38</v>
      </c>
      <c r="J584" s="14">
        <f t="shared" si="145"/>
        <v>37</v>
      </c>
      <c r="K584" s="14">
        <f t="shared" si="145"/>
        <v>37.610582777777381</v>
      </c>
      <c r="L584" s="14">
        <f t="shared" si="145"/>
        <v>38.403966986469641</v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 t="s">
        <v>86</v>
      </c>
      <c r="B585" s="14">
        <f>IF(AND(ISNUMBER(B111),ISNUMBER(B108)),B111-B108,"")</f>
        <v>-2291.0316529894494</v>
      </c>
      <c r="C585" s="14">
        <f t="shared" ref="C585:L585" si="146">IF(AND(ISNUMBER(C111),ISNUMBER(C108)),C111-C108,"")</f>
        <v>-2316.723</v>
      </c>
      <c r="D585" s="14">
        <f t="shared" si="146"/>
        <v>-2285</v>
      </c>
      <c r="E585" s="14">
        <f t="shared" si="146"/>
        <v>-2285.3107199999595</v>
      </c>
      <c r="F585" s="14">
        <f t="shared" si="146"/>
        <v>-2283.3939799999998</v>
      </c>
      <c r="G585" s="14">
        <f t="shared" si="146"/>
        <v>-2285.1846961379301</v>
      </c>
      <c r="H585" s="14">
        <f t="shared" si="146"/>
        <v>-2285.4999999999995</v>
      </c>
      <c r="I585" s="14">
        <f t="shared" si="146"/>
        <v>-2285.8000000000002</v>
      </c>
      <c r="J585" s="14">
        <f t="shared" si="146"/>
        <v>-2284</v>
      </c>
      <c r="K585" s="14">
        <f t="shared" si="146"/>
        <v>-2283.8548561111111</v>
      </c>
      <c r="L585" s="14">
        <f t="shared" si="146"/>
        <v>-2289.0129715127</v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 t="s">
        <v>87</v>
      </c>
      <c r="B586" s="14">
        <f>IF(AND(ISNUMBER(B112),ISNUMBER(B108)),B112-B108,"")</f>
        <v>7.033997655334133</v>
      </c>
      <c r="C586" s="14">
        <f t="shared" ref="C586:L586" si="147">IF(AND(ISNUMBER(C112),ISNUMBER(C108)),C112-C108,"")</f>
        <v>-32.795999999999367</v>
      </c>
      <c r="D586" s="14">
        <f t="shared" si="147"/>
        <v>-22</v>
      </c>
      <c r="E586" s="14">
        <f t="shared" si="147"/>
        <v>-22.384319999929176</v>
      </c>
      <c r="F586" s="14">
        <f t="shared" si="147"/>
        <v>-20.928600000000188</v>
      </c>
      <c r="G586" s="14">
        <f t="shared" si="147"/>
        <v>-22.262270401620299</v>
      </c>
      <c r="H586" s="14">
        <f t="shared" si="147"/>
        <v>-22.5</v>
      </c>
      <c r="I586" s="14">
        <f t="shared" si="147"/>
        <v>-24.5</v>
      </c>
      <c r="J586" s="14">
        <f t="shared" si="147"/>
        <v>-22</v>
      </c>
      <c r="K586" s="14">
        <f t="shared" si="147"/>
        <v>-27.514475555555691</v>
      </c>
      <c r="L586" s="14">
        <f t="shared" si="147"/>
        <v>-24.888305088769812</v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 t="s">
        <v>88</v>
      </c>
      <c r="B587" s="14">
        <f>IF(AND(ISNUMBER(B112),ISNUMBER(B111)),B112-B111,"")</f>
        <v>2298.0656506447835</v>
      </c>
      <c r="C587" s="14">
        <f t="shared" ref="C587:L587" si="148">IF(AND(ISNUMBER(C112),ISNUMBER(C111)),C112-C111,"")</f>
        <v>2283.9270000000006</v>
      </c>
      <c r="D587" s="14">
        <f t="shared" si="148"/>
        <v>2263</v>
      </c>
      <c r="E587" s="14">
        <f t="shared" si="148"/>
        <v>2262.9264000000303</v>
      </c>
      <c r="F587" s="14">
        <f t="shared" si="148"/>
        <v>2262.4653799999996</v>
      </c>
      <c r="G587" s="14">
        <f t="shared" si="148"/>
        <v>2262.9224257363098</v>
      </c>
      <c r="H587" s="14">
        <f t="shared" si="148"/>
        <v>2262.9999999999995</v>
      </c>
      <c r="I587" s="14">
        <f t="shared" si="148"/>
        <v>2261.3000000000002</v>
      </c>
      <c r="J587" s="14">
        <f t="shared" si="148"/>
        <v>2262</v>
      </c>
      <c r="K587" s="14">
        <f t="shared" si="148"/>
        <v>2256.3403805555554</v>
      </c>
      <c r="L587" s="14">
        <f t="shared" si="148"/>
        <v>2264.1246664239302</v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 t="s">
        <v>89</v>
      </c>
      <c r="B588" s="14">
        <f>IF(AND(ISNUMBER(B113),ISNUMBER(B112)),B113-B112,"")</f>
        <v>48.065650644783091</v>
      </c>
      <c r="C588" s="14">
        <f t="shared" ref="C588:L588" si="149">IF(AND(ISNUMBER(C113),ISNUMBER(C112)),C113-C112,"")</f>
        <v>54.909999999999854</v>
      </c>
      <c r="D588" s="14">
        <f t="shared" si="149"/>
        <v>40</v>
      </c>
      <c r="E588" s="14">
        <f t="shared" si="149"/>
        <v>39.916799999909927</v>
      </c>
      <c r="F588" s="14">
        <f t="shared" si="149"/>
        <v>39.843300000000454</v>
      </c>
      <c r="G588" s="14">
        <f t="shared" si="149"/>
        <v>39.857986964409974</v>
      </c>
      <c r="H588" s="14">
        <f t="shared" si="149"/>
        <v>40</v>
      </c>
      <c r="I588" s="14">
        <f t="shared" si="149"/>
        <v>40.099999999999454</v>
      </c>
      <c r="J588" s="14">
        <f t="shared" si="149"/>
        <v>12</v>
      </c>
      <c r="K588" s="14">
        <f t="shared" si="149"/>
        <v>41.381823888888903</v>
      </c>
      <c r="L588" s="14">
        <f t="shared" si="149"/>
        <v>38.637560609379761</v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 t="s">
        <v>90</v>
      </c>
      <c r="B589" s="14">
        <f>IF(AND(ISNUMBER(B114),ISNUMBER(B112)),B114-B112,"")</f>
        <v>-3956.0375146541624</v>
      </c>
      <c r="C589" s="14">
        <f t="shared" ref="C589:L589" si="150">IF(AND(ISNUMBER(C114),ISNUMBER(C112)),C114-C112,"")</f>
        <v>-3937.3770000000004</v>
      </c>
      <c r="D589" s="14">
        <f t="shared" si="150"/>
        <v>-3918</v>
      </c>
      <c r="E589" s="14">
        <f t="shared" si="150"/>
        <v>-3917.4226560000443</v>
      </c>
      <c r="F589" s="14">
        <f t="shared" si="150"/>
        <v>-3916.4295949999996</v>
      </c>
      <c r="G589" s="14">
        <f t="shared" si="150"/>
        <v>-3917.7372298818045</v>
      </c>
      <c r="H589" s="14">
        <f t="shared" si="150"/>
        <v>-3917.5999999999995</v>
      </c>
      <c r="I589" s="14">
        <f t="shared" si="150"/>
        <v>-3916.1000000000004</v>
      </c>
      <c r="J589" s="14">
        <f t="shared" si="150"/>
        <v>-3917</v>
      </c>
      <c r="K589" s="14">
        <f t="shared" si="150"/>
        <v>-3906.9062252777776</v>
      </c>
      <c r="L589" s="14">
        <f t="shared" si="150"/>
        <v>-3917.9389561410362</v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 t="s">
        <v>91</v>
      </c>
      <c r="B590" s="14">
        <f>IF(AND(ISNUMBER(B114),ISNUMBER(B107)),B114-B107,"")</f>
        <v>383.93903868698715</v>
      </c>
      <c r="C590" s="14">
        <f t="shared" ref="C590:L590" si="151">IF(AND(ISNUMBER(C114),ISNUMBER(C107)),C114-C107,"")</f>
        <v>377.077</v>
      </c>
      <c r="D590" s="14">
        <f t="shared" si="151"/>
        <v>379</v>
      </c>
      <c r="E590" s="14">
        <f t="shared" si="151"/>
        <v>379.51401599999599</v>
      </c>
      <c r="F590" s="14">
        <f t="shared" si="151"/>
        <v>379.10600899999906</v>
      </c>
      <c r="G590" s="14">
        <f t="shared" si="151"/>
        <v>379.56074982516407</v>
      </c>
      <c r="H590" s="14">
        <f t="shared" si="151"/>
        <v>379.4</v>
      </c>
      <c r="I590" s="14">
        <f t="shared" si="151"/>
        <v>380.40000000000003</v>
      </c>
      <c r="J590" s="14">
        <f t="shared" si="151"/>
        <v>380</v>
      </c>
      <c r="K590" s="14">
        <f t="shared" si="151"/>
        <v>378.01967638888885</v>
      </c>
      <c r="L590" s="14">
        <f t="shared" si="151"/>
        <v>379.63704988639506</v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 t="s">
        <v>92</v>
      </c>
      <c r="B591" s="14">
        <f>IF(AND(ISNUMBER(B115),ISNUMBER(B114)),B115-B114,"")</f>
        <v>23.153575615474779</v>
      </c>
      <c r="C591" s="14">
        <f t="shared" ref="C591:L591" si="152">IF(AND(ISNUMBER(C115),ISNUMBER(C114)),C115-C114,"")</f>
        <v>22.633000000000038</v>
      </c>
      <c r="D591" s="14">
        <f t="shared" si="152"/>
        <v>24</v>
      </c>
      <c r="E591" s="14">
        <f t="shared" si="152"/>
        <v>23.761920000004011</v>
      </c>
      <c r="F591" s="14">
        <f t="shared" si="152"/>
        <v>23.668692000000988</v>
      </c>
      <c r="G591" s="14">
        <f t="shared" si="152"/>
        <v>23.846479437987</v>
      </c>
      <c r="H591" s="14">
        <f t="shared" si="152"/>
        <v>23.900000000000091</v>
      </c>
      <c r="I591" s="14">
        <f t="shared" si="152"/>
        <v>23.5</v>
      </c>
      <c r="J591" s="14">
        <f t="shared" si="152"/>
        <v>24</v>
      </c>
      <c r="K591" s="14">
        <f t="shared" si="152"/>
        <v>23.40001749999999</v>
      </c>
      <c r="L591" s="14">
        <f t="shared" si="152"/>
        <v>23.44436622806802</v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 t="s">
        <v>93</v>
      </c>
      <c r="B592" s="14">
        <f>IF(AND(ISNUMBER(B115),ISNUMBER(B113)),B115-B113,"")</f>
        <v>-3980.9495896834705</v>
      </c>
      <c r="C592" s="14">
        <f t="shared" ref="C592:L592" si="153">IF(AND(ISNUMBER(C115),ISNUMBER(C113)),C115-C113,"")</f>
        <v>-3969.6540000000005</v>
      </c>
      <c r="D592" s="14">
        <f t="shared" si="153"/>
        <v>-3934</v>
      </c>
      <c r="E592" s="14">
        <f t="shared" si="153"/>
        <v>-3933.5775359999502</v>
      </c>
      <c r="F592" s="14">
        <f t="shared" si="153"/>
        <v>-3932.604202999999</v>
      </c>
      <c r="G592" s="14">
        <f t="shared" si="153"/>
        <v>-3933.7487374082275</v>
      </c>
      <c r="H592" s="14">
        <f t="shared" si="153"/>
        <v>-3933.7</v>
      </c>
      <c r="I592" s="14">
        <f t="shared" si="153"/>
        <v>-3932.7</v>
      </c>
      <c r="J592" s="14">
        <f t="shared" si="153"/>
        <v>-3905</v>
      </c>
      <c r="K592" s="14">
        <f t="shared" si="153"/>
        <v>-3924.8880316666664</v>
      </c>
      <c r="L592" s="14">
        <f t="shared" si="153"/>
        <v>-3933.1321505223477</v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 t="s">
        <v>94</v>
      </c>
      <c r="B593" s="14">
        <f>IF(AND(ISNUMBER(B115),ISNUMBER(B106)),B115-B106,"")</f>
        <v>386.57678780773739</v>
      </c>
      <c r="C593" s="14">
        <f t="shared" ref="C593:L593" si="154">IF(AND(ISNUMBER(C115),ISNUMBER(C106)),C115-C106,"")</f>
        <v>379.46199999999999</v>
      </c>
      <c r="D593" s="14">
        <f t="shared" si="154"/>
        <v>382</v>
      </c>
      <c r="E593" s="14">
        <f t="shared" si="154"/>
        <v>381.96547199999702</v>
      </c>
      <c r="F593" s="14">
        <f t="shared" si="154"/>
        <v>381.56953800000002</v>
      </c>
      <c r="G593" s="14">
        <f t="shared" si="154"/>
        <v>382.02027120425601</v>
      </c>
      <c r="H593" s="14">
        <f t="shared" si="154"/>
        <v>381.90000000000003</v>
      </c>
      <c r="I593" s="14">
        <f t="shared" si="154"/>
        <v>382.00000000000006</v>
      </c>
      <c r="J593" s="14">
        <f t="shared" si="154"/>
        <v>383</v>
      </c>
      <c r="K593" s="14">
        <f t="shared" si="154"/>
        <v>380.70062194444438</v>
      </c>
      <c r="L593" s="14">
        <f t="shared" si="154"/>
        <v>381.84011014261404</v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 t="s">
        <v>95</v>
      </c>
      <c r="B594" s="14">
        <f>IF(AND(ISNUMBER(B116),ISNUMBER(B103)),B116-B103,"")</f>
        <v>1728.0187573270814</v>
      </c>
      <c r="C594" s="14">
        <f t="shared" ref="C594:L594" si="155">IF(AND(ISNUMBER(C116),ISNUMBER(C103)),C116-C103,"")</f>
        <v>1692.73</v>
      </c>
      <c r="D594" s="14">
        <f t="shared" si="155"/>
        <v>1636</v>
      </c>
      <c r="E594" s="14">
        <f t="shared" si="155"/>
        <v>1697.82815999996</v>
      </c>
      <c r="F594" s="14">
        <f t="shared" si="155"/>
        <v>1699.6156799999703</v>
      </c>
      <c r="G594" s="14">
        <f t="shared" si="155"/>
        <v>1697.4409043156998</v>
      </c>
      <c r="H594" s="14">
        <f t="shared" si="155"/>
        <v>1697.4</v>
      </c>
      <c r="I594" s="14">
        <f t="shared" si="155"/>
        <v>1697.4</v>
      </c>
      <c r="J594" s="14">
        <f t="shared" si="155"/>
        <v>1698</v>
      </c>
      <c r="K594" s="14">
        <f t="shared" si="155"/>
        <v>1686.8281188888891</v>
      </c>
      <c r="L594" s="14">
        <f t="shared" si="155"/>
        <v>1699.8225324420705</v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 t="s">
        <v>103</v>
      </c>
      <c r="B595" s="13" t="s">
        <v>98</v>
      </c>
      <c r="C595" s="13" t="s">
        <v>99</v>
      </c>
      <c r="D595" s="11" t="s">
        <v>38</v>
      </c>
      <c r="E595" s="11" t="s">
        <v>155</v>
      </c>
      <c r="F595" s="11" t="s">
        <v>156</v>
      </c>
      <c r="G595" s="11" t="s">
        <v>249</v>
      </c>
      <c r="H595" s="11" t="s">
        <v>250</v>
      </c>
      <c r="I595" s="13" t="s">
        <v>251</v>
      </c>
      <c r="J595" s="13" t="s">
        <v>41</v>
      </c>
      <c r="K595" s="13" t="s">
        <v>42</v>
      </c>
      <c r="L595" s="13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 t="s">
        <v>77</v>
      </c>
      <c r="B596" s="14">
        <f>IF(AND(ISNUMBER(B124),ISNUMBER(B123)),B124-B123,"")</f>
        <v>-38.393903868698544</v>
      </c>
      <c r="C596" s="14">
        <f t="shared" ref="C596:L596" si="156">IF(AND(ISNUMBER(C124),ISNUMBER(C123)),C124-C123,"")</f>
        <v>-37.889999999999873</v>
      </c>
      <c r="D596" s="14">
        <f t="shared" si="156"/>
        <v>-34</v>
      </c>
      <c r="E596" s="14">
        <f t="shared" si="156"/>
        <v>-35.125440000020262</v>
      </c>
      <c r="F596" s="14">
        <f t="shared" si="156"/>
        <v>-34.712900000049558</v>
      </c>
      <c r="G596" s="14">
        <f t="shared" si="156"/>
        <v>-35.116065445040022</v>
      </c>
      <c r="H596" s="14">
        <f t="shared" si="156"/>
        <v>-35.400000000000091</v>
      </c>
      <c r="I596" s="14">
        <f t="shared" si="156"/>
        <v>-35.099999999999909</v>
      </c>
      <c r="J596" s="14">
        <f t="shared" si="156"/>
        <v>-35</v>
      </c>
      <c r="K596" s="14">
        <f t="shared" si="156"/>
        <v>-34.579663888889172</v>
      </c>
      <c r="L596" s="14">
        <f t="shared" si="156"/>
        <v>-35.611108175539812</v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 t="s">
        <v>78</v>
      </c>
      <c r="B597" s="14">
        <f>IF(AND(ISNUMBER(B125),ISNUMBER(B124)),B125-B124,"")</f>
        <v>-16.412661195779492</v>
      </c>
      <c r="C597" s="14">
        <f t="shared" ref="C597:L597" si="157">IF(AND(ISNUMBER(C125),ISNUMBER(C124)),C125-C124,"")</f>
        <v>-40.099999999999909</v>
      </c>
      <c r="D597" s="14">
        <f t="shared" si="157"/>
        <v>-17</v>
      </c>
      <c r="E597" s="14">
        <f t="shared" si="157"/>
        <v>-16.181760000059967</v>
      </c>
      <c r="F597" s="14">
        <f t="shared" si="157"/>
        <v>-16.425710000000436</v>
      </c>
      <c r="G597" s="14">
        <f t="shared" si="157"/>
        <v>-16.341820486560209</v>
      </c>
      <c r="H597" s="14">
        <f t="shared" si="157"/>
        <v>-16.199999999999818</v>
      </c>
      <c r="I597" s="14">
        <f t="shared" si="157"/>
        <v>-16.800000000000182</v>
      </c>
      <c r="J597" s="14">
        <f t="shared" si="157"/>
        <v>-16</v>
      </c>
      <c r="K597" s="14">
        <f t="shared" si="157"/>
        <v>-16.163457222222405</v>
      </c>
      <c r="L597" s="14">
        <f t="shared" si="157"/>
        <v>-15.174986351759799</v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 t="s">
        <v>79</v>
      </c>
      <c r="B598" s="14">
        <f>IF(AND(ISNUMBER(B125),ISNUMBER(B123)),B125-B123,"")</f>
        <v>-54.806565064478036</v>
      </c>
      <c r="C598" s="14">
        <f t="shared" ref="C598:L598" si="158">IF(AND(ISNUMBER(C125),ISNUMBER(C123)),C125-C123,"")</f>
        <v>-77.989999999999782</v>
      </c>
      <c r="D598" s="14">
        <f t="shared" si="158"/>
        <v>-51</v>
      </c>
      <c r="E598" s="14">
        <f t="shared" si="158"/>
        <v>-51.307200000080229</v>
      </c>
      <c r="F598" s="14">
        <f t="shared" si="158"/>
        <v>-51.138610000049994</v>
      </c>
      <c r="G598" s="14">
        <f t="shared" si="158"/>
        <v>-51.457885931600231</v>
      </c>
      <c r="H598" s="14">
        <f t="shared" si="158"/>
        <v>-51.599999999999909</v>
      </c>
      <c r="I598" s="14">
        <f t="shared" si="158"/>
        <v>-51.900000000000091</v>
      </c>
      <c r="J598" s="14">
        <f t="shared" si="158"/>
        <v>-51</v>
      </c>
      <c r="K598" s="14">
        <f t="shared" si="158"/>
        <v>-50.743121111111577</v>
      </c>
      <c r="L598" s="14">
        <f t="shared" si="158"/>
        <v>-50.78609452729961</v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 t="s">
        <v>80</v>
      </c>
      <c r="B599" s="14">
        <f>IF(AND(ISNUMBER(B126),ISNUMBER(B123)),B126-B123,"")</f>
        <v>-3578.8393903868696</v>
      </c>
      <c r="C599" s="14">
        <f t="shared" ref="C599:L599" si="159">IF(AND(ISNUMBER(C126),ISNUMBER(C123)),C126-C123,"")</f>
        <v>-3625.692</v>
      </c>
      <c r="D599" s="14">
        <f t="shared" si="159"/>
        <v>-3581</v>
      </c>
      <c r="E599" s="14">
        <f t="shared" si="159"/>
        <v>-3580.7513280000471</v>
      </c>
      <c r="F599" s="14">
        <f t="shared" si="159"/>
        <v>-3578.1796410000388</v>
      </c>
      <c r="G599" s="14">
        <f t="shared" si="159"/>
        <v>-3581.0057815310342</v>
      </c>
      <c r="H599" s="14">
        <f t="shared" si="159"/>
        <v>-3581.1</v>
      </c>
      <c r="I599" s="14">
        <f t="shared" si="159"/>
        <v>-3581.2000000000003</v>
      </c>
      <c r="J599" s="14">
        <f t="shared" si="159"/>
        <v>-3581</v>
      </c>
      <c r="K599" s="14">
        <f t="shared" si="159"/>
        <v>-3580.6443713888893</v>
      </c>
      <c r="L599" s="14">
        <f t="shared" si="159"/>
        <v>-3582.2453920777716</v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 t="s">
        <v>81</v>
      </c>
      <c r="B600" s="14">
        <f>IF(AND(ISNUMBER(B127),ISNUMBER(B126)),B127-B126,"")</f>
        <v>-20.515826494724507</v>
      </c>
      <c r="C600" s="14">
        <f t="shared" ref="C600:L600" si="160">IF(AND(ISNUMBER(C127),ISNUMBER(C126)),C127-C126,"")</f>
        <v>-20.24799999999999</v>
      </c>
      <c r="D600" s="14">
        <f t="shared" si="160"/>
        <v>-21</v>
      </c>
      <c r="E600" s="14">
        <f t="shared" si="160"/>
        <v>-21.310464000003009</v>
      </c>
      <c r="F600" s="14">
        <f t="shared" si="160"/>
        <v>-21.205162999999999</v>
      </c>
      <c r="G600" s="14">
        <f t="shared" si="160"/>
        <v>-21.386958058895004</v>
      </c>
      <c r="H600" s="14">
        <f t="shared" si="160"/>
        <v>-21.400000000000006</v>
      </c>
      <c r="I600" s="14">
        <f t="shared" si="160"/>
        <v>-21.899999999999977</v>
      </c>
      <c r="J600" s="14">
        <f t="shared" si="160"/>
        <v>-21</v>
      </c>
      <c r="K600" s="14">
        <f t="shared" si="160"/>
        <v>-20.718954999999994</v>
      </c>
      <c r="L600" s="14">
        <f t="shared" si="160"/>
        <v>-21.241305971849016</v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 t="s">
        <v>82</v>
      </c>
      <c r="B601" s="14">
        <f>IF(AND(ISNUMBER(B127),ISNUMBER(B124)),B127-B124,"")</f>
        <v>-3560.9613130128955</v>
      </c>
      <c r="C601" s="14">
        <f t="shared" ref="C601:L601" si="161">IF(AND(ISNUMBER(C127),ISNUMBER(C124)),C127-C124,"")</f>
        <v>-3608.0499999999997</v>
      </c>
      <c r="D601" s="14">
        <f t="shared" si="161"/>
        <v>-3568</v>
      </c>
      <c r="E601" s="14">
        <f t="shared" si="161"/>
        <v>-3566.9363520000297</v>
      </c>
      <c r="F601" s="14">
        <f t="shared" si="161"/>
        <v>-3564.6719039999894</v>
      </c>
      <c r="G601" s="14">
        <f t="shared" si="161"/>
        <v>-3567.2766741448891</v>
      </c>
      <c r="H601" s="14">
        <f t="shared" si="161"/>
        <v>-3567.1</v>
      </c>
      <c r="I601" s="14">
        <f t="shared" si="161"/>
        <v>-3568</v>
      </c>
      <c r="J601" s="14">
        <f t="shared" si="161"/>
        <v>-3567</v>
      </c>
      <c r="K601" s="14">
        <f t="shared" si="161"/>
        <v>-3566.7836625</v>
      </c>
      <c r="L601" s="14">
        <f t="shared" si="161"/>
        <v>-3567.875589874081</v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 t="s">
        <v>83</v>
      </c>
      <c r="B602" s="14">
        <f>IF(AND(ISNUMBER(B128),ISNUMBER(B124)),B128-B124,"")</f>
        <v>30.480656506448213</v>
      </c>
      <c r="C602" s="14">
        <f t="shared" ref="C602:L602" si="162">IF(AND(ISNUMBER(C128),ISNUMBER(C124)),C128-C124,"")</f>
        <v>0</v>
      </c>
      <c r="D602" s="14">
        <f t="shared" si="162"/>
        <v>12</v>
      </c>
      <c r="E602" s="14">
        <f t="shared" si="162"/>
        <v>13.184640000009949</v>
      </c>
      <c r="F602" s="14">
        <f t="shared" si="162"/>
        <v>12.585410000009688</v>
      </c>
      <c r="G602" s="14">
        <f t="shared" si="162"/>
        <v>13.087987039869859</v>
      </c>
      <c r="H602" s="14">
        <f t="shared" si="162"/>
        <v>13.199999999999818</v>
      </c>
      <c r="I602" s="14">
        <f t="shared" si="162"/>
        <v>13.699999999999818</v>
      </c>
      <c r="J602" s="14">
        <f t="shared" si="162"/>
        <v>13</v>
      </c>
      <c r="K602" s="14">
        <f t="shared" si="162"/>
        <v>12.961818333333667</v>
      </c>
      <c r="L602" s="14">
        <f t="shared" si="162"/>
        <v>13.746361739069926</v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 t="s">
        <v>84</v>
      </c>
      <c r="B603" s="14">
        <f>IF(AND(ISNUMBER(B129),ISNUMBER(B128)),B129-B128,"")</f>
        <v>-16.998827667057867</v>
      </c>
      <c r="C603" s="14">
        <f t="shared" ref="C603:L603" si="163">IF(AND(ISNUMBER(C129),ISNUMBER(C128)),C129-C128,"")</f>
        <v>-26.402000000000044</v>
      </c>
      <c r="D603" s="14">
        <f t="shared" si="163"/>
        <v>-17</v>
      </c>
      <c r="E603" s="14">
        <f t="shared" si="163"/>
        <v>-16.927680000089822</v>
      </c>
      <c r="F603" s="14">
        <f t="shared" si="163"/>
        <v>-16.134790000010071</v>
      </c>
      <c r="G603" s="14">
        <f t="shared" si="163"/>
        <v>-17.026456882009825</v>
      </c>
      <c r="H603" s="14">
        <f t="shared" si="163"/>
        <v>-17.099999999999909</v>
      </c>
      <c r="I603" s="14">
        <f t="shared" si="163"/>
        <v>-18.199999999999818</v>
      </c>
      <c r="J603" s="14">
        <f t="shared" si="163"/>
        <v>-17</v>
      </c>
      <c r="K603" s="14">
        <f t="shared" si="163"/>
        <v>-16.990208888889356</v>
      </c>
      <c r="L603" s="14">
        <f t="shared" si="163"/>
        <v>-16.548905295900113</v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 t="s">
        <v>85</v>
      </c>
      <c r="B604" s="14">
        <f>IF(AND(ISNUMBER(B130),ISNUMBER(B129)),B130-B129,"")</f>
        <v>39.566236811254839</v>
      </c>
      <c r="C604" s="14">
        <f t="shared" ref="C604:L604" si="164">IF(AND(ISNUMBER(C130),ISNUMBER(C129)),C130-C129,"")</f>
        <v>51.079999999999927</v>
      </c>
      <c r="D604" s="14">
        <f t="shared" si="164"/>
        <v>37</v>
      </c>
      <c r="E604" s="14">
        <f t="shared" si="164"/>
        <v>37.000320000030115</v>
      </c>
      <c r="F604" s="14">
        <f t="shared" si="164"/>
        <v>36.224830000010115</v>
      </c>
      <c r="G604" s="14">
        <f t="shared" si="164"/>
        <v>36.447195876180103</v>
      </c>
      <c r="H604" s="14">
        <f t="shared" si="164"/>
        <v>37</v>
      </c>
      <c r="I604" s="14">
        <f t="shared" si="164"/>
        <v>37.799999999999727</v>
      </c>
      <c r="J604" s="14">
        <f t="shared" si="164"/>
        <v>37</v>
      </c>
      <c r="K604" s="14">
        <f t="shared" si="164"/>
        <v>36.455813888889224</v>
      </c>
      <c r="L604" s="14">
        <f t="shared" si="164"/>
        <v>37.416289054010122</v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 t="s">
        <v>86</v>
      </c>
      <c r="B605" s="14">
        <f>IF(AND(ISNUMBER(B131),ISNUMBER(B128)),B131-B128,"")</f>
        <v>-2288.393903868699</v>
      </c>
      <c r="C605" s="14">
        <f t="shared" ref="C605:L605" si="165">IF(AND(ISNUMBER(C131),ISNUMBER(C128)),C131-C128,"")</f>
        <v>-2316.723</v>
      </c>
      <c r="D605" s="14">
        <f t="shared" si="165"/>
        <v>-2285</v>
      </c>
      <c r="E605" s="14">
        <f t="shared" si="165"/>
        <v>-2285.3107200000195</v>
      </c>
      <c r="F605" s="14">
        <f t="shared" si="165"/>
        <v>-2283.3986100000002</v>
      </c>
      <c r="G605" s="14">
        <f t="shared" si="165"/>
        <v>-2285.30480383644</v>
      </c>
      <c r="H605" s="14">
        <f t="shared" si="165"/>
        <v>-2285.5</v>
      </c>
      <c r="I605" s="14">
        <f t="shared" si="165"/>
        <v>-2285.9</v>
      </c>
      <c r="J605" s="14">
        <f t="shared" si="165"/>
        <v>-2285</v>
      </c>
      <c r="K605" s="14">
        <f t="shared" si="165"/>
        <v>-2284.8059611111116</v>
      </c>
      <c r="L605" s="14">
        <f t="shared" si="165"/>
        <v>-2287.3233270517999</v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 t="s">
        <v>87</v>
      </c>
      <c r="B606" s="14">
        <f>IF(AND(ISNUMBER(B132),ISNUMBER(B128)),B132-B128,"")</f>
        <v>-2179.3669402110199</v>
      </c>
      <c r="C606" s="14">
        <f t="shared" ref="C606:L606" si="166">IF(AND(ISNUMBER(C132),ISNUMBER(C128)),C132-C128,"")</f>
        <v>-2250.3959999999997</v>
      </c>
      <c r="D606" s="14">
        <f t="shared" si="166"/>
        <v>-2240</v>
      </c>
      <c r="E606" s="14">
        <f t="shared" si="166"/>
        <v>-2239.9843200000196</v>
      </c>
      <c r="F606" s="14">
        <f t="shared" si="166"/>
        <v>-2238.5215200000002</v>
      </c>
      <c r="G606" s="14">
        <f t="shared" si="166"/>
        <v>-2240.5379430185899</v>
      </c>
      <c r="H606" s="14">
        <f t="shared" si="166"/>
        <v>-2240.1</v>
      </c>
      <c r="I606" s="14">
        <f t="shared" si="166"/>
        <v>-2241.3000000000002</v>
      </c>
      <c r="J606" s="14">
        <f t="shared" si="166"/>
        <v>-2241</v>
      </c>
      <c r="K606" s="14">
        <f t="shared" si="166"/>
        <v>-2238.6808327777781</v>
      </c>
      <c r="L606" s="14">
        <f t="shared" si="166"/>
        <v>-2240.3930368453498</v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 t="s">
        <v>88</v>
      </c>
      <c r="B607" s="14">
        <f>IF(AND(ISNUMBER(B132),ISNUMBER(B131)),B132-B131,"")</f>
        <v>109.02696365767906</v>
      </c>
      <c r="C607" s="14">
        <f t="shared" ref="C607:L607" si="167">IF(AND(ISNUMBER(C132),ISNUMBER(C131)),C132-C131,"")</f>
        <v>66.326999999999998</v>
      </c>
      <c r="D607" s="14">
        <f t="shared" si="167"/>
        <v>45</v>
      </c>
      <c r="E607" s="14">
        <f t="shared" si="167"/>
        <v>45.326399999999921</v>
      </c>
      <c r="F607" s="14">
        <f t="shared" si="167"/>
        <v>44.877089999999953</v>
      </c>
      <c r="G607" s="14">
        <f t="shared" si="167"/>
        <v>44.766860817850102</v>
      </c>
      <c r="H607" s="14">
        <f t="shared" si="167"/>
        <v>45.399999999999864</v>
      </c>
      <c r="I607" s="14">
        <f t="shared" si="167"/>
        <v>44.600000000000136</v>
      </c>
      <c r="J607" s="14">
        <f t="shared" si="167"/>
        <v>44</v>
      </c>
      <c r="K607" s="14">
        <f t="shared" si="167"/>
        <v>46.125128333333578</v>
      </c>
      <c r="L607" s="14">
        <f t="shared" si="167"/>
        <v>46.930290206450081</v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 t="s">
        <v>89</v>
      </c>
      <c r="B608" s="14">
        <f>IF(AND(ISNUMBER(B133),ISNUMBER(B132)),B133-B132,"")</f>
        <v>46.014067995310597</v>
      </c>
      <c r="C608" s="14">
        <f t="shared" ref="C608:L608" si="168">IF(AND(ISNUMBER(C133),ISNUMBER(C132)),C133-C132,"")</f>
        <v>54.910000000000082</v>
      </c>
      <c r="D608" s="14">
        <f t="shared" si="168"/>
        <v>40</v>
      </c>
      <c r="E608" s="14">
        <f t="shared" si="168"/>
        <v>39.916799999969953</v>
      </c>
      <c r="F608" s="14">
        <f t="shared" si="168"/>
        <v>39.823150000000169</v>
      </c>
      <c r="G608" s="14">
        <f t="shared" si="168"/>
        <v>39.80687798191002</v>
      </c>
      <c r="H608" s="14">
        <f t="shared" si="168"/>
        <v>40</v>
      </c>
      <c r="I608" s="14">
        <f t="shared" si="168"/>
        <v>40</v>
      </c>
      <c r="J608" s="14">
        <f t="shared" si="168"/>
        <v>11</v>
      </c>
      <c r="K608" s="14">
        <f t="shared" si="168"/>
        <v>39.25532249999992</v>
      </c>
      <c r="L608" s="14">
        <f t="shared" si="168"/>
        <v>39.107896037549835</v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 t="s">
        <v>90</v>
      </c>
      <c r="B609" s="14">
        <f>IF(AND(ISNUMBER(B134),ISNUMBER(B132)),B134-B132,"")</f>
        <v>-1394.4900351699887</v>
      </c>
      <c r="C609" s="14">
        <f t="shared" ref="C609:L609" si="169">IF(AND(ISNUMBER(C134),ISNUMBER(C132)),C134-C132,"")</f>
        <v>-1350.1769999999999</v>
      </c>
      <c r="D609" s="14">
        <f t="shared" si="169"/>
        <v>-1330</v>
      </c>
      <c r="E609" s="14">
        <f t="shared" si="169"/>
        <v>-1330.2226560000211</v>
      </c>
      <c r="F609" s="14">
        <f t="shared" si="169"/>
        <v>-1329.2766399999998</v>
      </c>
      <c r="G609" s="14">
        <f t="shared" si="169"/>
        <v>-1329.9815362803861</v>
      </c>
      <c r="H609" s="14">
        <f t="shared" si="169"/>
        <v>-1330.3999999999999</v>
      </c>
      <c r="I609" s="14">
        <f t="shared" si="169"/>
        <v>-1329.8</v>
      </c>
      <c r="J609" s="14">
        <f t="shared" si="169"/>
        <v>-1329</v>
      </c>
      <c r="K609" s="14">
        <f t="shared" si="169"/>
        <v>-1330.9807266666667</v>
      </c>
      <c r="L609" s="14">
        <f t="shared" si="169"/>
        <v>-1331.2386471966861</v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 t="s">
        <v>91</v>
      </c>
      <c r="B610" s="14">
        <f>IF(AND(ISNUMBER(B134),ISNUMBER(B127)),B134-B127,"")</f>
        <v>17.584994138335304</v>
      </c>
      <c r="C610" s="14">
        <f t="shared" ref="C610:L610" si="170">IF(AND(ISNUMBER(C134),ISNUMBER(C127)),C134-C127,"")</f>
        <v>7.4770000000000039</v>
      </c>
      <c r="D610" s="14">
        <f t="shared" si="170"/>
        <v>10</v>
      </c>
      <c r="E610" s="14">
        <f t="shared" si="170"/>
        <v>9.914015999999009</v>
      </c>
      <c r="F610" s="14">
        <f t="shared" si="170"/>
        <v>9.4591539999989891</v>
      </c>
      <c r="G610" s="14">
        <f t="shared" si="170"/>
        <v>9.8451818857830062</v>
      </c>
      <c r="H610" s="14">
        <f t="shared" si="170"/>
        <v>9.7999999999999829</v>
      </c>
      <c r="I610" s="14">
        <f t="shared" si="170"/>
        <v>10.599999999999994</v>
      </c>
      <c r="J610" s="14">
        <f t="shared" si="170"/>
        <v>10</v>
      </c>
      <c r="K610" s="14">
        <f t="shared" si="170"/>
        <v>10.083921388888882</v>
      </c>
      <c r="L610" s="14">
        <f t="shared" si="170"/>
        <v>9.9902675711149982</v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 t="s">
        <v>92</v>
      </c>
      <c r="B611" s="14">
        <f>IF(AND(ISNUMBER(B135),ISNUMBER(B134)),B135-B134,"")</f>
        <v>22.860492379835819</v>
      </c>
      <c r="C611" s="14">
        <f t="shared" ref="C611:L611" si="171">IF(AND(ISNUMBER(C135),ISNUMBER(C134)),C135-C134,"")</f>
        <v>22.632999999999981</v>
      </c>
      <c r="D611" s="14">
        <f t="shared" si="171"/>
        <v>24</v>
      </c>
      <c r="E611" s="14">
        <f t="shared" si="171"/>
        <v>23.761919999997986</v>
      </c>
      <c r="F611" s="14">
        <f t="shared" si="171"/>
        <v>23.710046999999008</v>
      </c>
      <c r="G611" s="14">
        <f t="shared" si="171"/>
        <v>23.832646083792014</v>
      </c>
      <c r="H611" s="14">
        <f t="shared" si="171"/>
        <v>23.900000000000006</v>
      </c>
      <c r="I611" s="14">
        <f t="shared" si="171"/>
        <v>23.699999999999989</v>
      </c>
      <c r="J611" s="14">
        <f t="shared" si="171"/>
        <v>24</v>
      </c>
      <c r="K611" s="14">
        <f t="shared" si="171"/>
        <v>23.19087944444442</v>
      </c>
      <c r="L611" s="14">
        <f t="shared" si="171"/>
        <v>23.488026906411022</v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 t="s">
        <v>93</v>
      </c>
      <c r="B612" s="14">
        <f>IF(AND(ISNUMBER(B135),ISNUMBER(B133)),B135-B133,"")</f>
        <v>-1417.6436107854634</v>
      </c>
      <c r="C612" s="14">
        <f t="shared" ref="C612:L612" si="172">IF(AND(ISNUMBER(C135),ISNUMBER(C133)),C135-C133,"")</f>
        <v>-1382.4540000000002</v>
      </c>
      <c r="D612" s="14">
        <f t="shared" si="172"/>
        <v>-1346</v>
      </c>
      <c r="E612" s="14">
        <f t="shared" si="172"/>
        <v>-1346.3775359999929</v>
      </c>
      <c r="F612" s="14">
        <f t="shared" si="172"/>
        <v>-1345.3897430000011</v>
      </c>
      <c r="G612" s="14">
        <f t="shared" si="172"/>
        <v>-1345.9557681785041</v>
      </c>
      <c r="H612" s="14">
        <f t="shared" si="172"/>
        <v>-1346.5</v>
      </c>
      <c r="I612" s="14">
        <f t="shared" si="172"/>
        <v>-1346.1000000000001</v>
      </c>
      <c r="J612" s="14">
        <f t="shared" si="172"/>
        <v>-1316</v>
      </c>
      <c r="K612" s="14">
        <f t="shared" si="172"/>
        <v>-1347.0451697222222</v>
      </c>
      <c r="L612" s="14">
        <f t="shared" si="172"/>
        <v>-1346.8585163278249</v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 t="s">
        <v>94</v>
      </c>
      <c r="B613" s="14">
        <f>IF(AND(ISNUMBER(B135),ISNUMBER(B126)),B135-B126,"")</f>
        <v>19.929660023446615</v>
      </c>
      <c r="C613" s="14">
        <f t="shared" ref="C613:L613" si="173">IF(AND(ISNUMBER(C135),ISNUMBER(C126)),C135-C126,"")</f>
        <v>9.8619999999999948</v>
      </c>
      <c r="D613" s="14">
        <f t="shared" si="173"/>
        <v>13</v>
      </c>
      <c r="E613" s="14">
        <f t="shared" si="173"/>
        <v>12.365471999993986</v>
      </c>
      <c r="F613" s="14">
        <f t="shared" si="173"/>
        <v>11.964037999997998</v>
      </c>
      <c r="G613" s="14">
        <f t="shared" si="173"/>
        <v>12.290869910680016</v>
      </c>
      <c r="H613" s="14">
        <f t="shared" si="173"/>
        <v>12.299999999999983</v>
      </c>
      <c r="I613" s="14">
        <f t="shared" si="173"/>
        <v>12.400000000000006</v>
      </c>
      <c r="J613" s="14">
        <f t="shared" si="173"/>
        <v>13</v>
      </c>
      <c r="K613" s="14">
        <f t="shared" si="173"/>
        <v>12.555845833333308</v>
      </c>
      <c r="L613" s="14">
        <f t="shared" si="173"/>
        <v>12.236988505677004</v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 t="s">
        <v>95</v>
      </c>
      <c r="B614" s="14">
        <f>IF(AND(ISNUMBER(B136),ISNUMBER(B123)),B136-B123,"")</f>
        <v>508.79249706916835</v>
      </c>
      <c r="C614" s="14">
        <f t="shared" ref="C614:L614" si="174">IF(AND(ISNUMBER(C136),ISNUMBER(C123)),C136-C123,"")</f>
        <v>471.70600000000059</v>
      </c>
      <c r="D614" s="14">
        <f t="shared" si="174"/>
        <v>415</v>
      </c>
      <c r="E614" s="14">
        <f t="shared" si="174"/>
        <v>476.80415999990964</v>
      </c>
      <c r="F614" s="14">
        <f t="shared" si="174"/>
        <v>478.59167999991996</v>
      </c>
      <c r="G614" s="14">
        <f t="shared" si="174"/>
        <v>476.33464216590028</v>
      </c>
      <c r="H614" s="14">
        <f t="shared" si="174"/>
        <v>476.40000000000009</v>
      </c>
      <c r="I614" s="14">
        <f t="shared" si="174"/>
        <v>476.40000000000009</v>
      </c>
      <c r="J614" s="14">
        <f t="shared" si="174"/>
        <v>476</v>
      </c>
      <c r="K614" s="14">
        <f t="shared" si="174"/>
        <v>476.61186277777688</v>
      </c>
      <c r="L614" s="14">
        <f t="shared" si="174"/>
        <v>476.70456540816986</v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 t="s">
        <v>104</v>
      </c>
      <c r="B615" s="13" t="s">
        <v>98</v>
      </c>
      <c r="C615" s="13" t="s">
        <v>99</v>
      </c>
      <c r="D615" s="11" t="s">
        <v>38</v>
      </c>
      <c r="E615" s="11" t="s">
        <v>155</v>
      </c>
      <c r="F615" s="11" t="s">
        <v>156</v>
      </c>
      <c r="G615" s="11" t="s">
        <v>249</v>
      </c>
      <c r="H615" s="11" t="s">
        <v>250</v>
      </c>
      <c r="I615" s="13" t="s">
        <v>251</v>
      </c>
      <c r="J615" s="13" t="s">
        <v>41</v>
      </c>
      <c r="K615" s="13" t="s">
        <v>42</v>
      </c>
      <c r="L615" s="13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 t="s">
        <v>77</v>
      </c>
      <c r="B616" s="14">
        <f>IF(AND(ISNUMBER(B144),ISNUMBER(B143)),B144-B143,"")</f>
        <v>0</v>
      </c>
      <c r="C616" s="14">
        <f t="shared" ref="C616:L616" si="175">IF(AND(ISNUMBER(C144),ISNUMBER(C143)),C144-C143,"")</f>
        <v>0</v>
      </c>
      <c r="D616" s="14">
        <f t="shared" si="175"/>
        <v>0</v>
      </c>
      <c r="E616" s="14">
        <f t="shared" si="175"/>
        <v>0</v>
      </c>
      <c r="F616" s="14">
        <f t="shared" si="175"/>
        <v>-3.0446734979999902E-14</v>
      </c>
      <c r="G616" s="14">
        <f t="shared" si="175"/>
        <v>0</v>
      </c>
      <c r="H616" s="14">
        <f t="shared" si="175"/>
        <v>0</v>
      </c>
      <c r="I616" s="14">
        <f t="shared" si="175"/>
        <v>0</v>
      </c>
      <c r="J616" s="14">
        <f t="shared" si="175"/>
        <v>0</v>
      </c>
      <c r="K616" s="14">
        <f t="shared" si="175"/>
        <v>-1.2361111107566103E-3</v>
      </c>
      <c r="L616" s="14">
        <f t="shared" si="175"/>
        <v>0</v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 t="s">
        <v>78</v>
      </c>
      <c r="B617" s="14">
        <f>IF(AND(ISNUMBER(B145),ISNUMBER(B144)),B145-B144,"")</f>
        <v>0</v>
      </c>
      <c r="C617" s="14">
        <f t="shared" ref="C617:L617" si="176">IF(AND(ISNUMBER(C145),ISNUMBER(C144)),C145-C144,"")</f>
        <v>0</v>
      </c>
      <c r="D617" s="14">
        <f t="shared" si="176"/>
        <v>0</v>
      </c>
      <c r="E617" s="14">
        <f t="shared" si="176"/>
        <v>0</v>
      </c>
      <c r="F617" s="14">
        <f t="shared" si="176"/>
        <v>1.11910662E-15</v>
      </c>
      <c r="G617" s="14">
        <f t="shared" si="176"/>
        <v>0</v>
      </c>
      <c r="H617" s="14">
        <f t="shared" si="176"/>
        <v>0</v>
      </c>
      <c r="I617" s="14">
        <f t="shared" si="176"/>
        <v>0</v>
      </c>
      <c r="J617" s="14">
        <f t="shared" si="176"/>
        <v>0</v>
      </c>
      <c r="K617" s="14">
        <f t="shared" si="176"/>
        <v>5.1944444430773729E-4</v>
      </c>
      <c r="L617" s="14">
        <f t="shared" si="176"/>
        <v>0</v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 t="s">
        <v>79</v>
      </c>
      <c r="B618" s="14">
        <f>IF(AND(ISNUMBER(B145),ISNUMBER(B143)),B145-B143,"")</f>
        <v>0</v>
      </c>
      <c r="C618" s="14">
        <f t="shared" ref="C618:L618" si="177">IF(AND(ISNUMBER(C145),ISNUMBER(C143)),C145-C143,"")</f>
        <v>0</v>
      </c>
      <c r="D618" s="14">
        <f t="shared" si="177"/>
        <v>0</v>
      </c>
      <c r="E618" s="14">
        <f t="shared" si="177"/>
        <v>0</v>
      </c>
      <c r="F618" s="14">
        <f t="shared" si="177"/>
        <v>-2.9327628359999903E-14</v>
      </c>
      <c r="G618" s="14">
        <f t="shared" si="177"/>
        <v>0</v>
      </c>
      <c r="H618" s="14">
        <f t="shared" si="177"/>
        <v>0</v>
      </c>
      <c r="I618" s="14">
        <f t="shared" si="177"/>
        <v>0</v>
      </c>
      <c r="J618" s="14">
        <f t="shared" si="177"/>
        <v>0</v>
      </c>
      <c r="K618" s="14">
        <f t="shared" si="177"/>
        <v>-7.16666666448873E-4</v>
      </c>
      <c r="L618" s="14">
        <f t="shared" si="177"/>
        <v>0</v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 t="s">
        <v>80</v>
      </c>
      <c r="B619" s="14">
        <f>IF(AND(ISNUMBER(B146),ISNUMBER(B143)),B146-B143,"")</f>
        <v>0</v>
      </c>
      <c r="C619" s="14">
        <f t="shared" ref="C619:L619" si="178">IF(AND(ISNUMBER(C146),ISNUMBER(C143)),C146-C143,"")</f>
        <v>0</v>
      </c>
      <c r="D619" s="14">
        <f t="shared" si="178"/>
        <v>0</v>
      </c>
      <c r="E619" s="14">
        <f t="shared" si="178"/>
        <v>0</v>
      </c>
      <c r="F619" s="14">
        <f t="shared" si="178"/>
        <v>-1.7230573799998041E-15</v>
      </c>
      <c r="G619" s="14">
        <f t="shared" si="178"/>
        <v>0</v>
      </c>
      <c r="H619" s="14">
        <f t="shared" si="178"/>
        <v>0</v>
      </c>
      <c r="I619" s="14">
        <f t="shared" si="178"/>
        <v>0</v>
      </c>
      <c r="J619" s="14">
        <f t="shared" si="178"/>
        <v>0</v>
      </c>
      <c r="K619" s="14">
        <f t="shared" si="178"/>
        <v>-4.1511111107013221E-3</v>
      </c>
      <c r="L619" s="14">
        <f t="shared" si="178"/>
        <v>0</v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 t="s">
        <v>81</v>
      </c>
      <c r="B620" s="14">
        <f>IF(AND(ISNUMBER(B147),ISNUMBER(B146)),B147-B146,"")</f>
        <v>0</v>
      </c>
      <c r="C620" s="14">
        <f t="shared" ref="C620:L620" si="179">IF(AND(ISNUMBER(C147),ISNUMBER(C146)),C147-C146,"")</f>
        <v>0</v>
      </c>
      <c r="D620" s="14">
        <f t="shared" si="179"/>
        <v>0</v>
      </c>
      <c r="E620" s="14">
        <f t="shared" si="179"/>
        <v>0</v>
      </c>
      <c r="F620" s="14">
        <f t="shared" si="179"/>
        <v>-3.1690194300000096E-14</v>
      </c>
      <c r="G620" s="14">
        <f t="shared" si="179"/>
        <v>0</v>
      </c>
      <c r="H620" s="14">
        <f t="shared" si="179"/>
        <v>0</v>
      </c>
      <c r="I620" s="14">
        <f t="shared" si="179"/>
        <v>0</v>
      </c>
      <c r="J620" s="14">
        <f t="shared" si="179"/>
        <v>0</v>
      </c>
      <c r="K620" s="14">
        <f t="shared" si="179"/>
        <v>-1.169444444428791E-4</v>
      </c>
      <c r="L620" s="14">
        <f t="shared" si="179"/>
        <v>0</v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 t="s">
        <v>82</v>
      </c>
      <c r="B621" s="14">
        <f>IF(AND(ISNUMBER(B147),ISNUMBER(B144)),B147-B144,"")</f>
        <v>0</v>
      </c>
      <c r="C621" s="14">
        <f t="shared" ref="C621:L621" si="180">IF(AND(ISNUMBER(C147),ISNUMBER(C144)),C147-C144,"")</f>
        <v>0</v>
      </c>
      <c r="D621" s="14">
        <f t="shared" si="180"/>
        <v>0</v>
      </c>
      <c r="E621" s="14">
        <f t="shared" si="180"/>
        <v>0</v>
      </c>
      <c r="F621" s="14">
        <f t="shared" si="180"/>
        <v>-2.9665167000000001E-15</v>
      </c>
      <c r="G621" s="14">
        <f t="shared" si="180"/>
        <v>0</v>
      </c>
      <c r="H621" s="14">
        <f t="shared" si="180"/>
        <v>0</v>
      </c>
      <c r="I621" s="14">
        <f t="shared" si="180"/>
        <v>0</v>
      </c>
      <c r="J621" s="14">
        <f t="shared" si="180"/>
        <v>0</v>
      </c>
      <c r="K621" s="14">
        <f t="shared" si="180"/>
        <v>-3.0319444443875909E-3</v>
      </c>
      <c r="L621" s="14">
        <f t="shared" si="180"/>
        <v>0</v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 t="s">
        <v>83</v>
      </c>
      <c r="B622" s="14">
        <f>IF(AND(ISNUMBER(B148),ISNUMBER(B144)),B148-B144,"")</f>
        <v>741.50058616647129</v>
      </c>
      <c r="C622" s="14">
        <f t="shared" ref="C622:L622" si="181">IF(AND(ISNUMBER(C148),ISNUMBER(C144)),C148-C144,"")</f>
        <v>739.2</v>
      </c>
      <c r="D622" s="14">
        <f t="shared" si="181"/>
        <v>739</v>
      </c>
      <c r="E622" s="14">
        <f t="shared" si="181"/>
        <v>739.20000000000903</v>
      </c>
      <c r="F622" s="14">
        <f t="shared" si="181"/>
        <v>739.20686999999998</v>
      </c>
      <c r="G622" s="14">
        <f t="shared" si="181"/>
        <v>739.19558892383304</v>
      </c>
      <c r="H622" s="14">
        <f t="shared" si="181"/>
        <v>739.2</v>
      </c>
      <c r="I622" s="14">
        <f t="shared" si="181"/>
        <v>739.4</v>
      </c>
      <c r="J622" s="14">
        <f t="shared" si="181"/>
        <v>739</v>
      </c>
      <c r="K622" s="14">
        <f t="shared" si="181"/>
        <v>732.69186444444404</v>
      </c>
      <c r="L622" s="14">
        <f t="shared" si="181"/>
        <v>740.84235950304196</v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 t="s">
        <v>84</v>
      </c>
      <c r="B623" s="14">
        <f>IF(AND(ISNUMBER(B149),ISNUMBER(B148)),B149-B148,"")</f>
        <v>-2.0515826494724934</v>
      </c>
      <c r="C623" s="14">
        <f t="shared" ref="C623:L623" si="182">IF(AND(ISNUMBER(C149),ISNUMBER(C148)),C149-C148,"")</f>
        <v>0</v>
      </c>
      <c r="D623" s="14">
        <f t="shared" si="182"/>
        <v>0</v>
      </c>
      <c r="E623" s="14">
        <f t="shared" si="182"/>
        <v>0</v>
      </c>
      <c r="F623" s="14">
        <f t="shared" si="182"/>
        <v>-1.2210000001005028E-2</v>
      </c>
      <c r="G623" s="14">
        <f t="shared" si="182"/>
        <v>4.3984000985005878E-2</v>
      </c>
      <c r="H623" s="14">
        <f t="shared" si="182"/>
        <v>0</v>
      </c>
      <c r="I623" s="14">
        <f t="shared" si="182"/>
        <v>-0.29999999999995453</v>
      </c>
      <c r="J623" s="14">
        <f t="shared" si="182"/>
        <v>1</v>
      </c>
      <c r="K623" s="14">
        <f t="shared" si="182"/>
        <v>-0.68365555555465107</v>
      </c>
      <c r="L623" s="14">
        <f t="shared" si="182"/>
        <v>-0.33863896343996203</v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 t="s">
        <v>85</v>
      </c>
      <c r="B624" s="14">
        <f>IF(AND(ISNUMBER(B150),ISNUMBER(B149)),B150-B149,"")</f>
        <v>0.87924970691676663</v>
      </c>
      <c r="C624" s="14">
        <f t="shared" ref="C624:L624" si="183">IF(AND(ISNUMBER(C150),ISNUMBER(C149)),C150-C149,"")</f>
        <v>0</v>
      </c>
      <c r="D624" s="14">
        <f t="shared" si="183"/>
        <v>0</v>
      </c>
      <c r="E624" s="14">
        <f t="shared" si="183"/>
        <v>0</v>
      </c>
      <c r="F624" s="14">
        <f t="shared" si="183"/>
        <v>-5.480000002989982E-3</v>
      </c>
      <c r="G624" s="14">
        <f t="shared" si="183"/>
        <v>5.8620167599201523E-3</v>
      </c>
      <c r="H624" s="14">
        <f t="shared" si="183"/>
        <v>0</v>
      </c>
      <c r="I624" s="14">
        <f t="shared" si="183"/>
        <v>0.19999999999993179</v>
      </c>
      <c r="J624" s="14">
        <f t="shared" si="183"/>
        <v>0</v>
      </c>
      <c r="K624" s="14">
        <f t="shared" si="183"/>
        <v>1.1547688888881567</v>
      </c>
      <c r="L624" s="14">
        <f t="shared" si="183"/>
        <v>0.98767793245701796</v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 t="s">
        <v>86</v>
      </c>
      <c r="B625" s="14">
        <f>IF(AND(ISNUMBER(B151),ISNUMBER(B148)),B151-B148,"")</f>
        <v>-2.6377491207502999</v>
      </c>
      <c r="C625" s="14">
        <f t="shared" ref="C625:L625" si="184">IF(AND(ISNUMBER(C151),ISNUMBER(C148)),C151-C148,"")</f>
        <v>0</v>
      </c>
      <c r="D625" s="14">
        <f t="shared" si="184"/>
        <v>0</v>
      </c>
      <c r="E625" s="14">
        <f t="shared" si="184"/>
        <v>0</v>
      </c>
      <c r="F625" s="14">
        <f t="shared" si="184"/>
        <v>4.6499999959905836E-3</v>
      </c>
      <c r="G625" s="14">
        <f t="shared" si="184"/>
        <v>0.12010769850894576</v>
      </c>
      <c r="H625" s="14">
        <f t="shared" si="184"/>
        <v>0</v>
      </c>
      <c r="I625" s="14">
        <f t="shared" si="184"/>
        <v>0</v>
      </c>
      <c r="J625" s="14">
        <f t="shared" si="184"/>
        <v>1</v>
      </c>
      <c r="K625" s="14">
        <f t="shared" si="184"/>
        <v>0.95110500000055254</v>
      </c>
      <c r="L625" s="14">
        <f t="shared" si="184"/>
        <v>-1.6896444608929642</v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 t="s">
        <v>87</v>
      </c>
      <c r="B626" s="14">
        <f>IF(AND(ISNUMBER(B152),ISNUMBER(B148)),B152-B148,"")</f>
        <v>2186.4009378663541</v>
      </c>
      <c r="C626" s="14">
        <f t="shared" ref="C626:L626" si="185">IF(AND(ISNUMBER(C152),ISNUMBER(C148)),C152-C148,"")</f>
        <v>2217.6000000000004</v>
      </c>
      <c r="D626" s="14">
        <f t="shared" si="185"/>
        <v>2218</v>
      </c>
      <c r="E626" s="14">
        <f t="shared" si="185"/>
        <v>2217.6000000000313</v>
      </c>
      <c r="F626" s="14">
        <f t="shared" si="185"/>
        <v>2217.5923699999998</v>
      </c>
      <c r="G626" s="14">
        <f t="shared" si="185"/>
        <v>2218.2756726169669</v>
      </c>
      <c r="H626" s="14">
        <f t="shared" si="185"/>
        <v>2217.6000000000004</v>
      </c>
      <c r="I626" s="14">
        <f t="shared" si="185"/>
        <v>2216.6999999999998</v>
      </c>
      <c r="J626" s="14">
        <f t="shared" si="185"/>
        <v>2219</v>
      </c>
      <c r="K626" s="14">
        <f t="shared" si="185"/>
        <v>2211.1663572222224</v>
      </c>
      <c r="L626" s="14">
        <f t="shared" si="185"/>
        <v>2215.5047317565777</v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 t="s">
        <v>88</v>
      </c>
      <c r="B627" s="14">
        <f>IF(AND(ISNUMBER(B152),ISNUMBER(B151)),B152-B151,"")</f>
        <v>2189.0386869871045</v>
      </c>
      <c r="C627" s="14">
        <f t="shared" ref="C627:L627" si="186">IF(AND(ISNUMBER(C152),ISNUMBER(C151)),C152-C151,"")</f>
        <v>2217.6000000000004</v>
      </c>
      <c r="D627" s="14">
        <f t="shared" si="186"/>
        <v>2218</v>
      </c>
      <c r="E627" s="14">
        <f t="shared" si="186"/>
        <v>2217.6000000000313</v>
      </c>
      <c r="F627" s="14">
        <f t="shared" si="186"/>
        <v>2217.5877200000041</v>
      </c>
      <c r="G627" s="14">
        <f t="shared" si="186"/>
        <v>2218.1555649184579</v>
      </c>
      <c r="H627" s="14">
        <f t="shared" si="186"/>
        <v>2217.6000000000004</v>
      </c>
      <c r="I627" s="14">
        <f t="shared" si="186"/>
        <v>2216.6999999999998</v>
      </c>
      <c r="J627" s="14">
        <f t="shared" si="186"/>
        <v>2218</v>
      </c>
      <c r="K627" s="14">
        <f t="shared" si="186"/>
        <v>2210.2152522222218</v>
      </c>
      <c r="L627" s="14">
        <f t="shared" si="186"/>
        <v>2217.194376217471</v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 t="s">
        <v>89</v>
      </c>
      <c r="B628" s="14">
        <f>IF(AND(ISNUMBER(B153),ISNUMBER(B152)),B153-B152,"")</f>
        <v>2.0515826494724934</v>
      </c>
      <c r="C628" s="14">
        <f t="shared" ref="C628:L628" si="187">IF(AND(ISNUMBER(C153),ISNUMBER(C152)),C153-C152,"")</f>
        <v>0</v>
      </c>
      <c r="D628" s="14">
        <f t="shared" si="187"/>
        <v>0</v>
      </c>
      <c r="E628" s="14">
        <f t="shared" si="187"/>
        <v>0</v>
      </c>
      <c r="F628" s="14">
        <f t="shared" si="187"/>
        <v>2.0220000000335858E-2</v>
      </c>
      <c r="G628" s="14">
        <f t="shared" si="187"/>
        <v>5.1108982500409184E-2</v>
      </c>
      <c r="H628" s="14">
        <f t="shared" si="187"/>
        <v>0</v>
      </c>
      <c r="I628" s="14">
        <f t="shared" si="187"/>
        <v>9.9999999999909051E-2</v>
      </c>
      <c r="J628" s="14">
        <f t="shared" si="187"/>
        <v>1</v>
      </c>
      <c r="K628" s="14">
        <f t="shared" si="187"/>
        <v>2.1265013888887552</v>
      </c>
      <c r="L628" s="14">
        <f t="shared" si="187"/>
        <v>-0.47033542816006957</v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 t="s">
        <v>90</v>
      </c>
      <c r="B629" s="14">
        <f>IF(AND(ISNUMBER(B154),ISNUMBER(B152)),B154-B152,"")</f>
        <v>-2561.5474794841734</v>
      </c>
      <c r="C629" s="14">
        <f t="shared" ref="C629:L629" si="188">IF(AND(ISNUMBER(C154),ISNUMBER(C152)),C154-C152,"")</f>
        <v>-2587.2000000000003</v>
      </c>
      <c r="D629" s="14">
        <f t="shared" si="188"/>
        <v>-2587</v>
      </c>
      <c r="E629" s="14">
        <f t="shared" si="188"/>
        <v>-2587.2000000000353</v>
      </c>
      <c r="F629" s="14">
        <f t="shared" si="188"/>
        <v>-2587.1523939999997</v>
      </c>
      <c r="G629" s="14">
        <f t="shared" si="188"/>
        <v>-2587.7556936014189</v>
      </c>
      <c r="H629" s="14">
        <f t="shared" si="188"/>
        <v>-2587.2000000000003</v>
      </c>
      <c r="I629" s="14">
        <f t="shared" si="188"/>
        <v>-2586.2999999999997</v>
      </c>
      <c r="J629" s="14">
        <f t="shared" si="188"/>
        <v>-2588</v>
      </c>
      <c r="K629" s="14">
        <f t="shared" si="188"/>
        <v>-2575.9254986111109</v>
      </c>
      <c r="L629" s="14">
        <f t="shared" si="188"/>
        <v>-2586.700308944341</v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 t="s">
        <v>91</v>
      </c>
      <c r="B630" s="14">
        <f>IF(AND(ISNUMBER(B154),ISNUMBER(B147)),B154-B147,"")</f>
        <v>366.35404454865181</v>
      </c>
      <c r="C630" s="14">
        <f t="shared" ref="C630:L630" si="189">IF(AND(ISNUMBER(C154),ISNUMBER(C147)),C154-C147,"")</f>
        <v>369.6</v>
      </c>
      <c r="D630" s="14">
        <f t="shared" si="189"/>
        <v>370</v>
      </c>
      <c r="E630" s="14">
        <f t="shared" si="189"/>
        <v>369.60000000000502</v>
      </c>
      <c r="F630" s="14">
        <f t="shared" si="189"/>
        <v>369.64684599999998</v>
      </c>
      <c r="G630" s="14">
        <f t="shared" si="189"/>
        <v>369.715567939381</v>
      </c>
      <c r="H630" s="14">
        <f t="shared" si="189"/>
        <v>369.6</v>
      </c>
      <c r="I630" s="14">
        <f t="shared" si="189"/>
        <v>369.8</v>
      </c>
      <c r="J630" s="14">
        <f t="shared" si="189"/>
        <v>370</v>
      </c>
      <c r="K630" s="14">
        <f t="shared" si="189"/>
        <v>367.93575499999997</v>
      </c>
      <c r="L630" s="14">
        <f t="shared" si="189"/>
        <v>369.64678231527898</v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 t="s">
        <v>92</v>
      </c>
      <c r="B631" s="14">
        <f>IF(AND(ISNUMBER(B155),ISNUMBER(B154)),B155-B154,"")</f>
        <v>0.2930832356389601</v>
      </c>
      <c r="C631" s="14">
        <f t="shared" ref="C631:L631" si="190">IF(AND(ISNUMBER(C155),ISNUMBER(C154)),C155-C154,"")</f>
        <v>0</v>
      </c>
      <c r="D631" s="14">
        <f t="shared" si="190"/>
        <v>0</v>
      </c>
      <c r="E631" s="14">
        <f t="shared" si="190"/>
        <v>0</v>
      </c>
      <c r="F631" s="14">
        <f t="shared" si="190"/>
        <v>-4.1346000000999084E-2</v>
      </c>
      <c r="G631" s="14">
        <f t="shared" si="190"/>
        <v>1.3833354195014635E-2</v>
      </c>
      <c r="H631" s="14">
        <f t="shared" si="190"/>
        <v>0</v>
      </c>
      <c r="I631" s="14">
        <f t="shared" si="190"/>
        <v>-0.19999999999998863</v>
      </c>
      <c r="J631" s="14">
        <f t="shared" si="190"/>
        <v>0</v>
      </c>
      <c r="K631" s="14">
        <f t="shared" si="190"/>
        <v>0.20913805555557019</v>
      </c>
      <c r="L631" s="14">
        <f t="shared" si="190"/>
        <v>-4.3660678342973824E-2</v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 t="s">
        <v>93</v>
      </c>
      <c r="B632" s="14">
        <f>IF(AND(ISNUMBER(B155),ISNUMBER(B153)),B155-B153,"")</f>
        <v>-2563.3059788980072</v>
      </c>
      <c r="C632" s="14">
        <f t="shared" ref="C632:L632" si="191">IF(AND(ISNUMBER(C155),ISNUMBER(C153)),C155-C153,"")</f>
        <v>-2587.2000000000003</v>
      </c>
      <c r="D632" s="14">
        <f t="shared" si="191"/>
        <v>-2587</v>
      </c>
      <c r="E632" s="14">
        <f t="shared" si="191"/>
        <v>-2587.2000000000353</v>
      </c>
      <c r="F632" s="14">
        <f t="shared" si="191"/>
        <v>-2587.213960000001</v>
      </c>
      <c r="G632" s="14">
        <f t="shared" si="191"/>
        <v>-2587.7929692297243</v>
      </c>
      <c r="H632" s="14">
        <f t="shared" si="191"/>
        <v>-2587.2000000000003</v>
      </c>
      <c r="I632" s="14">
        <f t="shared" si="191"/>
        <v>-2586.6</v>
      </c>
      <c r="J632" s="14">
        <f t="shared" si="191"/>
        <v>-2589</v>
      </c>
      <c r="K632" s="14">
        <f t="shared" si="191"/>
        <v>-2577.8428619444439</v>
      </c>
      <c r="L632" s="14">
        <f t="shared" si="191"/>
        <v>-2586.2736341945238</v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 t="s">
        <v>94</v>
      </c>
      <c r="B633" s="14">
        <f>IF(AND(ISNUMBER(B155),ISNUMBER(B146)),B155-B146,"")</f>
        <v>366.64712778429077</v>
      </c>
      <c r="C633" s="14">
        <f t="shared" ref="C633:L633" si="192">IF(AND(ISNUMBER(C155),ISNUMBER(C146)),C155-C146,"")</f>
        <v>369.6</v>
      </c>
      <c r="D633" s="14">
        <f t="shared" si="192"/>
        <v>370</v>
      </c>
      <c r="E633" s="14">
        <f t="shared" si="192"/>
        <v>369.60000000000502</v>
      </c>
      <c r="F633" s="14">
        <f t="shared" si="192"/>
        <v>369.60549999999893</v>
      </c>
      <c r="G633" s="14">
        <f t="shared" si="192"/>
        <v>369.72940129357602</v>
      </c>
      <c r="H633" s="14">
        <f t="shared" si="192"/>
        <v>369.6</v>
      </c>
      <c r="I633" s="14">
        <f t="shared" si="192"/>
        <v>369.6</v>
      </c>
      <c r="J633" s="14">
        <f t="shared" si="192"/>
        <v>370</v>
      </c>
      <c r="K633" s="14">
        <f t="shared" si="192"/>
        <v>368.14477611111113</v>
      </c>
      <c r="L633" s="14">
        <f t="shared" si="192"/>
        <v>369.60312163693601</v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 t="s">
        <v>95</v>
      </c>
      <c r="B634" s="14">
        <f>IF(AND(ISNUMBER(B156),ISNUMBER(B143)),B156-B143,"")</f>
        <v>1219.2262602579133</v>
      </c>
      <c r="C634" s="14">
        <f t="shared" ref="C634:L634" si="193">IF(AND(ISNUMBER(C156),ISNUMBER(C143)),C156-C143,"")</f>
        <v>1221</v>
      </c>
      <c r="D634" s="14">
        <f t="shared" si="193"/>
        <v>1221</v>
      </c>
      <c r="E634" s="14">
        <f t="shared" si="193"/>
        <v>1221.0239999999999</v>
      </c>
      <c r="F634" s="14">
        <f t="shared" si="193"/>
        <v>1221.0239999999999</v>
      </c>
      <c r="G634" s="14">
        <f t="shared" si="193"/>
        <v>1221.1062621497899</v>
      </c>
      <c r="H634" s="14">
        <f t="shared" si="193"/>
        <v>1221</v>
      </c>
      <c r="I634" s="14">
        <f t="shared" si="193"/>
        <v>1221</v>
      </c>
      <c r="J634" s="14">
        <f t="shared" si="193"/>
        <v>1222</v>
      </c>
      <c r="K634" s="14">
        <f t="shared" si="193"/>
        <v>1210.2162561111122</v>
      </c>
      <c r="L634" s="14">
        <f t="shared" si="193"/>
        <v>1223.1179670339</v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000000000000004" header="0.5" footer="0.5"/>
  <pageSetup scale="10" orientation="landscape" horizontalDpi="4294967292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transitionEvaluation="1" codeName="Sheet43">
    <pageSetUpPr fitToPage="1"/>
  </sheetPr>
  <dimension ref="B1:DS661"/>
  <sheetViews>
    <sheetView defaultGridColor="0" colorId="22" zoomScale="9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123">
      <c r="B1" t="s">
        <v>263</v>
      </c>
      <c r="H1" t="s">
        <v>252</v>
      </c>
    </row>
    <row r="4" spans="2:123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8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8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0"/>
      <c r="Q9" s="28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79">
        <f>A!L23</f>
        <v>1539.6061661311901</v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79">
        <f>A!L24</f>
        <v>1075.72516173493</v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79">
        <f>A!L25</f>
        <v>1022.3081240510299</v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79">
        <f>A!L26</f>
        <v>109.526886588208</v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79">
        <f>A!L27</f>
        <v>67.973070150017406</v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79">
        <f>A!L28</f>
        <v>1201.3489889371699</v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79">
        <f>A!L29</f>
        <v>1143.0583549646201</v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79">
        <f>A!L30</f>
        <v>1497.5879181105099</v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79">
        <f>A!L31</f>
        <v>635.26552447142205</v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79">
        <f>A!L32</f>
        <v>1090.3929274332199</v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79">
        <f>A!L33</f>
        <v>1548.96193066928</v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79">
        <f>A!L34</f>
        <v>164.96370789757401</v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79">
        <f>A!L35</f>
        <v>249.81592166091801</v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79">
        <f>A!L36</f>
        <v>1478.90515008288</v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8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8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0"/>
      <c r="Q26" s="28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79">
        <f>A!L43</f>
        <v>1326.20179508927</v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79">
        <f>A!L44</f>
        <v>886.67384153280602</v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79">
        <f>A!L45</f>
        <v>847.70883717655397</v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79">
        <f>A!L46</f>
        <v>94.345396077986706</v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79">
        <f>A!L47</f>
        <v>56.0272689802473</v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79">
        <f>A!L48</f>
        <v>994.93623343593401</v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79">
        <f>A!L49</f>
        <v>952.70769206213595</v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79">
        <f>A!L50</f>
        <v>1278.37091533436</v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79">
        <f>A!L51</f>
        <v>528.47704239322297</v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79">
        <f>A!L52</f>
        <v>914.68782871248595</v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79">
        <f>A!L53</f>
        <v>1343.7654358289201</v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79">
        <f>A!L54</f>
        <v>138.33741928801999</v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79">
        <f>A!L55</f>
        <v>216.65224077229601</v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79">
        <f>A!L56</f>
        <v>1251.7691500828701</v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8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8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0"/>
      <c r="Q43" s="28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79">
        <f>A!L63</f>
        <v>145.21599212911499</v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79">
        <f>A!L64</f>
        <v>128.644389486655</v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79">
        <f>A!L65</f>
        <v>118.81016562464499</v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79">
        <f>A!L66</f>
        <v>10.3306000513344</v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79">
        <f>A!L67</f>
        <v>8.1287996125654196</v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79">
        <f>A!L68</f>
        <v>140.458383920964</v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79">
        <f>A!L69</f>
        <v>129.528557596365</v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79">
        <f>A!L70</f>
        <v>149.17133325004201</v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79">
        <f>A!L71</f>
        <v>72.666718573922495</v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79">
        <f>A!L72</f>
        <v>119.56264114133199</v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79">
        <f>A!L73</f>
        <v>139.63075092686901</v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79">
        <f>A!L74</f>
        <v>18.118480414784901</v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79">
        <f>A!L75</f>
        <v>22.567001788115501</v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79">
        <f>A!L76</f>
        <v>154.56</v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8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8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0"/>
      <c r="Q60" s="28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79">
        <f>A!L83</f>
        <v>68.188378912801895</v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79">
        <f>A!L84</f>
        <v>60.406930715473003</v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79">
        <f>A!L85</f>
        <v>55.789121249833499</v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79">
        <f>A!L86</f>
        <v>4.8508904588874602</v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79">
        <f>A!L87</f>
        <v>3.8170015572046299</v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79">
        <f>A!L88</f>
        <v>65.954371580278902</v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79">
        <f>A!L89</f>
        <v>60.822105306119198</v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79">
        <f>A!L90</f>
        <v>70.045669526106806</v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79">
        <f>A!L91</f>
        <v>34.121763504276601</v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79">
        <f>A!L92</f>
        <v>56.1424575794085</v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79">
        <f>A!L93</f>
        <v>65.565743913486401</v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79">
        <f>A!L94</f>
        <v>8.5078081947685895</v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79">
        <f>A!L95</f>
        <v>10.5966791005064</v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80">
        <f>A!L96</f>
        <v>72.575999999999993</v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28"/>
      <c r="BU77" s="262" t="s">
        <v>166</v>
      </c>
      <c r="BV77" s="228"/>
      <c r="BW77" s="228"/>
      <c r="BX77" s="228"/>
      <c r="BY77" s="230"/>
      <c r="BZ77" s="230"/>
      <c r="CA77" s="230"/>
      <c r="CB77" s="228"/>
      <c r="CC77" s="228"/>
      <c r="CD77" s="228"/>
      <c r="CE77" s="228"/>
      <c r="CF77" s="228"/>
      <c r="CG77" s="228"/>
      <c r="CH77" s="228"/>
      <c r="CI77" s="228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83">
        <f>YourData!$J$5</f>
        <v>40179</v>
      </c>
      <c r="BT78" s="231"/>
      <c r="BU78" s="232" t="s">
        <v>167</v>
      </c>
      <c r="BV78" s="233"/>
      <c r="BW78" s="234"/>
      <c r="BX78" s="233"/>
      <c r="BY78" s="234"/>
      <c r="BZ78" s="234"/>
      <c r="CA78" s="234"/>
      <c r="CB78" s="235"/>
      <c r="CC78" s="233" t="s">
        <v>152</v>
      </c>
      <c r="CD78" s="233"/>
      <c r="CE78" s="236"/>
      <c r="CF78" s="233"/>
      <c r="CG78" s="233"/>
      <c r="CH78" s="235"/>
      <c r="CI78" s="237"/>
      <c r="CJ78" s="28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81" t="str">
        <f>A!$L$21</f>
        <v>Tested Prg</v>
      </c>
      <c r="BT79" s="238"/>
      <c r="BU79" s="239"/>
      <c r="BV79" s="240" t="s">
        <v>41</v>
      </c>
      <c r="BW79" s="240" t="s">
        <v>153</v>
      </c>
      <c r="BX79" s="240" t="s">
        <v>154</v>
      </c>
      <c r="BY79" s="240" t="s">
        <v>154</v>
      </c>
      <c r="BZ79" s="240" t="s">
        <v>42</v>
      </c>
      <c r="CA79" s="240" t="s">
        <v>155</v>
      </c>
      <c r="CB79" s="241" t="s">
        <v>156</v>
      </c>
      <c r="CC79" s="242"/>
      <c r="CD79" s="242"/>
      <c r="CE79" s="243" t="s">
        <v>157</v>
      </c>
      <c r="CF79" s="242"/>
      <c r="CG79" s="242" t="s">
        <v>158</v>
      </c>
      <c r="CH79" s="231"/>
      <c r="CI79" s="237"/>
      <c r="CJ79" s="28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22"/>
      <c r="BS80" s="282" t="str">
        <f>A!$L$22</f>
        <v>Org</v>
      </c>
      <c r="BT80" s="238"/>
      <c r="BU80" s="244"/>
      <c r="BV80" s="245" t="s">
        <v>159</v>
      </c>
      <c r="BW80" s="245" t="s">
        <v>159</v>
      </c>
      <c r="BX80" s="245" t="s">
        <v>61</v>
      </c>
      <c r="BY80" s="245" t="s">
        <v>43</v>
      </c>
      <c r="BZ80" s="245" t="s">
        <v>160</v>
      </c>
      <c r="CA80" s="245" t="s">
        <v>161</v>
      </c>
      <c r="CB80" s="246" t="s">
        <v>161</v>
      </c>
      <c r="CC80" s="245" t="s">
        <v>162</v>
      </c>
      <c r="CD80" s="245" t="s">
        <v>163</v>
      </c>
      <c r="CE80" s="246" t="s">
        <v>164</v>
      </c>
      <c r="CF80" s="245" t="s">
        <v>161</v>
      </c>
      <c r="CG80" s="245" t="s">
        <v>49</v>
      </c>
      <c r="CH80" s="246" t="s">
        <v>50</v>
      </c>
      <c r="CI80" s="247"/>
      <c r="CJ80" s="28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79">
        <f>A!L103</f>
        <v>3799.7630547049098</v>
      </c>
      <c r="BT81" s="248"/>
      <c r="BU81" s="239" t="s">
        <v>320</v>
      </c>
      <c r="BV81" s="249">
        <f>A!J163</f>
        <v>3656</v>
      </c>
      <c r="BW81" s="249">
        <f>A!D163</f>
        <v>3656</v>
      </c>
      <c r="BX81" s="249">
        <f>A!C163</f>
        <v>3654.42</v>
      </c>
      <c r="BY81" s="249">
        <f>A!B163</f>
        <v>3655.3341148886284</v>
      </c>
      <c r="BZ81" s="249">
        <f>A!K163</f>
        <v>3654.1271522222223</v>
      </c>
      <c r="CA81" s="249">
        <f>A!E163</f>
        <v>3656.08319999996</v>
      </c>
      <c r="CB81" s="250">
        <f>A!F163</f>
        <v>3655.58591999997</v>
      </c>
      <c r="CC81" s="249">
        <f t="shared" ref="CC81:CC94" si="15">MINA(BV81:CB81)</f>
        <v>3654.1271522222223</v>
      </c>
      <c r="CD81" s="249">
        <f t="shared" ref="CD81:CD94" si="16">MAXA(BV81:CB81)</f>
        <v>3656.08319999996</v>
      </c>
      <c r="CE81" s="251">
        <f t="shared" ref="CE81:CE94" si="17">(CD81-CC81)/CF81</f>
        <v>5.3497919835913477E-4</v>
      </c>
      <c r="CF81" s="249">
        <f>A!G163</f>
        <v>3656.3062334707602</v>
      </c>
      <c r="CG81" s="249">
        <f>A!H163</f>
        <v>3656.3</v>
      </c>
      <c r="CH81" s="250">
        <f>A!I163</f>
        <v>3656.3</v>
      </c>
      <c r="CI81" s="252"/>
      <c r="CJ81" s="279">
        <f>A!L163</f>
        <v>3654.5470625757998</v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79">
        <f>A!L104</f>
        <v>3764.15194652937</v>
      </c>
      <c r="BT82" s="248"/>
      <c r="BU82" s="239" t="s">
        <v>307</v>
      </c>
      <c r="BV82" s="249">
        <f>A!J164</f>
        <v>3637</v>
      </c>
      <c r="BW82" s="249">
        <f>A!D164</f>
        <v>3637</v>
      </c>
      <c r="BX82" s="249">
        <f>A!C164</f>
        <v>3635.6010000000001</v>
      </c>
      <c r="BY82" s="249">
        <f>A!B164</f>
        <v>3636.5767878077377</v>
      </c>
      <c r="BZ82" s="249">
        <f>A!K164</f>
        <v>3635.5344833333334</v>
      </c>
      <c r="CA82" s="249">
        <f>A!E164</f>
        <v>3636.9244799999501</v>
      </c>
      <c r="CB82" s="250">
        <f>A!F164</f>
        <v>3636.55339</v>
      </c>
      <c r="CC82" s="249">
        <f t="shared" si="15"/>
        <v>3635.5344833333334</v>
      </c>
      <c r="CD82" s="249">
        <f t="shared" si="16"/>
        <v>3637</v>
      </c>
      <c r="CE82" s="251">
        <f t="shared" si="17"/>
        <v>4.0293406059074691E-4</v>
      </c>
      <c r="CF82" s="249">
        <f>A!G164</f>
        <v>3637.1128926604802</v>
      </c>
      <c r="CG82" s="249">
        <f>A!H164</f>
        <v>3637.1</v>
      </c>
      <c r="CH82" s="250">
        <f>A!I164</f>
        <v>3637.1</v>
      </c>
      <c r="CI82" s="253"/>
      <c r="CJ82" s="279">
        <f>A!L164</f>
        <v>3635.5075570427198</v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79">
        <f>A!L105</f>
        <v>3748.9769601776102</v>
      </c>
      <c r="BT83" s="248"/>
      <c r="BU83" s="239" t="s">
        <v>308</v>
      </c>
      <c r="BV83" s="249">
        <f>A!J165</f>
        <v>3632</v>
      </c>
      <c r="BW83" s="249">
        <f>A!D165</f>
        <v>3632</v>
      </c>
      <c r="BX83" s="249">
        <f>A!C165</f>
        <v>3630.4720000000002</v>
      </c>
      <c r="BY83" s="249">
        <f>A!B165</f>
        <v>3631.594372801876</v>
      </c>
      <c r="BZ83" s="249">
        <f>A!K165</f>
        <v>3630.5353061111114</v>
      </c>
      <c r="CA83" s="249">
        <f>A!E165</f>
        <v>3631.7567999999501</v>
      </c>
      <c r="CB83" s="250">
        <f>A!F165</f>
        <v>3631.3216200000002</v>
      </c>
      <c r="CC83" s="249">
        <f t="shared" si="15"/>
        <v>3630.4720000000002</v>
      </c>
      <c r="CD83" s="249">
        <f t="shared" si="16"/>
        <v>3632</v>
      </c>
      <c r="CE83" s="251">
        <f t="shared" si="17"/>
        <v>4.2070608576460957E-4</v>
      </c>
      <c r="CF83" s="249">
        <f>A!G165</f>
        <v>3631.9892953835902</v>
      </c>
      <c r="CG83" s="249">
        <f>A!H165</f>
        <v>3631.9</v>
      </c>
      <c r="CH83" s="250">
        <f>A!I165</f>
        <v>3631.9</v>
      </c>
      <c r="CI83" s="253"/>
      <c r="CJ83" s="279">
        <f>A!L165</f>
        <v>3630.1667945529598</v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79">
        <f>A!L106</f>
        <v>217.51766262713801</v>
      </c>
      <c r="BT84" s="248"/>
      <c r="BU84" s="239" t="s">
        <v>309</v>
      </c>
      <c r="BV84" s="249">
        <f>A!J166</f>
        <v>209</v>
      </c>
      <c r="BW84" s="249">
        <f>A!D166</f>
        <v>209</v>
      </c>
      <c r="BX84" s="249">
        <f>A!C166</f>
        <v>207.34399999999999</v>
      </c>
      <c r="BY84" s="249">
        <f>A!B166</f>
        <v>207.50293083235638</v>
      </c>
      <c r="BZ84" s="249">
        <f>A!K166</f>
        <v>206.74753944444444</v>
      </c>
      <c r="CA84" s="249">
        <f>A!E166</f>
        <v>208.725215999997</v>
      </c>
      <c r="CB84" s="250">
        <f>A!F166</f>
        <v>209.371025</v>
      </c>
      <c r="CC84" s="249">
        <f t="shared" si="15"/>
        <v>206.74753944444444</v>
      </c>
      <c r="CD84" s="249">
        <f t="shared" si="16"/>
        <v>209.371025</v>
      </c>
      <c r="CE84" s="251">
        <f t="shared" si="17"/>
        <v>1.2555792521250355E-2</v>
      </c>
      <c r="CF84" s="249">
        <f>A!G166</f>
        <v>208.94623347075699</v>
      </c>
      <c r="CG84" s="249">
        <f>A!H166</f>
        <v>209</v>
      </c>
      <c r="CH84" s="250">
        <f>A!I166</f>
        <v>209</v>
      </c>
      <c r="CI84" s="253"/>
      <c r="CJ84" s="279">
        <f>A!L166</f>
        <v>207.18706257580399</v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79">
        <f>A!L107</f>
        <v>196.27635665528899</v>
      </c>
      <c r="BT85" s="248"/>
      <c r="BU85" s="239" t="s">
        <v>310</v>
      </c>
      <c r="BV85" s="249">
        <f>A!J167</f>
        <v>190</v>
      </c>
      <c r="BW85" s="249">
        <f>A!D167</f>
        <v>190</v>
      </c>
      <c r="BX85" s="249">
        <f>A!C167</f>
        <v>188.50299999999999</v>
      </c>
      <c r="BY85" s="249">
        <f>A!B167</f>
        <v>188.45252051582651</v>
      </c>
      <c r="BZ85" s="249">
        <f>A!K167</f>
        <v>188.18317405555558</v>
      </c>
      <c r="CA85" s="249">
        <f>A!E167</f>
        <v>189.56515200000101</v>
      </c>
      <c r="CB85" s="250">
        <f>A!F167</f>
        <v>190.35797199999999</v>
      </c>
      <c r="CC85" s="249">
        <f t="shared" si="15"/>
        <v>188.18317405555558</v>
      </c>
      <c r="CD85" s="249">
        <f t="shared" si="16"/>
        <v>190.35797199999999</v>
      </c>
      <c r="CE85" s="251">
        <f t="shared" si="17"/>
        <v>1.1461211020038137E-2</v>
      </c>
      <c r="CF85" s="249">
        <f>A!G167</f>
        <v>189.75289266048</v>
      </c>
      <c r="CG85" s="249">
        <f>A!H167</f>
        <v>189.7</v>
      </c>
      <c r="CH85" s="250">
        <f>A!I167</f>
        <v>189.7</v>
      </c>
      <c r="CI85" s="253"/>
      <c r="CJ85" s="279">
        <f>A!L167</f>
        <v>188.147557042724</v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79">
        <f>A!L108</f>
        <v>4518.7406677714898</v>
      </c>
      <c r="BT86" s="248"/>
      <c r="BU86" s="239" t="s">
        <v>311</v>
      </c>
      <c r="BV86" s="249">
        <f>A!J168</f>
        <v>4376</v>
      </c>
      <c r="BW86" s="249">
        <f>A!D168</f>
        <v>4376</v>
      </c>
      <c r="BX86" s="249">
        <f>A!C168</f>
        <v>4374.8010000000004</v>
      </c>
      <c r="BY86" s="249">
        <f>A!B168</f>
        <v>4376.0257913247369</v>
      </c>
      <c r="BZ86" s="249">
        <f>A!K168</f>
        <v>4374.7467583333328</v>
      </c>
      <c r="CA86" s="249">
        <f>A!E168</f>
        <v>4376.1244800000504</v>
      </c>
      <c r="CB86" s="250">
        <f>A!F168</f>
        <v>4375.5775000000103</v>
      </c>
      <c r="CC86" s="249">
        <f t="shared" si="15"/>
        <v>4374.7467583333328</v>
      </c>
      <c r="CD86" s="249">
        <f t="shared" si="16"/>
        <v>4376.1244800000504</v>
      </c>
      <c r="CE86" s="251">
        <f t="shared" si="17"/>
        <v>3.1481333727948027E-4</v>
      </c>
      <c r="CF86" s="249">
        <f>A!G168</f>
        <v>4376.3128926604804</v>
      </c>
      <c r="CG86" s="249">
        <f>A!H168</f>
        <v>4376.3</v>
      </c>
      <c r="CH86" s="250">
        <f>A!I168</f>
        <v>4376.3</v>
      </c>
      <c r="CI86" s="253"/>
      <c r="CJ86" s="279">
        <f>A!L168</f>
        <v>4378.2822838505199</v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79">
        <f>A!L109</f>
        <v>4501.85312351214</v>
      </c>
      <c r="BT87" s="248"/>
      <c r="BU87" s="239" t="s">
        <v>312</v>
      </c>
      <c r="BV87" s="249">
        <f>A!J169</f>
        <v>4371</v>
      </c>
      <c r="BW87" s="249">
        <f>A!D169</f>
        <v>4371</v>
      </c>
      <c r="BX87" s="249">
        <f>A!C169</f>
        <v>4369.652</v>
      </c>
      <c r="BY87" s="249">
        <f>A!B169</f>
        <v>4371.0433763188748</v>
      </c>
      <c r="BZ87" s="249">
        <f>A!K169</f>
        <v>4369.7195533333334</v>
      </c>
      <c r="CA87" s="249">
        <f>A!E169</f>
        <v>4370.9567999999399</v>
      </c>
      <c r="CB87" s="250">
        <f>A!F169</f>
        <v>4370.6181399999896</v>
      </c>
      <c r="CC87" s="249">
        <f t="shared" si="15"/>
        <v>4369.652</v>
      </c>
      <c r="CD87" s="249">
        <f t="shared" si="16"/>
        <v>4371.0433763188748</v>
      </c>
      <c r="CE87" s="251">
        <f t="shared" si="17"/>
        <v>3.1830612331161729E-4</v>
      </c>
      <c r="CF87" s="249">
        <f>A!G169</f>
        <v>4371.1892953835904</v>
      </c>
      <c r="CG87" s="249">
        <f>A!H169</f>
        <v>4371.1000000000004</v>
      </c>
      <c r="CH87" s="250">
        <f>A!I169</f>
        <v>4371.1000000000004</v>
      </c>
      <c r="CI87" s="253"/>
      <c r="CJ87" s="279">
        <f>A!L169</f>
        <v>4372.3245659157801</v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79">
        <f>A!L110</f>
        <v>4540.2570904986096</v>
      </c>
      <c r="BT88" s="248"/>
      <c r="BU88" s="239" t="s">
        <v>313</v>
      </c>
      <c r="BV88" s="249">
        <f>A!J170</f>
        <v>4388</v>
      </c>
      <c r="BW88" s="249">
        <f>A!D170</f>
        <v>4388</v>
      </c>
      <c r="BX88" s="249">
        <f>A!C170</f>
        <v>4386.0709999999999</v>
      </c>
      <c r="BY88" s="249">
        <f>A!B170</f>
        <v>4387.4560375146539</v>
      </c>
      <c r="BZ88" s="249">
        <f>A!K170</f>
        <v>4385.9247822222223</v>
      </c>
      <c r="CA88" s="249">
        <f>A!E170</f>
        <v>4387.7097599999697</v>
      </c>
      <c r="CB88" s="250">
        <f>A!F170</f>
        <v>4387.1605199999804</v>
      </c>
      <c r="CC88" s="249">
        <f t="shared" si="15"/>
        <v>4385.9247822222223</v>
      </c>
      <c r="CD88" s="249">
        <f t="shared" si="16"/>
        <v>4388</v>
      </c>
      <c r="CE88" s="251">
        <f t="shared" si="17"/>
        <v>4.7294766275514448E-4</v>
      </c>
      <c r="CF88" s="249">
        <f>A!G170</f>
        <v>4387.8381081080397</v>
      </c>
      <c r="CG88" s="249">
        <f>A!H170</f>
        <v>4387.8999999999996</v>
      </c>
      <c r="CH88" s="250">
        <f>A!I170</f>
        <v>4387.8999999999996</v>
      </c>
      <c r="CI88" s="253"/>
      <c r="CJ88" s="279">
        <f>A!L170</f>
        <v>4391.0857572485702</v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79">
        <f>A!L111</f>
        <v>2229.7276962587898</v>
      </c>
      <c r="BT89" s="248"/>
      <c r="BU89" s="239" t="s">
        <v>314</v>
      </c>
      <c r="BV89" s="249">
        <f>A!J171</f>
        <v>2159</v>
      </c>
      <c r="BW89" s="249">
        <f>A!D171</f>
        <v>2159</v>
      </c>
      <c r="BX89" s="249">
        <f>A!C171</f>
        <v>2157.3510000000001</v>
      </c>
      <c r="BY89" s="249">
        <f>A!B171</f>
        <v>2157.9718640093788</v>
      </c>
      <c r="BZ89" s="249">
        <f>A!K171</f>
        <v>2157.1387694444447</v>
      </c>
      <c r="CA89" s="249">
        <f>A!E171</f>
        <v>2158.52447999999</v>
      </c>
      <c r="CB89" s="250">
        <f>A!F171</f>
        <v>2158.6210299999998</v>
      </c>
      <c r="CC89" s="249">
        <f t="shared" si="15"/>
        <v>2157.1387694444447</v>
      </c>
      <c r="CD89" s="249">
        <f t="shared" si="16"/>
        <v>2159</v>
      </c>
      <c r="CE89" s="251">
        <f t="shared" si="17"/>
        <v>8.6219457987366497E-4</v>
      </c>
      <c r="CF89" s="249">
        <f>A!G171</f>
        <v>2158.7128926604801</v>
      </c>
      <c r="CG89" s="249">
        <f>A!H171</f>
        <v>2158.6999999999998</v>
      </c>
      <c r="CH89" s="250">
        <f>A!I171</f>
        <v>2158.6999999999998</v>
      </c>
      <c r="CI89" s="253"/>
      <c r="CJ89" s="279">
        <f>A!L171</f>
        <v>2157.0609776848701</v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79">
        <f>A!L112</f>
        <v>4493.85236268272</v>
      </c>
      <c r="BT90" s="248"/>
      <c r="BU90" s="239" t="s">
        <v>315</v>
      </c>
      <c r="BV90" s="249">
        <f>A!J172</f>
        <v>4376</v>
      </c>
      <c r="BW90" s="249">
        <f>A!D172</f>
        <v>4376</v>
      </c>
      <c r="BX90" s="249">
        <f>A!C172</f>
        <v>4374.8519999999999</v>
      </c>
      <c r="BY90" s="249">
        <f>A!B172</f>
        <v>4376.025791324736</v>
      </c>
      <c r="BZ90" s="249">
        <f>A!K172</f>
        <v>4374.7388886111112</v>
      </c>
      <c r="CA90" s="249">
        <f>A!E172</f>
        <v>4376.1244800000504</v>
      </c>
      <c r="CB90" s="250">
        <f>A!F172</f>
        <v>4375.9706799999803</v>
      </c>
      <c r="CC90" s="249">
        <f t="shared" si="15"/>
        <v>4374.7388886111112</v>
      </c>
      <c r="CD90" s="249">
        <f t="shared" si="16"/>
        <v>4376.1244800000504</v>
      </c>
      <c r="CE90" s="251">
        <f t="shared" si="17"/>
        <v>3.1661159129252932E-4</v>
      </c>
      <c r="CF90" s="249">
        <f>A!G172</f>
        <v>4376.3128926604804</v>
      </c>
      <c r="CG90" s="249">
        <f>A!H172</f>
        <v>4376.3</v>
      </c>
      <c r="CH90" s="250">
        <f>A!I172</f>
        <v>4376.3</v>
      </c>
      <c r="CI90" s="253"/>
      <c r="CJ90" s="279">
        <f>A!L172</f>
        <v>4374.2897215413896</v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79">
        <f>A!L113</f>
        <v>4532.4899232920998</v>
      </c>
      <c r="BT91" s="248"/>
      <c r="BU91" s="239" t="s">
        <v>316</v>
      </c>
      <c r="BV91" s="249">
        <f>A!J173</f>
        <v>4396</v>
      </c>
      <c r="BW91" s="249">
        <f>A!D173</f>
        <v>4396</v>
      </c>
      <c r="BX91" s="249">
        <f>A!C173</f>
        <v>4393.6490000000003</v>
      </c>
      <c r="BY91" s="249">
        <f>A!B173</f>
        <v>4394.7831184056276</v>
      </c>
      <c r="BZ91" s="249">
        <f>A!K173</f>
        <v>4393.3106761111112</v>
      </c>
      <c r="CA91" s="249">
        <f>A!E173</f>
        <v>4395.2831999999598</v>
      </c>
      <c r="CB91" s="250">
        <f>A!F173</f>
        <v>4395.0924600000099</v>
      </c>
      <c r="CC91" s="249">
        <f t="shared" si="15"/>
        <v>4393.3106761111112</v>
      </c>
      <c r="CD91" s="249">
        <f t="shared" si="16"/>
        <v>4396</v>
      </c>
      <c r="CE91" s="251">
        <f t="shared" si="17"/>
        <v>6.1183484814791443E-4</v>
      </c>
      <c r="CF91" s="249">
        <f>A!G173</f>
        <v>4395.50623347076</v>
      </c>
      <c r="CG91" s="249">
        <f>A!H173</f>
        <v>4395.5</v>
      </c>
      <c r="CH91" s="250">
        <f>A!I173</f>
        <v>4395.5</v>
      </c>
      <c r="CI91" s="253"/>
      <c r="CJ91" s="279">
        <f>A!L173</f>
        <v>4392.8591723652298</v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79">
        <f>A!L114</f>
        <v>575.91340654168403</v>
      </c>
      <c r="BT92" s="248"/>
      <c r="BU92" s="239" t="s">
        <v>317</v>
      </c>
      <c r="BV92" s="249">
        <f>A!J174</f>
        <v>557</v>
      </c>
      <c r="BW92" s="249">
        <f>A!D174</f>
        <v>559</v>
      </c>
      <c r="BX92" s="249">
        <f>A!C174</f>
        <v>558.09</v>
      </c>
      <c r="BY92" s="249">
        <f>A!B174</f>
        <v>558.03048065650648</v>
      </c>
      <c r="BZ92" s="249">
        <f>A!K174</f>
        <v>557.78129686111106</v>
      </c>
      <c r="CA92" s="249">
        <f>A!E174</f>
        <v>559.16515199999606</v>
      </c>
      <c r="CB92" s="250">
        <f>A!F174</f>
        <v>559.45582400000001</v>
      </c>
      <c r="CC92" s="249">
        <f t="shared" si="15"/>
        <v>557</v>
      </c>
      <c r="CD92" s="249">
        <f t="shared" si="16"/>
        <v>559.45582400000001</v>
      </c>
      <c r="CE92" s="251">
        <f t="shared" si="17"/>
        <v>4.3904734063664888E-3</v>
      </c>
      <c r="CF92" s="249">
        <f>A!G174</f>
        <v>559.35289266048005</v>
      </c>
      <c r="CG92" s="249">
        <f>A!H174</f>
        <v>559.29999999999995</v>
      </c>
      <c r="CH92" s="250">
        <f>A!I174</f>
        <v>559.29999999999995</v>
      </c>
      <c r="CI92" s="253"/>
      <c r="CJ92" s="279">
        <f>A!L174</f>
        <v>557.79492612689899</v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79">
        <f>A!L115</f>
        <v>599.35777276975205</v>
      </c>
      <c r="BT93" s="248"/>
      <c r="BU93" s="239" t="s">
        <v>318</v>
      </c>
      <c r="BV93" s="249">
        <f>A!J175</f>
        <v>576</v>
      </c>
      <c r="BW93" s="249">
        <f>A!D175</f>
        <v>579</v>
      </c>
      <c r="BX93" s="249">
        <f>A!C175</f>
        <v>576.92600000000004</v>
      </c>
      <c r="BY93" s="249">
        <f>A!B175</f>
        <v>577.08089097303639</v>
      </c>
      <c r="BZ93" s="249">
        <f>A!K175</f>
        <v>576.34699805555556</v>
      </c>
      <c r="CA93" s="249">
        <f>A!E175</f>
        <v>578.32521600000496</v>
      </c>
      <c r="CB93" s="250">
        <f>A!F175</f>
        <v>578.54203900000095</v>
      </c>
      <c r="CC93" s="249">
        <f t="shared" si="15"/>
        <v>576</v>
      </c>
      <c r="CD93" s="249">
        <f t="shared" si="16"/>
        <v>579</v>
      </c>
      <c r="CE93" s="251">
        <f t="shared" si="17"/>
        <v>5.1854109947319137E-3</v>
      </c>
      <c r="CF93" s="249">
        <f>A!G175</f>
        <v>578.54623347075699</v>
      </c>
      <c r="CG93" s="249">
        <f>A!H175</f>
        <v>578.6</v>
      </c>
      <c r="CH93" s="250">
        <f>A!I175</f>
        <v>578.6</v>
      </c>
      <c r="CI93" s="253"/>
      <c r="CJ93" s="279">
        <f>A!L175</f>
        <v>576.790770981636</v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79">
        <f>A!L116</f>
        <v>5499.5855871469803</v>
      </c>
      <c r="BT94" s="248"/>
      <c r="BU94" s="254" t="s">
        <v>319</v>
      </c>
      <c r="BV94" s="255">
        <f>A!J176</f>
        <v>5343</v>
      </c>
      <c r="BW94" s="255">
        <f>A!D176</f>
        <v>5283</v>
      </c>
      <c r="BX94" s="255">
        <f>A!C176</f>
        <v>5341.5259999999998</v>
      </c>
      <c r="BY94" s="255">
        <f>A!B176</f>
        <v>5342.9073856975383</v>
      </c>
      <c r="BZ94" s="249">
        <f>A!K176</f>
        <v>5341.503387222222</v>
      </c>
      <c r="CA94" s="255">
        <f>A!E176</f>
        <v>5343.0047999999297</v>
      </c>
      <c r="CB94" s="256">
        <f>A!F176</f>
        <v>5343.0047999999297</v>
      </c>
      <c r="CC94" s="255">
        <f t="shared" si="15"/>
        <v>5283</v>
      </c>
      <c r="CD94" s="255">
        <f t="shared" si="16"/>
        <v>5343.0047999999297</v>
      </c>
      <c r="CE94" s="251">
        <f t="shared" si="17"/>
        <v>1.1230008856159044E-2</v>
      </c>
      <c r="CF94" s="255">
        <f>A!G176</f>
        <v>5343.2549135542604</v>
      </c>
      <c r="CG94" s="255">
        <f>A!H176</f>
        <v>5343.2</v>
      </c>
      <c r="CH94" s="256">
        <f>A!I176</f>
        <v>5343.2</v>
      </c>
      <c r="CI94" s="253"/>
      <c r="CJ94" s="279">
        <f>A!L176</f>
        <v>5345.0255871469799</v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83">
        <f>YourData!$J$5</f>
        <v>40179</v>
      </c>
      <c r="BT95" s="237"/>
      <c r="BU95" s="257" t="s">
        <v>168</v>
      </c>
      <c r="BV95" s="249"/>
      <c r="BW95" s="249"/>
      <c r="BX95" s="249"/>
      <c r="BY95" s="249"/>
      <c r="BZ95" s="234"/>
      <c r="CA95" s="234"/>
      <c r="CB95" s="235"/>
      <c r="CC95" s="233" t="s">
        <v>152</v>
      </c>
      <c r="CD95" s="233"/>
      <c r="CE95" s="236"/>
      <c r="CF95" s="242"/>
      <c r="CG95" s="242"/>
      <c r="CH95" s="231"/>
      <c r="CI95" s="239"/>
      <c r="CJ95" s="28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81" t="str">
        <f>A!$L$21</f>
        <v>Tested Prg</v>
      </c>
      <c r="BT96" s="258"/>
      <c r="BU96" s="239"/>
      <c r="BV96" s="240" t="s">
        <v>41</v>
      </c>
      <c r="BW96" s="240" t="s">
        <v>153</v>
      </c>
      <c r="BX96" s="240" t="s">
        <v>154</v>
      </c>
      <c r="BY96" s="240" t="s">
        <v>154</v>
      </c>
      <c r="BZ96" s="240" t="s">
        <v>42</v>
      </c>
      <c r="CA96" s="240" t="s">
        <v>155</v>
      </c>
      <c r="CB96" s="241" t="s">
        <v>156</v>
      </c>
      <c r="CC96" s="242"/>
      <c r="CD96" s="242"/>
      <c r="CE96" s="243" t="s">
        <v>157</v>
      </c>
      <c r="CF96" s="242"/>
      <c r="CG96" s="242" t="s">
        <v>158</v>
      </c>
      <c r="CH96" s="231"/>
      <c r="CI96" s="239"/>
      <c r="CJ96" s="28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0"/>
      <c r="BS97" s="282" t="str">
        <f>A!$L$22</f>
        <v>Org</v>
      </c>
      <c r="BT97" s="258"/>
      <c r="BU97" s="244"/>
      <c r="BV97" s="245" t="s">
        <v>159</v>
      </c>
      <c r="BW97" s="245" t="s">
        <v>159</v>
      </c>
      <c r="BX97" s="245" t="s">
        <v>61</v>
      </c>
      <c r="BY97" s="245" t="s">
        <v>43</v>
      </c>
      <c r="BZ97" s="245" t="s">
        <v>160</v>
      </c>
      <c r="CA97" s="245" t="s">
        <v>161</v>
      </c>
      <c r="CB97" s="246" t="s">
        <v>161</v>
      </c>
      <c r="CC97" s="245" t="s">
        <v>162</v>
      </c>
      <c r="CD97" s="245" t="s">
        <v>163</v>
      </c>
      <c r="CE97" s="246" t="s">
        <v>164</v>
      </c>
      <c r="CF97" s="245" t="s">
        <v>161</v>
      </c>
      <c r="CG97" s="245" t="s">
        <v>49</v>
      </c>
      <c r="CH97" s="246" t="s">
        <v>50</v>
      </c>
      <c r="CI97" s="259"/>
      <c r="CJ97" s="28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79">
        <f>A!L123</f>
        <v>3799.7630547049098</v>
      </c>
      <c r="BT98" s="250"/>
      <c r="BU98" s="239" t="s">
        <v>320</v>
      </c>
      <c r="BV98" s="249">
        <f>A!J183</f>
        <v>3656</v>
      </c>
      <c r="BW98" s="249">
        <f>A!D183</f>
        <v>3656</v>
      </c>
      <c r="BX98" s="249">
        <f>A!C183</f>
        <v>3654.42</v>
      </c>
      <c r="BY98" s="249">
        <f>A!B183</f>
        <v>3655.3341148886284</v>
      </c>
      <c r="BZ98" s="249">
        <f>A!K183</f>
        <v>3654.1271522222223</v>
      </c>
      <c r="CA98" s="249">
        <f>A!E183</f>
        <v>3656.08319999996</v>
      </c>
      <c r="CB98" s="250">
        <f>A!F183</f>
        <v>3655.58591999997</v>
      </c>
      <c r="CC98" s="249">
        <f t="shared" ref="CC98:CC111" si="21">MINA(BV98:CB98)</f>
        <v>3654.1271522222223</v>
      </c>
      <c r="CD98" s="249">
        <f t="shared" ref="CD98:CD111" si="22">MAXA(BV98:CB98)</f>
        <v>3656.08319999996</v>
      </c>
      <c r="CE98" s="251">
        <f t="shared" ref="CE98:CE111" si="23">(CD98-CC98)/CF98</f>
        <v>5.3497919835913477E-4</v>
      </c>
      <c r="CF98" s="249">
        <f>A!G183</f>
        <v>3656.3062334707602</v>
      </c>
      <c r="CG98" s="249">
        <f>A!H183</f>
        <v>3656.3</v>
      </c>
      <c r="CH98" s="250">
        <f>A!I183</f>
        <v>3656.3</v>
      </c>
      <c r="CI98" s="248"/>
      <c r="CJ98" s="279">
        <f>A!L183</f>
        <v>3654.5470625757998</v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79">
        <f>A!L124</f>
        <v>3764.15194652937</v>
      </c>
      <c r="BT99" s="250"/>
      <c r="BU99" s="239" t="s">
        <v>307</v>
      </c>
      <c r="BV99" s="249">
        <f>A!J184</f>
        <v>3637</v>
      </c>
      <c r="BW99" s="249">
        <f>A!D184</f>
        <v>3637</v>
      </c>
      <c r="BX99" s="249">
        <f>A!C184</f>
        <v>3635.6010000000001</v>
      </c>
      <c r="BY99" s="249">
        <f>A!B184</f>
        <v>3636.5767878077377</v>
      </c>
      <c r="BZ99" s="249">
        <f>A!K184</f>
        <v>3635.5344833333334</v>
      </c>
      <c r="CA99" s="249">
        <f>A!E184</f>
        <v>3636.9244799999501</v>
      </c>
      <c r="CB99" s="250">
        <f>A!F184</f>
        <v>3636.55339</v>
      </c>
      <c r="CC99" s="249">
        <f t="shared" si="21"/>
        <v>3635.5344833333334</v>
      </c>
      <c r="CD99" s="249">
        <f t="shared" si="22"/>
        <v>3637</v>
      </c>
      <c r="CE99" s="251">
        <f t="shared" si="23"/>
        <v>4.0293406059074691E-4</v>
      </c>
      <c r="CF99" s="249">
        <f>A!G184</f>
        <v>3637.1128926604802</v>
      </c>
      <c r="CG99" s="249">
        <f>A!H184</f>
        <v>3637.1</v>
      </c>
      <c r="CH99" s="250">
        <f>A!I184</f>
        <v>3637.1</v>
      </c>
      <c r="CI99" s="248"/>
      <c r="CJ99" s="279">
        <f>A!L184</f>
        <v>3635.5075570427198</v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79">
        <f>A!L125</f>
        <v>3748.9769601776102</v>
      </c>
      <c r="BT100" s="250"/>
      <c r="BU100" s="239" t="s">
        <v>308</v>
      </c>
      <c r="BV100" s="249">
        <f>A!J185</f>
        <v>3632</v>
      </c>
      <c r="BW100" s="249">
        <f>A!D185</f>
        <v>3632</v>
      </c>
      <c r="BX100" s="249">
        <f>A!C185</f>
        <v>3630.4720000000002</v>
      </c>
      <c r="BY100" s="249">
        <f>A!B185</f>
        <v>3631.594372801876</v>
      </c>
      <c r="BZ100" s="249">
        <f>A!K185</f>
        <v>3630.5353061111114</v>
      </c>
      <c r="CA100" s="249">
        <f>A!E185</f>
        <v>3631.7567999999501</v>
      </c>
      <c r="CB100" s="250">
        <f>A!F185</f>
        <v>3631.3216200000002</v>
      </c>
      <c r="CC100" s="249">
        <f t="shared" si="21"/>
        <v>3630.4720000000002</v>
      </c>
      <c r="CD100" s="249">
        <f t="shared" si="22"/>
        <v>3632</v>
      </c>
      <c r="CE100" s="251">
        <f t="shared" si="23"/>
        <v>4.2070608576460957E-4</v>
      </c>
      <c r="CF100" s="249">
        <f>A!G185</f>
        <v>3631.9892953835902</v>
      </c>
      <c r="CG100" s="249">
        <f>A!H185</f>
        <v>3631.9</v>
      </c>
      <c r="CH100" s="250">
        <f>A!I185</f>
        <v>3631.9</v>
      </c>
      <c r="CI100" s="248"/>
      <c r="CJ100" s="279">
        <f>A!L185</f>
        <v>3630.1667945529598</v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79">
        <f>A!L126</f>
        <v>217.51766262713801</v>
      </c>
      <c r="BT101" s="250"/>
      <c r="BU101" s="239" t="s">
        <v>309</v>
      </c>
      <c r="BV101" s="249">
        <f>A!J186</f>
        <v>209</v>
      </c>
      <c r="BW101" s="249">
        <f>A!D186</f>
        <v>209</v>
      </c>
      <c r="BX101" s="249">
        <f>A!C186</f>
        <v>207.34399999999999</v>
      </c>
      <c r="BY101" s="249">
        <f>A!B186</f>
        <v>207.50293083235638</v>
      </c>
      <c r="BZ101" s="249">
        <f>A!K186</f>
        <v>206.74753944444444</v>
      </c>
      <c r="CA101" s="249">
        <f>A!E186</f>
        <v>208.725215999997</v>
      </c>
      <c r="CB101" s="250">
        <f>A!F186</f>
        <v>209.371025</v>
      </c>
      <c r="CC101" s="249">
        <f t="shared" si="21"/>
        <v>206.74753944444444</v>
      </c>
      <c r="CD101" s="249">
        <f t="shared" si="22"/>
        <v>209.371025</v>
      </c>
      <c r="CE101" s="251">
        <f t="shared" si="23"/>
        <v>1.2555792521250355E-2</v>
      </c>
      <c r="CF101" s="249">
        <f>A!G186</f>
        <v>208.94623347075699</v>
      </c>
      <c r="CG101" s="249">
        <f>A!H186</f>
        <v>209</v>
      </c>
      <c r="CH101" s="250">
        <f>A!I186</f>
        <v>209</v>
      </c>
      <c r="CI101" s="248"/>
      <c r="CJ101" s="279">
        <f>A!L186</f>
        <v>207.18706257580399</v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79">
        <f>A!L127</f>
        <v>196.27635665528899</v>
      </c>
      <c r="BT102" s="250"/>
      <c r="BU102" s="239" t="s">
        <v>310</v>
      </c>
      <c r="BV102" s="249">
        <f>A!J187</f>
        <v>190</v>
      </c>
      <c r="BW102" s="249">
        <f>A!D187</f>
        <v>190</v>
      </c>
      <c r="BX102" s="249">
        <f>A!C187</f>
        <v>188.50299999999999</v>
      </c>
      <c r="BY102" s="249">
        <f>A!B187</f>
        <v>188.45252051582651</v>
      </c>
      <c r="BZ102" s="249">
        <f>A!K187</f>
        <v>188.18317405555558</v>
      </c>
      <c r="CA102" s="249">
        <f>A!E187</f>
        <v>189.56515200000101</v>
      </c>
      <c r="CB102" s="250">
        <f>A!F187</f>
        <v>190.35797199999999</v>
      </c>
      <c r="CC102" s="249">
        <f t="shared" si="21"/>
        <v>188.18317405555558</v>
      </c>
      <c r="CD102" s="249">
        <f t="shared" si="22"/>
        <v>190.35797199999999</v>
      </c>
      <c r="CE102" s="251">
        <f t="shared" si="23"/>
        <v>1.1461211020038137E-2</v>
      </c>
      <c r="CF102" s="249">
        <f>A!G187</f>
        <v>189.75289266048</v>
      </c>
      <c r="CG102" s="249">
        <f>A!H187</f>
        <v>189.7</v>
      </c>
      <c r="CH102" s="250">
        <f>A!I187</f>
        <v>189.7</v>
      </c>
      <c r="CI102" s="248"/>
      <c r="CJ102" s="279">
        <f>A!L187</f>
        <v>188.147557042724</v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79">
        <f>A!L128</f>
        <v>3777.8983082684399</v>
      </c>
      <c r="BT103" s="250"/>
      <c r="BU103" s="239" t="s">
        <v>311</v>
      </c>
      <c r="BV103" s="249">
        <f>A!J188</f>
        <v>3637</v>
      </c>
      <c r="BW103" s="249">
        <f>A!D188</f>
        <v>3637</v>
      </c>
      <c r="BX103" s="249">
        <f>A!C188</f>
        <v>3635.6010000000001</v>
      </c>
      <c r="BY103" s="249">
        <f>A!B188</f>
        <v>3636.5767878077377</v>
      </c>
      <c r="BZ103" s="249">
        <f>A!K188</f>
        <v>3635.5501183333331</v>
      </c>
      <c r="CA103" s="249">
        <f>A!E188</f>
        <v>3636.9244799999501</v>
      </c>
      <c r="CB103" s="250">
        <f>A!F188</f>
        <v>3636.3775000000001</v>
      </c>
      <c r="CC103" s="249">
        <f t="shared" si="21"/>
        <v>3635.5501183333331</v>
      </c>
      <c r="CD103" s="249">
        <f t="shared" si="22"/>
        <v>3637</v>
      </c>
      <c r="CE103" s="251">
        <f t="shared" si="23"/>
        <v>3.9863532132661846E-4</v>
      </c>
      <c r="CF103" s="249">
        <f>A!G188</f>
        <v>3637.1128926604802</v>
      </c>
      <c r="CG103" s="249">
        <f>A!H188</f>
        <v>3637.1</v>
      </c>
      <c r="CH103" s="250">
        <f>A!I188</f>
        <v>3637.1</v>
      </c>
      <c r="CI103" s="248"/>
      <c r="CJ103" s="279">
        <f>A!L188</f>
        <v>3637.43992434748</v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79">
        <f>A!L129</f>
        <v>3761.3494029725398</v>
      </c>
      <c r="BT104" s="250"/>
      <c r="BU104" s="239" t="s">
        <v>312</v>
      </c>
      <c r="BV104" s="249">
        <f>A!J189</f>
        <v>3632</v>
      </c>
      <c r="BW104" s="249">
        <f>A!D189</f>
        <v>3632</v>
      </c>
      <c r="BX104" s="249">
        <f>A!C189</f>
        <v>3630.4520000000002</v>
      </c>
      <c r="BY104" s="249">
        <f>A!B189</f>
        <v>3631.594372801876</v>
      </c>
      <c r="BZ104" s="249">
        <f>A!K189</f>
        <v>3630.5229133333337</v>
      </c>
      <c r="CA104" s="249">
        <f>A!E189</f>
        <v>3631.7567999999501</v>
      </c>
      <c r="CB104" s="250">
        <f>A!F189</f>
        <v>3631.4181400000002</v>
      </c>
      <c r="CC104" s="249">
        <f t="shared" si="21"/>
        <v>3630.4520000000002</v>
      </c>
      <c r="CD104" s="249">
        <f t="shared" si="22"/>
        <v>3632</v>
      </c>
      <c r="CE104" s="251">
        <f t="shared" si="23"/>
        <v>4.2621270992382798E-4</v>
      </c>
      <c r="CF104" s="249">
        <f>A!G189</f>
        <v>3631.9892953835902</v>
      </c>
      <c r="CG104" s="249">
        <f>A!H189</f>
        <v>3631.9</v>
      </c>
      <c r="CH104" s="250">
        <f>A!I189</f>
        <v>3631.9</v>
      </c>
      <c r="CI104" s="248"/>
      <c r="CJ104" s="279">
        <f>A!L189</f>
        <v>3631.8208453761799</v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79">
        <f>A!L130</f>
        <v>3798.7656920265499</v>
      </c>
      <c r="BT105" s="250"/>
      <c r="BU105" s="239" t="s">
        <v>313</v>
      </c>
      <c r="BV105" s="249">
        <f>A!J190</f>
        <v>3649</v>
      </c>
      <c r="BW105" s="249">
        <f>A!D190</f>
        <v>3649</v>
      </c>
      <c r="BX105" s="249">
        <f>A!C190</f>
        <v>3646.8710000000001</v>
      </c>
      <c r="BY105" s="249">
        <f>A!B190</f>
        <v>3648.0070339976555</v>
      </c>
      <c r="BZ105" s="249">
        <f>A!K190</f>
        <v>3646.7281422222222</v>
      </c>
      <c r="CA105" s="249">
        <f>A!E190</f>
        <v>3648.5097599999699</v>
      </c>
      <c r="CB105" s="250">
        <f>A!F190</f>
        <v>3647.9605199999801</v>
      </c>
      <c r="CC105" s="249">
        <f t="shared" si="21"/>
        <v>3646.7281422222222</v>
      </c>
      <c r="CD105" s="249">
        <f t="shared" si="22"/>
        <v>3649</v>
      </c>
      <c r="CE105" s="251">
        <f t="shared" si="23"/>
        <v>6.2265911566543786E-4</v>
      </c>
      <c r="CF105" s="249">
        <f>A!G190</f>
        <v>3648.6381081080399</v>
      </c>
      <c r="CG105" s="249">
        <f>A!H190</f>
        <v>3648.7</v>
      </c>
      <c r="CH105" s="250">
        <f>A!I190</f>
        <v>3648.7</v>
      </c>
      <c r="CI105" s="248"/>
      <c r="CJ105" s="279">
        <f>A!L190</f>
        <v>3649.59435877651</v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79">
        <f>A!L131</f>
        <v>1490.57498121664</v>
      </c>
      <c r="BT106" s="250"/>
      <c r="BU106" s="239" t="s">
        <v>314</v>
      </c>
      <c r="BV106" s="249">
        <f>A!J191</f>
        <v>1420</v>
      </c>
      <c r="BW106" s="249">
        <f>A!D191</f>
        <v>1420</v>
      </c>
      <c r="BX106" s="249">
        <f>A!C191</f>
        <v>1418.1510000000001</v>
      </c>
      <c r="BY106" s="249">
        <f>A!B191</f>
        <v>1418.5228604923798</v>
      </c>
      <c r="BZ106" s="249">
        <f>A!K191</f>
        <v>1417.9387694444445</v>
      </c>
      <c r="CA106" s="249">
        <f>A!E191</f>
        <v>1419.32448000001</v>
      </c>
      <c r="CB106" s="250">
        <f>A!F191</f>
        <v>1419.42102999999</v>
      </c>
      <c r="CC106" s="249">
        <f t="shared" si="21"/>
        <v>1417.9387694444445</v>
      </c>
      <c r="CD106" s="249">
        <f t="shared" si="22"/>
        <v>1420</v>
      </c>
      <c r="CE106" s="251">
        <f t="shared" si="23"/>
        <v>1.4520689218203149E-3</v>
      </c>
      <c r="CF106" s="249">
        <f>A!G191</f>
        <v>1419.51289266048</v>
      </c>
      <c r="CG106" s="249">
        <f>A!H191</f>
        <v>1419.5</v>
      </c>
      <c r="CH106" s="250">
        <f>A!I191</f>
        <v>1419.5</v>
      </c>
      <c r="CI106" s="248"/>
      <c r="CJ106" s="279">
        <f>A!L191</f>
        <v>1417.90826264272</v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79">
        <f>A!L132</f>
        <v>1537.5052714230901</v>
      </c>
      <c r="BT107" s="250"/>
      <c r="BU107" s="239" t="s">
        <v>315</v>
      </c>
      <c r="BV107" s="249">
        <f>A!J192</f>
        <v>1420</v>
      </c>
      <c r="BW107" s="249">
        <f>A!D192</f>
        <v>1420</v>
      </c>
      <c r="BX107" s="249">
        <f>A!C192</f>
        <v>1418.0519999999999</v>
      </c>
      <c r="BY107" s="249">
        <f>A!B192</f>
        <v>1418.5228604923798</v>
      </c>
      <c r="BZ107" s="249">
        <f>A!K192</f>
        <v>1417.9523286111109</v>
      </c>
      <c r="CA107" s="249">
        <f>A!E192</f>
        <v>1419.32448000001</v>
      </c>
      <c r="CB107" s="250">
        <f>A!F192</f>
        <v>1419.1706799999899</v>
      </c>
      <c r="CC107" s="249">
        <f t="shared" si="21"/>
        <v>1417.9523286111109</v>
      </c>
      <c r="CD107" s="249">
        <f t="shared" si="22"/>
        <v>1420</v>
      </c>
      <c r="CE107" s="251">
        <f t="shared" si="23"/>
        <v>1.4425169362507653E-3</v>
      </c>
      <c r="CF107" s="249">
        <f>A!G192</f>
        <v>1419.51289266048</v>
      </c>
      <c r="CG107" s="249">
        <f>A!H192</f>
        <v>1419.5</v>
      </c>
      <c r="CH107" s="250">
        <f>A!I192</f>
        <v>1419.5</v>
      </c>
      <c r="CI107" s="248"/>
      <c r="CJ107" s="279">
        <f>A!L192</f>
        <v>1417.9426302817601</v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79">
        <f>A!L133</f>
        <v>1576.6131674606399</v>
      </c>
      <c r="BT108" s="250"/>
      <c r="BU108" s="239" t="s">
        <v>316</v>
      </c>
      <c r="BV108" s="249">
        <f>A!J193</f>
        <v>1439</v>
      </c>
      <c r="BW108" s="249">
        <f>A!D193</f>
        <v>1439</v>
      </c>
      <c r="BX108" s="249">
        <f>A!C193</f>
        <v>1436.8489999999999</v>
      </c>
      <c r="BY108" s="249">
        <f>A!B193</f>
        <v>1437.280187573271</v>
      </c>
      <c r="BZ108" s="249">
        <f>A!K193</f>
        <v>1436.5241161111112</v>
      </c>
      <c r="CA108" s="249">
        <f>A!E193</f>
        <v>1438.4831999999799</v>
      </c>
      <c r="CB108" s="250">
        <f>A!F193</f>
        <v>1438.2924599999899</v>
      </c>
      <c r="CC108" s="249">
        <f t="shared" si="21"/>
        <v>1436.5241161111112</v>
      </c>
      <c r="CD108" s="249">
        <f t="shared" si="22"/>
        <v>1439</v>
      </c>
      <c r="CE108" s="251">
        <f t="shared" si="23"/>
        <v>1.7209099615255971E-3</v>
      </c>
      <c r="CF108" s="249">
        <f>A!G193</f>
        <v>1438.70623347076</v>
      </c>
      <c r="CG108" s="249">
        <f>A!H193</f>
        <v>1438.7</v>
      </c>
      <c r="CH108" s="250">
        <f>A!I193</f>
        <v>1438.7</v>
      </c>
      <c r="CI108" s="248"/>
      <c r="CJ108" s="279">
        <f>A!L193</f>
        <v>1436.98241653377</v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79">
        <f>A!L134</f>
        <v>206.26662422640399</v>
      </c>
      <c r="BT109" s="250"/>
      <c r="BU109" s="239" t="s">
        <v>317</v>
      </c>
      <c r="BV109" s="249">
        <f>A!J194</f>
        <v>190</v>
      </c>
      <c r="BW109" s="249">
        <f>A!D194</f>
        <v>190</v>
      </c>
      <c r="BX109" s="249">
        <f>A!C194</f>
        <v>188.49</v>
      </c>
      <c r="BY109" s="249">
        <f>A!B194</f>
        <v>188.45252051582651</v>
      </c>
      <c r="BZ109" s="249">
        <f>A!K194</f>
        <v>188.18223019444443</v>
      </c>
      <c r="CA109" s="249">
        <f>A!E194</f>
        <v>189.56515200000101</v>
      </c>
      <c r="CB109" s="250">
        <f>A!F194</f>
        <v>189.85582400000001</v>
      </c>
      <c r="CC109" s="249">
        <f t="shared" si="21"/>
        <v>188.18223019444443</v>
      </c>
      <c r="CD109" s="249">
        <f t="shared" si="22"/>
        <v>190</v>
      </c>
      <c r="CE109" s="251">
        <f t="shared" si="23"/>
        <v>9.5796684839374747E-3</v>
      </c>
      <c r="CF109" s="249">
        <f>A!G194</f>
        <v>189.75289266048</v>
      </c>
      <c r="CG109" s="249">
        <f>A!H194</f>
        <v>189.7</v>
      </c>
      <c r="CH109" s="250">
        <f>A!I194</f>
        <v>189.7</v>
      </c>
      <c r="CI109" s="248"/>
      <c r="CJ109" s="279">
        <f>A!L194</f>
        <v>188.14814381161901</v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79">
        <f>A!L135</f>
        <v>229.75465113281501</v>
      </c>
      <c r="BT110" s="250"/>
      <c r="BU110" s="239" t="s">
        <v>318</v>
      </c>
      <c r="BV110" s="249">
        <f>A!J195</f>
        <v>209</v>
      </c>
      <c r="BW110" s="249">
        <f>A!D195</f>
        <v>209</v>
      </c>
      <c r="BX110" s="249">
        <f>A!C195</f>
        <v>207.32599999999999</v>
      </c>
      <c r="BY110" s="249">
        <f>A!B195</f>
        <v>207.50293083235638</v>
      </c>
      <c r="BZ110" s="249">
        <f>A!K195</f>
        <v>206.74793138888887</v>
      </c>
      <c r="CA110" s="249">
        <f>A!E195</f>
        <v>208.725215999997</v>
      </c>
      <c r="CB110" s="250">
        <f>A!F195</f>
        <v>208.94203899999999</v>
      </c>
      <c r="CC110" s="249">
        <f t="shared" si="21"/>
        <v>206.74793138888887</v>
      </c>
      <c r="CD110" s="249">
        <f t="shared" si="22"/>
        <v>209</v>
      </c>
      <c r="CE110" s="251">
        <f t="shared" si="23"/>
        <v>1.0778220663289989E-2</v>
      </c>
      <c r="CF110" s="249">
        <f>A!G195</f>
        <v>208.94623347075699</v>
      </c>
      <c r="CG110" s="249">
        <f>A!H195</f>
        <v>209</v>
      </c>
      <c r="CH110" s="250">
        <f>A!I195</f>
        <v>209</v>
      </c>
      <c r="CI110" s="248"/>
      <c r="CJ110" s="279">
        <f>A!L195</f>
        <v>207.18764934469999</v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79">
        <f>A!L136</f>
        <v>4276.4676201130796</v>
      </c>
      <c r="BT111" s="250"/>
      <c r="BU111" s="254" t="s">
        <v>319</v>
      </c>
      <c r="BV111" s="255">
        <f>A!J196</f>
        <v>4122</v>
      </c>
      <c r="BW111" s="255">
        <f>A!D196</f>
        <v>4062</v>
      </c>
      <c r="BX111" s="255">
        <f>A!C196</f>
        <v>4120.5020000000004</v>
      </c>
      <c r="BY111" s="255">
        <f>A!B196</f>
        <v>4121.6295427901523</v>
      </c>
      <c r="BZ111" s="249">
        <f>A!K196</f>
        <v>4120.5210138888888</v>
      </c>
      <c r="CA111" s="255">
        <f>A!E196</f>
        <v>4121.9807999999502</v>
      </c>
      <c r="CB111" s="256">
        <f>A!F196</f>
        <v>4121.9807999999502</v>
      </c>
      <c r="CC111" s="255">
        <f t="shared" si="21"/>
        <v>4062</v>
      </c>
      <c r="CD111" s="255">
        <f t="shared" si="22"/>
        <v>4122</v>
      </c>
      <c r="CE111" s="251">
        <f t="shared" si="23"/>
        <v>1.4555225376316146E-2</v>
      </c>
      <c r="CF111" s="255">
        <f>A!G196</f>
        <v>4122.23091355427</v>
      </c>
      <c r="CG111" s="255">
        <f>A!H196</f>
        <v>4122.2</v>
      </c>
      <c r="CH111" s="256">
        <f>A!I196</f>
        <v>4122.2</v>
      </c>
      <c r="CI111" s="248"/>
      <c r="CJ111" s="279">
        <f>A!L196</f>
        <v>4121.9076201130802</v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83">
        <f>YourData!$J$5</f>
        <v>40179</v>
      </c>
      <c r="BT112" s="231"/>
      <c r="BU112" s="257" t="s">
        <v>169</v>
      </c>
      <c r="BV112" s="249"/>
      <c r="BW112" s="249"/>
      <c r="BX112" s="249"/>
      <c r="BY112" s="249"/>
      <c r="BZ112" s="234"/>
      <c r="CA112" s="234"/>
      <c r="CB112" s="235"/>
      <c r="CC112" s="233" t="s">
        <v>152</v>
      </c>
      <c r="CD112" s="233"/>
      <c r="CE112" s="236"/>
      <c r="CF112" s="242"/>
      <c r="CG112" s="242"/>
      <c r="CH112" s="231"/>
      <c r="CI112" s="237"/>
      <c r="CJ112" s="28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81" t="str">
        <f>A!$L$21</f>
        <v>Tested Prg</v>
      </c>
      <c r="BT113" s="238"/>
      <c r="BU113" s="239"/>
      <c r="BV113" s="240" t="s">
        <v>41</v>
      </c>
      <c r="BW113" s="240" t="s">
        <v>153</v>
      </c>
      <c r="BX113" s="240" t="s">
        <v>154</v>
      </c>
      <c r="BY113" s="240" t="s">
        <v>154</v>
      </c>
      <c r="BZ113" s="240" t="s">
        <v>42</v>
      </c>
      <c r="CA113" s="240" t="s">
        <v>155</v>
      </c>
      <c r="CB113" s="241" t="s">
        <v>156</v>
      </c>
      <c r="CC113" s="242"/>
      <c r="CD113" s="242"/>
      <c r="CE113" s="243" t="s">
        <v>157</v>
      </c>
      <c r="CF113" s="242"/>
      <c r="CG113" s="242" t="s">
        <v>158</v>
      </c>
      <c r="CH113" s="231"/>
      <c r="CI113" s="237"/>
      <c r="CJ113" s="28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22"/>
      <c r="BS114" s="282" t="str">
        <f>A!$L$22</f>
        <v>Org</v>
      </c>
      <c r="BT114" s="238"/>
      <c r="BU114" s="244"/>
      <c r="BV114" s="245" t="s">
        <v>159</v>
      </c>
      <c r="BW114" s="245" t="s">
        <v>159</v>
      </c>
      <c r="BX114" s="245" t="s">
        <v>61</v>
      </c>
      <c r="BY114" s="245" t="s">
        <v>43</v>
      </c>
      <c r="BZ114" s="245" t="s">
        <v>160</v>
      </c>
      <c r="CA114" s="245" t="s">
        <v>161</v>
      </c>
      <c r="CB114" s="246" t="s">
        <v>161</v>
      </c>
      <c r="CC114" s="245" t="s">
        <v>162</v>
      </c>
      <c r="CD114" s="245" t="s">
        <v>163</v>
      </c>
      <c r="CE114" s="246" t="s">
        <v>164</v>
      </c>
      <c r="CF114" s="245" t="s">
        <v>161</v>
      </c>
      <c r="CG114" s="245" t="s">
        <v>49</v>
      </c>
      <c r="CH114" s="246" t="s">
        <v>50</v>
      </c>
      <c r="CI114" s="247"/>
      <c r="CJ114" s="28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79">
        <f>A!L143</f>
        <v>0</v>
      </c>
      <c r="BT115" s="248"/>
      <c r="BU115" s="239" t="s">
        <v>320</v>
      </c>
      <c r="BV115" s="249">
        <f>A!J203</f>
        <v>0</v>
      </c>
      <c r="BW115" s="249">
        <f>A!D203</f>
        <v>0</v>
      </c>
      <c r="BX115" s="249">
        <f>A!C203</f>
        <v>0</v>
      </c>
      <c r="BY115" s="249">
        <f>A!B203</f>
        <v>0</v>
      </c>
      <c r="BZ115" s="249">
        <f>A!K203</f>
        <v>0</v>
      </c>
      <c r="CA115" s="249">
        <f>A!E203</f>
        <v>0</v>
      </c>
      <c r="CB115" s="250">
        <f>A!F203</f>
        <v>0</v>
      </c>
      <c r="CC115" s="249">
        <f t="shared" ref="CC115:CC128" si="26">MINA(BV115:CB115)</f>
        <v>0</v>
      </c>
      <c r="CD115" s="249">
        <f t="shared" ref="CD115:CD128" si="27">MAXA(BV115:CB115)</f>
        <v>0</v>
      </c>
      <c r="CE115" s="251"/>
      <c r="CF115" s="249">
        <f>A!G203</f>
        <v>0</v>
      </c>
      <c r="CG115" s="249">
        <f>A!H203</f>
        <v>0</v>
      </c>
      <c r="CH115" s="250">
        <f>A!I203</f>
        <v>0</v>
      </c>
      <c r="CI115" s="248"/>
      <c r="CJ115" s="279">
        <f>A!L203</f>
        <v>0</v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79">
        <f>A!L144</f>
        <v>0</v>
      </c>
      <c r="BT116" s="248"/>
      <c r="BU116" s="239" t="s">
        <v>307</v>
      </c>
      <c r="BV116" s="249">
        <f>A!J204</f>
        <v>0</v>
      </c>
      <c r="BW116" s="249">
        <f>A!D204</f>
        <v>0</v>
      </c>
      <c r="BX116" s="249">
        <f>A!C204</f>
        <v>0</v>
      </c>
      <c r="BY116" s="249">
        <f>A!B204</f>
        <v>0</v>
      </c>
      <c r="BZ116" s="249">
        <f>A!K204</f>
        <v>0</v>
      </c>
      <c r="CA116" s="249">
        <f>A!E204</f>
        <v>0</v>
      </c>
      <c r="CB116" s="250">
        <f>A!F204</f>
        <v>0</v>
      </c>
      <c r="CC116" s="249">
        <f t="shared" si="26"/>
        <v>0</v>
      </c>
      <c r="CD116" s="249">
        <f t="shared" si="27"/>
        <v>0</v>
      </c>
      <c r="CE116" s="251"/>
      <c r="CF116" s="249">
        <f>A!G204</f>
        <v>0</v>
      </c>
      <c r="CG116" s="249">
        <f>A!H204</f>
        <v>0</v>
      </c>
      <c r="CH116" s="250">
        <f>A!I204</f>
        <v>0</v>
      </c>
      <c r="CI116" s="248"/>
      <c r="CJ116" s="279">
        <f>A!L204</f>
        <v>0</v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79">
        <f>A!L145</f>
        <v>0</v>
      </c>
      <c r="BT117" s="248"/>
      <c r="BU117" s="239" t="s">
        <v>308</v>
      </c>
      <c r="BV117" s="249">
        <f>A!J205</f>
        <v>0</v>
      </c>
      <c r="BW117" s="249">
        <f>A!D205</f>
        <v>0</v>
      </c>
      <c r="BX117" s="249">
        <f>A!C205</f>
        <v>0</v>
      </c>
      <c r="BY117" s="249">
        <f>A!B205</f>
        <v>0</v>
      </c>
      <c r="BZ117" s="249">
        <f>A!K205</f>
        <v>0</v>
      </c>
      <c r="CA117" s="249">
        <f>A!E205</f>
        <v>0</v>
      </c>
      <c r="CB117" s="250">
        <f>A!F205</f>
        <v>0</v>
      </c>
      <c r="CC117" s="249">
        <f t="shared" si="26"/>
        <v>0</v>
      </c>
      <c r="CD117" s="249">
        <f t="shared" si="27"/>
        <v>0</v>
      </c>
      <c r="CE117" s="251"/>
      <c r="CF117" s="249">
        <f>A!G205</f>
        <v>0</v>
      </c>
      <c r="CG117" s="249">
        <f>A!H205</f>
        <v>0</v>
      </c>
      <c r="CH117" s="250">
        <f>A!I205</f>
        <v>0</v>
      </c>
      <c r="CI117" s="248"/>
      <c r="CJ117" s="279">
        <f>A!L205</f>
        <v>0</v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79">
        <f>A!L146</f>
        <v>0</v>
      </c>
      <c r="BT118" s="248"/>
      <c r="BU118" s="239" t="s">
        <v>309</v>
      </c>
      <c r="BV118" s="249">
        <f>A!J206</f>
        <v>0</v>
      </c>
      <c r="BW118" s="249">
        <f>A!D206</f>
        <v>0</v>
      </c>
      <c r="BX118" s="249">
        <f>A!C206</f>
        <v>0</v>
      </c>
      <c r="BY118" s="249">
        <f>A!B206</f>
        <v>0</v>
      </c>
      <c r="BZ118" s="249">
        <f>A!K206</f>
        <v>0</v>
      </c>
      <c r="CA118" s="249">
        <f>A!E206</f>
        <v>0</v>
      </c>
      <c r="CB118" s="250">
        <f>A!F206</f>
        <v>0</v>
      </c>
      <c r="CC118" s="249">
        <f t="shared" si="26"/>
        <v>0</v>
      </c>
      <c r="CD118" s="249">
        <f t="shared" si="27"/>
        <v>0</v>
      </c>
      <c r="CE118" s="251"/>
      <c r="CF118" s="249">
        <f>A!G206</f>
        <v>0</v>
      </c>
      <c r="CG118" s="249">
        <f>A!H206</f>
        <v>0</v>
      </c>
      <c r="CH118" s="250">
        <f>A!I206</f>
        <v>0</v>
      </c>
      <c r="CI118" s="248"/>
      <c r="CJ118" s="279">
        <f>A!L206</f>
        <v>2.0844200862302301E-4</v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79">
        <f>A!L147</f>
        <v>0</v>
      </c>
      <c r="BT119" s="248"/>
      <c r="BU119" s="239" t="s">
        <v>310</v>
      </c>
      <c r="BV119" s="249">
        <f>A!J207</f>
        <v>0</v>
      </c>
      <c r="BW119" s="249">
        <f>A!D207</f>
        <v>0</v>
      </c>
      <c r="BX119" s="249">
        <f>A!C207</f>
        <v>0</v>
      </c>
      <c r="BY119" s="249">
        <f>A!B207</f>
        <v>0</v>
      </c>
      <c r="BZ119" s="249">
        <f>A!K207</f>
        <v>0</v>
      </c>
      <c r="CA119" s="249">
        <f>A!E207</f>
        <v>0</v>
      </c>
      <c r="CB119" s="250">
        <f>A!F207</f>
        <v>0</v>
      </c>
      <c r="CC119" s="249">
        <f t="shared" si="26"/>
        <v>0</v>
      </c>
      <c r="CD119" s="249">
        <f t="shared" si="27"/>
        <v>0</v>
      </c>
      <c r="CE119" s="251"/>
      <c r="CF119" s="249">
        <f>A!G207</f>
        <v>0</v>
      </c>
      <c r="CG119" s="249">
        <f>A!H207</f>
        <v>0</v>
      </c>
      <c r="CH119" s="250">
        <f>A!I207</f>
        <v>0</v>
      </c>
      <c r="CI119" s="248"/>
      <c r="CJ119" s="279">
        <f>A!L207</f>
        <v>0</v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79">
        <f>A!L148</f>
        <v>740.84235950304196</v>
      </c>
      <c r="BT120" s="248"/>
      <c r="BU120" s="239" t="s">
        <v>311</v>
      </c>
      <c r="BV120" s="249">
        <f>A!J208</f>
        <v>739</v>
      </c>
      <c r="BW120" s="249">
        <f>A!D208</f>
        <v>739</v>
      </c>
      <c r="BX120" s="249">
        <f>A!C208</f>
        <v>739.2</v>
      </c>
      <c r="BY120" s="249">
        <f>A!B208</f>
        <v>739.4490035169988</v>
      </c>
      <c r="BZ120" s="249">
        <f>A!K208</f>
        <v>739.19664</v>
      </c>
      <c r="CA120" s="249">
        <f>A!E208</f>
        <v>739.20000000000903</v>
      </c>
      <c r="CB120" s="250">
        <f>A!F208</f>
        <v>739.20000000000903</v>
      </c>
      <c r="CC120" s="249">
        <f t="shared" si="26"/>
        <v>739</v>
      </c>
      <c r="CD120" s="249">
        <f t="shared" si="27"/>
        <v>739.4490035169988</v>
      </c>
      <c r="CE120" s="251">
        <f t="shared" ref="CE120:CE128" si="29">(CD120-CC120)/CF120</f>
        <v>6.0741817775811745E-4</v>
      </c>
      <c r="CF120" s="249">
        <f>A!G208</f>
        <v>739.2</v>
      </c>
      <c r="CG120" s="249">
        <f>A!H208</f>
        <v>739.2</v>
      </c>
      <c r="CH120" s="250">
        <f>A!I208</f>
        <v>739.2</v>
      </c>
      <c r="CI120" s="248"/>
      <c r="CJ120" s="279">
        <f>A!L208</f>
        <v>740.84235950304299</v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79">
        <f>A!L149</f>
        <v>740.503720539602</v>
      </c>
      <c r="BT121" s="248"/>
      <c r="BU121" s="239" t="s">
        <v>312</v>
      </c>
      <c r="BV121" s="249">
        <f>A!J209</f>
        <v>739</v>
      </c>
      <c r="BW121" s="249">
        <f>A!D209</f>
        <v>739</v>
      </c>
      <c r="BX121" s="249">
        <f>A!C209</f>
        <v>739.2</v>
      </c>
      <c r="BY121" s="249">
        <f>A!B209</f>
        <v>739.4490035169988</v>
      </c>
      <c r="BZ121" s="249">
        <f>A!K209</f>
        <v>739.19664</v>
      </c>
      <c r="CA121" s="249">
        <f>A!E209</f>
        <v>739.20000000000903</v>
      </c>
      <c r="CB121" s="250">
        <f>A!F209</f>
        <v>739.20000000000903</v>
      </c>
      <c r="CC121" s="249">
        <f t="shared" si="26"/>
        <v>739</v>
      </c>
      <c r="CD121" s="249">
        <f t="shared" si="27"/>
        <v>739.4490035169988</v>
      </c>
      <c r="CE121" s="251">
        <f t="shared" si="29"/>
        <v>6.0741817775811745E-4</v>
      </c>
      <c r="CF121" s="249">
        <f>A!G209</f>
        <v>739.2</v>
      </c>
      <c r="CG121" s="249">
        <f>A!H209</f>
        <v>739.2</v>
      </c>
      <c r="CH121" s="250">
        <f>A!I209</f>
        <v>739.2</v>
      </c>
      <c r="CI121" s="248"/>
      <c r="CJ121" s="279">
        <f>A!L209</f>
        <v>740.503720539602</v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79">
        <f>A!L150</f>
        <v>741.49139847205902</v>
      </c>
      <c r="BT122" s="248"/>
      <c r="BU122" s="239" t="s">
        <v>313</v>
      </c>
      <c r="BV122" s="249">
        <f>A!J210</f>
        <v>739</v>
      </c>
      <c r="BW122" s="249">
        <f>A!D210</f>
        <v>739</v>
      </c>
      <c r="BX122" s="249">
        <f>A!C210</f>
        <v>739.2</v>
      </c>
      <c r="BY122" s="249">
        <f>A!B210</f>
        <v>739.4490035169988</v>
      </c>
      <c r="BZ122" s="249">
        <f>A!K210</f>
        <v>739.19664</v>
      </c>
      <c r="CA122" s="249">
        <f>A!E210</f>
        <v>739.20000000000903</v>
      </c>
      <c r="CB122" s="250">
        <f>A!F210</f>
        <v>739.20000000000903</v>
      </c>
      <c r="CC122" s="249">
        <f t="shared" si="26"/>
        <v>739</v>
      </c>
      <c r="CD122" s="249">
        <f t="shared" si="27"/>
        <v>739.4490035169988</v>
      </c>
      <c r="CE122" s="251">
        <f t="shared" si="29"/>
        <v>6.0741817775811745E-4</v>
      </c>
      <c r="CF122" s="249">
        <f>A!G210</f>
        <v>739.2</v>
      </c>
      <c r="CG122" s="249">
        <f>A!H210</f>
        <v>739.2</v>
      </c>
      <c r="CH122" s="250">
        <f>A!I210</f>
        <v>739.2</v>
      </c>
      <c r="CI122" s="248"/>
      <c r="CJ122" s="279">
        <f>A!L210</f>
        <v>741.49139847205902</v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79">
        <f>A!L151</f>
        <v>739.152715042149</v>
      </c>
      <c r="BT123" s="248"/>
      <c r="BU123" s="239" t="s">
        <v>314</v>
      </c>
      <c r="BV123" s="249">
        <f>A!J211</f>
        <v>739</v>
      </c>
      <c r="BW123" s="249">
        <f>A!D211</f>
        <v>739</v>
      </c>
      <c r="BX123" s="249">
        <f>A!C211</f>
        <v>739.2</v>
      </c>
      <c r="BY123" s="249">
        <f>A!B211</f>
        <v>739.4490035169988</v>
      </c>
      <c r="BZ123" s="249">
        <f>A!K211</f>
        <v>739.2</v>
      </c>
      <c r="CA123" s="249">
        <f>A!E211</f>
        <v>739.20000000000903</v>
      </c>
      <c r="CB123" s="250">
        <f>A!F211</f>
        <v>739.20000000000903</v>
      </c>
      <c r="CC123" s="249">
        <f t="shared" si="26"/>
        <v>739</v>
      </c>
      <c r="CD123" s="249">
        <f t="shared" si="27"/>
        <v>739.4490035169988</v>
      </c>
      <c r="CE123" s="251">
        <f t="shared" si="29"/>
        <v>6.0741817775811745E-4</v>
      </c>
      <c r="CF123" s="249">
        <f>A!G211</f>
        <v>739.2</v>
      </c>
      <c r="CG123" s="249">
        <f>A!H211</f>
        <v>739.2</v>
      </c>
      <c r="CH123" s="250">
        <f>A!I211</f>
        <v>739.2</v>
      </c>
      <c r="CI123" s="248"/>
      <c r="CJ123" s="279">
        <f>A!L211</f>
        <v>739.152715042149</v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79">
        <f>A!L152</f>
        <v>2956.3470912596199</v>
      </c>
      <c r="BT124" s="248"/>
      <c r="BU124" s="239" t="s">
        <v>315</v>
      </c>
      <c r="BV124" s="249">
        <f>A!J212</f>
        <v>2957</v>
      </c>
      <c r="BW124" s="249">
        <f>A!D212</f>
        <v>2957</v>
      </c>
      <c r="BX124" s="249">
        <f>A!C212</f>
        <v>2956.8</v>
      </c>
      <c r="BY124" s="249">
        <f>A!B212</f>
        <v>2957.5029308323565</v>
      </c>
      <c r="BZ124" s="249">
        <f>A!K212</f>
        <v>2956.78656</v>
      </c>
      <c r="CA124" s="249">
        <f>A!E212</f>
        <v>2956.8000000000402</v>
      </c>
      <c r="CB124" s="250">
        <f>A!F212</f>
        <v>2956.8000000000402</v>
      </c>
      <c r="CC124" s="249">
        <f t="shared" si="26"/>
        <v>2956.78656</v>
      </c>
      <c r="CD124" s="249">
        <f t="shared" si="27"/>
        <v>2957.5029308323565</v>
      </c>
      <c r="CE124" s="251">
        <f t="shared" si="29"/>
        <v>2.4227909644090252E-4</v>
      </c>
      <c r="CF124" s="249">
        <f>A!G212</f>
        <v>2956.8</v>
      </c>
      <c r="CG124" s="249">
        <f>A!H212</f>
        <v>2956.8</v>
      </c>
      <c r="CH124" s="250">
        <f>A!I212</f>
        <v>2956.8</v>
      </c>
      <c r="CI124" s="248"/>
      <c r="CJ124" s="279">
        <f>A!L212</f>
        <v>2956.3470912596199</v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79">
        <f>A!L153</f>
        <v>2955.8767558314598</v>
      </c>
      <c r="BT125" s="248"/>
      <c r="BU125" s="239" t="s">
        <v>316</v>
      </c>
      <c r="BV125" s="249">
        <f>A!J213</f>
        <v>2957</v>
      </c>
      <c r="BW125" s="249">
        <f>A!D213</f>
        <v>2957</v>
      </c>
      <c r="BX125" s="249">
        <f>A!C213</f>
        <v>2956.8</v>
      </c>
      <c r="BY125" s="249">
        <f>A!B213</f>
        <v>2957.5029308323565</v>
      </c>
      <c r="BZ125" s="249">
        <f>A!K213</f>
        <v>2956.78656</v>
      </c>
      <c r="CA125" s="249">
        <f>A!E213</f>
        <v>2956.8000000000402</v>
      </c>
      <c r="CB125" s="250">
        <f>A!F213</f>
        <v>2956.8000000000402</v>
      </c>
      <c r="CC125" s="249">
        <f t="shared" si="26"/>
        <v>2956.78656</v>
      </c>
      <c r="CD125" s="249">
        <f t="shared" si="27"/>
        <v>2957.5029308323565</v>
      </c>
      <c r="CE125" s="251">
        <f t="shared" si="29"/>
        <v>2.4227909644090252E-4</v>
      </c>
      <c r="CF125" s="249">
        <f>A!G213</f>
        <v>2956.8</v>
      </c>
      <c r="CG125" s="249">
        <f>A!H213</f>
        <v>2956.8</v>
      </c>
      <c r="CH125" s="250">
        <f>A!I213</f>
        <v>2956.8</v>
      </c>
      <c r="CI125" s="248"/>
      <c r="CJ125" s="279">
        <f>A!L213</f>
        <v>2955.8767558314598</v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79">
        <f>A!L154</f>
        <v>369.64678231527898</v>
      </c>
      <c r="BT126" s="248"/>
      <c r="BU126" s="239" t="s">
        <v>317</v>
      </c>
      <c r="BV126" s="249">
        <f>A!J214</f>
        <v>367</v>
      </c>
      <c r="BW126" s="249">
        <f>A!D214</f>
        <v>370</v>
      </c>
      <c r="BX126" s="249">
        <f>A!C214</f>
        <v>369.6</v>
      </c>
      <c r="BY126" s="249">
        <f>A!B214</f>
        <v>369.57796014067998</v>
      </c>
      <c r="BZ126" s="249">
        <f>A!K214</f>
        <v>369.59906666666666</v>
      </c>
      <c r="CA126" s="249">
        <f>A!E214</f>
        <v>369.60000000000502</v>
      </c>
      <c r="CB126" s="250">
        <f>A!F214</f>
        <v>369.60000000000502</v>
      </c>
      <c r="CC126" s="249">
        <f t="shared" si="26"/>
        <v>367</v>
      </c>
      <c r="CD126" s="249">
        <f t="shared" si="27"/>
        <v>370</v>
      </c>
      <c r="CE126" s="251">
        <f t="shared" si="29"/>
        <v>8.1168831168831161E-3</v>
      </c>
      <c r="CF126" s="249">
        <f>A!G214</f>
        <v>369.6</v>
      </c>
      <c r="CG126" s="249">
        <f>A!H214</f>
        <v>369.6</v>
      </c>
      <c r="CH126" s="250">
        <f>A!I214</f>
        <v>369.6</v>
      </c>
      <c r="CI126" s="248"/>
      <c r="CJ126" s="279">
        <f>A!L214</f>
        <v>369.64678231527898</v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79">
        <f>A!L155</f>
        <v>369.60312163693601</v>
      </c>
      <c r="BT127" s="248"/>
      <c r="BU127" s="239" t="s">
        <v>318</v>
      </c>
      <c r="BV127" s="249">
        <f>A!J215</f>
        <v>367</v>
      </c>
      <c r="BW127" s="249">
        <f>A!D215</f>
        <v>370</v>
      </c>
      <c r="BX127" s="249">
        <f>A!C215</f>
        <v>369.6</v>
      </c>
      <c r="BY127" s="249">
        <f>A!B215</f>
        <v>369.57796014067998</v>
      </c>
      <c r="BZ127" s="249">
        <f>A!K215</f>
        <v>369.59906666666666</v>
      </c>
      <c r="CA127" s="249">
        <f>A!E215</f>
        <v>369.60000000000502</v>
      </c>
      <c r="CB127" s="250">
        <f>A!F215</f>
        <v>369.60000000000502</v>
      </c>
      <c r="CC127" s="249">
        <f t="shared" si="26"/>
        <v>367</v>
      </c>
      <c r="CD127" s="249">
        <f t="shared" si="27"/>
        <v>370</v>
      </c>
      <c r="CE127" s="251">
        <f t="shared" si="29"/>
        <v>8.1168831168831161E-3</v>
      </c>
      <c r="CF127" s="249">
        <f>A!G215</f>
        <v>369.6</v>
      </c>
      <c r="CG127" s="249">
        <f>A!H215</f>
        <v>369.6</v>
      </c>
      <c r="CH127" s="250">
        <f>A!I215</f>
        <v>369.6</v>
      </c>
      <c r="CI127" s="248"/>
      <c r="CJ127" s="279">
        <f>A!L215</f>
        <v>369.60312163693601</v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79">
        <f>A!L156</f>
        <v>1223.1179670339</v>
      </c>
      <c r="BT128" s="248"/>
      <c r="BU128" s="254" t="s">
        <v>319</v>
      </c>
      <c r="BV128" s="255">
        <f>A!J216</f>
        <v>1221</v>
      </c>
      <c r="BW128" s="255">
        <f>A!D216</f>
        <v>1221</v>
      </c>
      <c r="BX128" s="255">
        <f>A!C216</f>
        <v>1221.0239999999999</v>
      </c>
      <c r="BY128" s="255">
        <f>A!B216</f>
        <v>1221.2778429073858</v>
      </c>
      <c r="BZ128" s="260">
        <f>A!K216</f>
        <v>1220.9823733333333</v>
      </c>
      <c r="CA128" s="255">
        <f>A!E216</f>
        <v>1221.0239999999999</v>
      </c>
      <c r="CB128" s="256">
        <f>A!F216</f>
        <v>1221.0239999999999</v>
      </c>
      <c r="CC128" s="255">
        <f t="shared" si="26"/>
        <v>1220.9823733333333</v>
      </c>
      <c r="CD128" s="255">
        <f t="shared" si="27"/>
        <v>1221.2778429073858</v>
      </c>
      <c r="CE128" s="261">
        <f t="shared" si="29"/>
        <v>2.4198506667559686E-4</v>
      </c>
      <c r="CF128" s="255">
        <f>A!G216</f>
        <v>1221.0239999999999</v>
      </c>
      <c r="CG128" s="255">
        <f>A!H216</f>
        <v>1221</v>
      </c>
      <c r="CH128" s="256">
        <f>A!I216</f>
        <v>1221</v>
      </c>
      <c r="CI128" s="248"/>
      <c r="CJ128" s="279">
        <f>A!L216</f>
        <v>1223.1179670339</v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84"/>
      <c r="BT129" s="242"/>
      <c r="BU129" s="249"/>
      <c r="BV129" s="249"/>
      <c r="BW129" s="248" t="s">
        <v>260</v>
      </c>
      <c r="BX129" s="249"/>
      <c r="BY129" s="249"/>
      <c r="BZ129" s="249"/>
      <c r="CA129" s="249"/>
      <c r="CB129" s="242"/>
      <c r="CC129" s="242"/>
      <c r="CD129" s="242"/>
      <c r="CE129" s="242"/>
      <c r="CF129" s="242"/>
      <c r="CG129" s="242"/>
      <c r="CH129" s="242"/>
      <c r="CI129" s="242"/>
      <c r="CJ129" s="28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83">
        <f>YourData!$J$5</f>
        <v>40179</v>
      </c>
      <c r="BT130" s="231"/>
      <c r="BU130" s="232" t="s">
        <v>171</v>
      </c>
      <c r="BV130" s="234"/>
      <c r="BW130" s="233"/>
      <c r="BX130" s="234"/>
      <c r="BY130" s="234"/>
      <c r="BZ130" s="234"/>
      <c r="CA130" s="234"/>
      <c r="CB130" s="235"/>
      <c r="CC130" s="233" t="s">
        <v>152</v>
      </c>
      <c r="CD130" s="233"/>
      <c r="CE130" s="236"/>
      <c r="CF130" s="233"/>
      <c r="CG130" s="233"/>
      <c r="CH130" s="235"/>
      <c r="CI130" s="237"/>
      <c r="CJ130" s="28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81" t="str">
        <f>A!$L$21</f>
        <v>Tested Prg</v>
      </c>
      <c r="BT131" s="238"/>
      <c r="BU131" s="239"/>
      <c r="BV131" s="240" t="s">
        <v>41</v>
      </c>
      <c r="BW131" s="240" t="s">
        <v>153</v>
      </c>
      <c r="BX131" s="240" t="s">
        <v>154</v>
      </c>
      <c r="BY131" s="240" t="s">
        <v>154</v>
      </c>
      <c r="BZ131" s="240" t="s">
        <v>42</v>
      </c>
      <c r="CA131" s="240" t="s">
        <v>155</v>
      </c>
      <c r="CB131" s="241" t="s">
        <v>156</v>
      </c>
      <c r="CC131" s="242"/>
      <c r="CD131" s="242"/>
      <c r="CE131" s="243" t="s">
        <v>157</v>
      </c>
      <c r="CF131" s="242"/>
      <c r="CG131" s="242" t="s">
        <v>158</v>
      </c>
      <c r="CH131" s="231"/>
      <c r="CI131" s="237"/>
      <c r="CJ131" s="28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22"/>
      <c r="BS132" s="282" t="str">
        <f>A!$L$22</f>
        <v>Org</v>
      </c>
      <c r="BT132" s="238"/>
      <c r="BU132" s="244"/>
      <c r="BV132" s="245" t="s">
        <v>159</v>
      </c>
      <c r="BW132" s="245" t="s">
        <v>159</v>
      </c>
      <c r="BX132" s="245" t="s">
        <v>61</v>
      </c>
      <c r="BY132" s="245" t="s">
        <v>43</v>
      </c>
      <c r="BZ132" s="245" t="s">
        <v>160</v>
      </c>
      <c r="CA132" s="245" t="s">
        <v>161</v>
      </c>
      <c r="CB132" s="246" t="s">
        <v>161</v>
      </c>
      <c r="CC132" s="245" t="s">
        <v>162</v>
      </c>
      <c r="CD132" s="245" t="s">
        <v>163</v>
      </c>
      <c r="CE132" s="246" t="s">
        <v>164</v>
      </c>
      <c r="CF132" s="245" t="s">
        <v>161</v>
      </c>
      <c r="CG132" s="245" t="s">
        <v>49</v>
      </c>
      <c r="CH132" s="246" t="s">
        <v>50</v>
      </c>
      <c r="CI132" s="247"/>
      <c r="CJ132" s="28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85">
        <f t="shared" ref="BS133:BS146" si="42">IF(AND(ISNUMBER(BS98),ISNUMBER(CJ98)),BS98-CJ98,"")</f>
        <v>145.21599212910996</v>
      </c>
      <c r="BT133" s="248"/>
      <c r="BU133" s="239" t="s">
        <v>320</v>
      </c>
      <c r="BV133" s="249">
        <f>IF(AND(ISNUMBER(BE115),ISNUMBER(BV115)),BE115-BV115,"")</f>
        <v>0</v>
      </c>
      <c r="BW133" s="249">
        <f t="shared" ref="BW133:BW146" si="43">IF(AND(ISNUMBER(BF115),ISNUMBER(BW115)),BF115-BW115,"")</f>
        <v>0</v>
      </c>
      <c r="BX133" s="249">
        <f t="shared" ref="BX133:BX146" si="44">IF(AND(ISNUMBER(BG115),ISNUMBER(BX115)),BG115-BX115,"")</f>
        <v>0</v>
      </c>
      <c r="BY133" s="249">
        <f t="shared" ref="BY133:BY146" si="45">IF(AND(ISNUMBER(BH115),ISNUMBER(BY115)),BH115-BY115,"")</f>
        <v>0</v>
      </c>
      <c r="BZ133" s="249">
        <f t="shared" ref="BZ133:BZ146" si="46">IF(AND(ISNUMBER(BI115),ISNUMBER(BZ115)),BI115-BZ115,"")</f>
        <v>4.9461111107120814E-3</v>
      </c>
      <c r="CA133" s="249">
        <f t="shared" ref="CA133:CA146" si="47">IF(AND(ISNUMBER(BJ115),ISNUMBER(CA115)),BJ115-CA115,"")</f>
        <v>0</v>
      </c>
      <c r="CB133" s="250">
        <f t="shared" ref="CB133:CB146" si="48">IF(AND(ISNUMBER(BK115),ISNUMBER(CB115)),BK115-CB115,"")</f>
        <v>3.3137916779999903E-14</v>
      </c>
      <c r="CC133" s="249">
        <f t="shared" ref="CC133:CC146" si="49">MINA(BV133:CB133)</f>
        <v>0</v>
      </c>
      <c r="CD133" s="249">
        <f t="shared" ref="CD133:CD146" si="50">MAXA(BV133:CB133)</f>
        <v>4.9461111107120814E-3</v>
      </c>
      <c r="CE133" s="251"/>
      <c r="CF133" s="249">
        <f t="shared" ref="CF133:CF146" si="51">IF(AND(ISNUMBER(BO115),ISNUMBER(CF115)),BO115-CF115,"")</f>
        <v>0</v>
      </c>
      <c r="CG133" s="249">
        <f t="shared" ref="CG133:CG146" si="52">IF(AND(ISNUMBER(BP115),ISNUMBER(CG115)),BP115-CG115,"")</f>
        <v>0</v>
      </c>
      <c r="CH133" s="250">
        <f t="shared" ref="CH133:CH146" si="53">IF(AND(ISNUMBER(BQ115),ISNUMBER(CH115)),BQ115-CH115,"")</f>
        <v>0</v>
      </c>
      <c r="CI133" s="248"/>
      <c r="CJ133" s="285">
        <f t="shared" ref="CJ133:CJ146" si="54">IF(AND(ISNUMBER(BS115),ISNUMBER(CJ115)),BS115-CJ115,"")</f>
        <v>0</v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79">
        <f t="shared" si="42"/>
        <v>128.6443894866502</v>
      </c>
      <c r="BT134" s="248"/>
      <c r="BU134" s="239" t="s">
        <v>307</v>
      </c>
      <c r="BV134" s="249">
        <f t="shared" ref="BV134:BV146" si="56">IF(AND(ISNUMBER(BE116),ISNUMBER(BV116)),BE116-BV116,"")</f>
        <v>0</v>
      </c>
      <c r="BW134" s="249">
        <f t="shared" si="43"/>
        <v>0</v>
      </c>
      <c r="BX134" s="249">
        <f t="shared" si="44"/>
        <v>0</v>
      </c>
      <c r="BY134" s="249">
        <f t="shared" si="45"/>
        <v>0</v>
      </c>
      <c r="BZ134" s="249">
        <f t="shared" si="46"/>
        <v>3.7099999999554711E-3</v>
      </c>
      <c r="CA134" s="249">
        <f t="shared" si="47"/>
        <v>0</v>
      </c>
      <c r="CB134" s="250">
        <f t="shared" si="48"/>
        <v>2.6911818000000001E-15</v>
      </c>
      <c r="CC134" s="249">
        <f t="shared" si="49"/>
        <v>0</v>
      </c>
      <c r="CD134" s="249">
        <f t="shared" si="50"/>
        <v>3.7099999999554711E-3</v>
      </c>
      <c r="CE134" s="251"/>
      <c r="CF134" s="249">
        <f t="shared" si="51"/>
        <v>0</v>
      </c>
      <c r="CG134" s="249">
        <f t="shared" si="52"/>
        <v>0</v>
      </c>
      <c r="CH134" s="250">
        <f t="shared" si="53"/>
        <v>0</v>
      </c>
      <c r="CI134" s="248"/>
      <c r="CJ134" s="279">
        <f t="shared" si="54"/>
        <v>0</v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79">
        <f t="shared" si="42"/>
        <v>118.81016562465038</v>
      </c>
      <c r="BT135" s="248"/>
      <c r="BU135" s="239" t="s">
        <v>308</v>
      </c>
      <c r="BV135" s="249">
        <f t="shared" si="56"/>
        <v>0</v>
      </c>
      <c r="BW135" s="249">
        <f t="shared" si="43"/>
        <v>0</v>
      </c>
      <c r="BX135" s="249">
        <f t="shared" si="44"/>
        <v>0</v>
      </c>
      <c r="BY135" s="249">
        <f t="shared" si="45"/>
        <v>0</v>
      </c>
      <c r="BZ135" s="249">
        <f t="shared" si="46"/>
        <v>4.2294444442632084E-3</v>
      </c>
      <c r="CA135" s="249">
        <f t="shared" si="47"/>
        <v>0</v>
      </c>
      <c r="CB135" s="250">
        <f t="shared" si="48"/>
        <v>3.8102884200000001E-15</v>
      </c>
      <c r="CC135" s="249">
        <f t="shared" si="49"/>
        <v>0</v>
      </c>
      <c r="CD135" s="249">
        <f t="shared" si="50"/>
        <v>4.2294444442632084E-3</v>
      </c>
      <c r="CE135" s="251"/>
      <c r="CF135" s="249">
        <f t="shared" si="51"/>
        <v>0</v>
      </c>
      <c r="CG135" s="249">
        <f t="shared" si="52"/>
        <v>0</v>
      </c>
      <c r="CH135" s="250">
        <f t="shared" si="53"/>
        <v>0</v>
      </c>
      <c r="CI135" s="248"/>
      <c r="CJ135" s="279">
        <f t="shared" si="54"/>
        <v>0</v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79">
        <f t="shared" si="42"/>
        <v>10.330600051334017</v>
      </c>
      <c r="BT136" s="248"/>
      <c r="BU136" s="239" t="s">
        <v>309</v>
      </c>
      <c r="BV136" s="249">
        <f t="shared" si="56"/>
        <v>0</v>
      </c>
      <c r="BW136" s="249">
        <f t="shared" si="43"/>
        <v>0</v>
      </c>
      <c r="BX136" s="249">
        <f t="shared" si="44"/>
        <v>0</v>
      </c>
      <c r="BY136" s="249">
        <f t="shared" si="45"/>
        <v>0</v>
      </c>
      <c r="BZ136" s="249">
        <f t="shared" si="46"/>
        <v>7.9500000001075932E-4</v>
      </c>
      <c r="CA136" s="249">
        <f t="shared" si="47"/>
        <v>0</v>
      </c>
      <c r="CB136" s="250">
        <f t="shared" si="48"/>
        <v>3.1414859400000099E-14</v>
      </c>
      <c r="CC136" s="249">
        <f t="shared" si="49"/>
        <v>0</v>
      </c>
      <c r="CD136" s="249">
        <f t="shared" si="50"/>
        <v>7.9500000001075932E-4</v>
      </c>
      <c r="CE136" s="251"/>
      <c r="CF136" s="249">
        <f t="shared" si="51"/>
        <v>0</v>
      </c>
      <c r="CG136" s="249">
        <f t="shared" si="52"/>
        <v>0</v>
      </c>
      <c r="CH136" s="250">
        <f t="shared" si="53"/>
        <v>0</v>
      </c>
      <c r="CI136" s="248"/>
      <c r="CJ136" s="279">
        <f t="shared" si="54"/>
        <v>-2.0844200862302301E-4</v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79">
        <f t="shared" si="42"/>
        <v>8.1287996125649897</v>
      </c>
      <c r="BT137" s="248"/>
      <c r="BU137" s="239" t="s">
        <v>310</v>
      </c>
      <c r="BV137" s="249">
        <f t="shared" si="56"/>
        <v>0</v>
      </c>
      <c r="BW137" s="249">
        <f t="shared" si="43"/>
        <v>0</v>
      </c>
      <c r="BX137" s="249">
        <f t="shared" si="44"/>
        <v>0</v>
      </c>
      <c r="BY137" s="249">
        <f t="shared" si="45"/>
        <v>0</v>
      </c>
      <c r="BZ137" s="249">
        <f t="shared" si="46"/>
        <v>6.7805555556788022E-4</v>
      </c>
      <c r="CA137" s="249">
        <f t="shared" si="47"/>
        <v>0</v>
      </c>
      <c r="CB137" s="250">
        <f t="shared" si="48"/>
        <v>-2.7533489999999998E-16</v>
      </c>
      <c r="CC137" s="249">
        <f t="shared" si="49"/>
        <v>-2.7533489999999998E-16</v>
      </c>
      <c r="CD137" s="249">
        <f t="shared" si="50"/>
        <v>6.7805555556788022E-4</v>
      </c>
      <c r="CE137" s="251"/>
      <c r="CF137" s="249">
        <f t="shared" si="51"/>
        <v>0</v>
      </c>
      <c r="CG137" s="249">
        <f t="shared" si="52"/>
        <v>0</v>
      </c>
      <c r="CH137" s="250">
        <f t="shared" si="53"/>
        <v>0</v>
      </c>
      <c r="CI137" s="248"/>
      <c r="CJ137" s="279">
        <f t="shared" si="54"/>
        <v>0</v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79">
        <f t="shared" si="42"/>
        <v>140.45838392095993</v>
      </c>
      <c r="BT138" s="248"/>
      <c r="BU138" s="239" t="s">
        <v>311</v>
      </c>
      <c r="BV138" s="249">
        <f t="shared" si="56"/>
        <v>0</v>
      </c>
      <c r="BW138" s="249">
        <f t="shared" si="43"/>
        <v>0</v>
      </c>
      <c r="BX138" s="249">
        <f t="shared" si="44"/>
        <v>0</v>
      </c>
      <c r="BY138" s="249">
        <f t="shared" si="45"/>
        <v>2.0515826494724934</v>
      </c>
      <c r="BZ138" s="249">
        <f t="shared" si="46"/>
        <v>-6.5010655555560106</v>
      </c>
      <c r="CA138" s="249">
        <f t="shared" si="47"/>
        <v>0</v>
      </c>
      <c r="CB138" s="250">
        <f t="shared" si="48"/>
        <v>6.8699999909540566E-3</v>
      </c>
      <c r="CC138" s="249">
        <f t="shared" si="49"/>
        <v>-6.5010655555560106</v>
      </c>
      <c r="CD138" s="249">
        <f t="shared" si="50"/>
        <v>2.0515826494724934</v>
      </c>
      <c r="CE138" s="251"/>
      <c r="CF138" s="249">
        <f t="shared" si="51"/>
        <v>-4.4110761670026477E-3</v>
      </c>
      <c r="CG138" s="249">
        <f t="shared" si="52"/>
        <v>0</v>
      </c>
      <c r="CH138" s="250">
        <f t="shared" si="53"/>
        <v>0.19999999999993179</v>
      </c>
      <c r="CI138" s="248"/>
      <c r="CJ138" s="279">
        <f t="shared" si="54"/>
        <v>-1.0231815394945443E-12</v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79">
        <f t="shared" si="42"/>
        <v>129.52855759635986</v>
      </c>
      <c r="BT139" s="248"/>
      <c r="BU139" s="239" t="s">
        <v>312</v>
      </c>
      <c r="BV139" s="249">
        <f t="shared" si="56"/>
        <v>1</v>
      </c>
      <c r="BW139" s="249">
        <f t="shared" si="43"/>
        <v>0</v>
      </c>
      <c r="BX139" s="249">
        <f t="shared" si="44"/>
        <v>0</v>
      </c>
      <c r="BY139" s="249">
        <f t="shared" si="45"/>
        <v>0</v>
      </c>
      <c r="BZ139" s="249">
        <f t="shared" si="46"/>
        <v>-7.1847211111106617</v>
      </c>
      <c r="CA139" s="249">
        <f t="shared" si="47"/>
        <v>0</v>
      </c>
      <c r="CB139" s="250">
        <f t="shared" si="48"/>
        <v>-5.3400000100509715E-3</v>
      </c>
      <c r="CC139" s="249">
        <f t="shared" si="49"/>
        <v>-7.1847211111106617</v>
      </c>
      <c r="CD139" s="249">
        <f t="shared" si="50"/>
        <v>1</v>
      </c>
      <c r="CE139" s="251"/>
      <c r="CF139" s="249">
        <f t="shared" si="51"/>
        <v>3.957292481800323E-2</v>
      </c>
      <c r="CG139" s="249">
        <f t="shared" si="52"/>
        <v>0</v>
      </c>
      <c r="CH139" s="250">
        <f t="shared" si="53"/>
        <v>-0.10000000000002274</v>
      </c>
      <c r="CI139" s="248"/>
      <c r="CJ139" s="279">
        <f t="shared" si="54"/>
        <v>0</v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79">
        <f t="shared" si="42"/>
        <v>149.17133325003988</v>
      </c>
      <c r="BT140" s="248"/>
      <c r="BU140" s="239" t="s">
        <v>313</v>
      </c>
      <c r="BV140" s="249">
        <f t="shared" si="56"/>
        <v>1</v>
      </c>
      <c r="BW140" s="249">
        <f t="shared" si="43"/>
        <v>0</v>
      </c>
      <c r="BX140" s="249">
        <f t="shared" si="44"/>
        <v>0</v>
      </c>
      <c r="BY140" s="249">
        <f t="shared" si="45"/>
        <v>0.87924970691676663</v>
      </c>
      <c r="BZ140" s="249">
        <f t="shared" si="46"/>
        <v>-6.029952222222505</v>
      </c>
      <c r="CA140" s="249">
        <f t="shared" si="47"/>
        <v>0</v>
      </c>
      <c r="CB140" s="250">
        <f t="shared" si="48"/>
        <v>-1.0820000013040953E-2</v>
      </c>
      <c r="CC140" s="249">
        <f t="shared" si="49"/>
        <v>-6.029952222222505</v>
      </c>
      <c r="CD140" s="249">
        <f t="shared" si="50"/>
        <v>1</v>
      </c>
      <c r="CE140" s="251"/>
      <c r="CF140" s="249">
        <f t="shared" si="51"/>
        <v>4.5434941577923382E-2</v>
      </c>
      <c r="CG140" s="249">
        <f t="shared" si="52"/>
        <v>0</v>
      </c>
      <c r="CH140" s="250">
        <f t="shared" si="53"/>
        <v>9.9999999999909051E-2</v>
      </c>
      <c r="CI140" s="248"/>
      <c r="CJ140" s="279">
        <f t="shared" si="54"/>
        <v>0</v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79">
        <f t="shared" si="42"/>
        <v>72.666718573919979</v>
      </c>
      <c r="BT141" s="248"/>
      <c r="BU141" s="239" t="s">
        <v>314</v>
      </c>
      <c r="BV141" s="249">
        <f t="shared" si="56"/>
        <v>1</v>
      </c>
      <c r="BW141" s="249">
        <f t="shared" si="43"/>
        <v>0</v>
      </c>
      <c r="BX141" s="249">
        <f t="shared" si="44"/>
        <v>0</v>
      </c>
      <c r="BY141" s="249">
        <f t="shared" si="45"/>
        <v>-0.58616647127780652</v>
      </c>
      <c r="BZ141" s="249">
        <f t="shared" si="46"/>
        <v>-5.5533205555555014</v>
      </c>
      <c r="CA141" s="249">
        <f t="shared" si="47"/>
        <v>0</v>
      </c>
      <c r="CB141" s="250">
        <f t="shared" si="48"/>
        <v>1.151999998694464E-2</v>
      </c>
      <c r="CC141" s="249">
        <f t="shared" si="49"/>
        <v>-5.5533205555555014</v>
      </c>
      <c r="CD141" s="249">
        <f t="shared" si="50"/>
        <v>1</v>
      </c>
      <c r="CE141" s="251"/>
      <c r="CF141" s="249">
        <f t="shared" si="51"/>
        <v>0.11569662234194311</v>
      </c>
      <c r="CG141" s="249">
        <f t="shared" si="52"/>
        <v>0</v>
      </c>
      <c r="CH141" s="250">
        <f t="shared" si="53"/>
        <v>0.19999999999993179</v>
      </c>
      <c r="CI141" s="248"/>
      <c r="CJ141" s="279">
        <f t="shared" si="54"/>
        <v>0</v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79">
        <f t="shared" si="42"/>
        <v>119.56264114133</v>
      </c>
      <c r="BT142" s="248"/>
      <c r="BU142" s="239" t="s">
        <v>315</v>
      </c>
      <c r="BV142" s="249">
        <f t="shared" si="56"/>
        <v>1</v>
      </c>
      <c r="BW142" s="249">
        <f t="shared" si="43"/>
        <v>0</v>
      </c>
      <c r="BX142" s="249">
        <f t="shared" si="44"/>
        <v>0</v>
      </c>
      <c r="BY142" s="249">
        <f t="shared" si="45"/>
        <v>-29.601406799531105</v>
      </c>
      <c r="BZ142" s="249">
        <f t="shared" si="46"/>
        <v>-12.924628333333658</v>
      </c>
      <c r="CA142" s="249">
        <f t="shared" si="47"/>
        <v>0</v>
      </c>
      <c r="CB142" s="250">
        <f t="shared" si="48"/>
        <v>-7.6000004037268809E-4</v>
      </c>
      <c r="CC142" s="249">
        <f t="shared" si="49"/>
        <v>-29.601406799531105</v>
      </c>
      <c r="CD142" s="249">
        <f t="shared" si="50"/>
        <v>1</v>
      </c>
      <c r="CE142" s="251"/>
      <c r="CF142" s="249">
        <f t="shared" si="51"/>
        <v>0.67126154079960543</v>
      </c>
      <c r="CG142" s="249">
        <f t="shared" si="52"/>
        <v>0</v>
      </c>
      <c r="CH142" s="250">
        <f t="shared" si="53"/>
        <v>-0.70000000000027285</v>
      </c>
      <c r="CI142" s="248"/>
      <c r="CJ142" s="279">
        <f t="shared" si="54"/>
        <v>0</v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79">
        <f t="shared" si="42"/>
        <v>139.63075092686995</v>
      </c>
      <c r="BT143" s="248"/>
      <c r="BU143" s="239" t="s">
        <v>316</v>
      </c>
      <c r="BV143" s="249">
        <f t="shared" si="56"/>
        <v>2</v>
      </c>
      <c r="BW143" s="249">
        <f t="shared" si="43"/>
        <v>0</v>
      </c>
      <c r="BX143" s="249">
        <f t="shared" si="44"/>
        <v>0</v>
      </c>
      <c r="BY143" s="249">
        <f t="shared" si="45"/>
        <v>-27.549824150058612</v>
      </c>
      <c r="BZ143" s="249">
        <f t="shared" si="46"/>
        <v>-10.798126944444903</v>
      </c>
      <c r="CA143" s="249">
        <f t="shared" si="47"/>
        <v>0</v>
      </c>
      <c r="CB143" s="250">
        <f t="shared" si="48"/>
        <v>1.945999995996317E-2</v>
      </c>
      <c r="CC143" s="249">
        <f t="shared" si="49"/>
        <v>-27.549824150058612</v>
      </c>
      <c r="CD143" s="249">
        <f t="shared" si="50"/>
        <v>2</v>
      </c>
      <c r="CE143" s="251"/>
      <c r="CF143" s="249">
        <f t="shared" si="51"/>
        <v>0.72237052330001461</v>
      </c>
      <c r="CG143" s="249">
        <f t="shared" si="52"/>
        <v>0</v>
      </c>
      <c r="CH143" s="250">
        <f t="shared" si="53"/>
        <v>-0.6000000000003638</v>
      </c>
      <c r="CI143" s="248"/>
      <c r="CJ143" s="279">
        <f t="shared" si="54"/>
        <v>0</v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79">
        <f t="shared" si="42"/>
        <v>18.118480414784983</v>
      </c>
      <c r="BT144" s="248"/>
      <c r="BU144" s="239" t="s">
        <v>317</v>
      </c>
      <c r="BV144" s="249">
        <f t="shared" si="56"/>
        <v>3</v>
      </c>
      <c r="BW144" s="249">
        <f t="shared" si="43"/>
        <v>0</v>
      </c>
      <c r="BX144" s="249">
        <f t="shared" si="44"/>
        <v>0</v>
      </c>
      <c r="BY144" s="249">
        <f t="shared" si="45"/>
        <v>-3.2239155920281632</v>
      </c>
      <c r="BZ144" s="249">
        <f t="shared" si="46"/>
        <v>-1.6626336111111186</v>
      </c>
      <c r="CA144" s="249">
        <f t="shared" si="47"/>
        <v>0</v>
      </c>
      <c r="CB144" s="250">
        <f t="shared" si="48"/>
        <v>4.684599999495731E-2</v>
      </c>
      <c r="CC144" s="249">
        <f t="shared" si="49"/>
        <v>-3.2239155920281632</v>
      </c>
      <c r="CD144" s="249">
        <f t="shared" si="50"/>
        <v>3</v>
      </c>
      <c r="CE144" s="251"/>
      <c r="CF144" s="249">
        <f t="shared" si="51"/>
        <v>0.11556793938098053</v>
      </c>
      <c r="CG144" s="249">
        <f t="shared" si="52"/>
        <v>0</v>
      </c>
      <c r="CH144" s="250">
        <f t="shared" si="53"/>
        <v>0.19999999999998863</v>
      </c>
      <c r="CI144" s="248"/>
      <c r="CJ144" s="279">
        <f t="shared" si="54"/>
        <v>0</v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79">
        <f t="shared" si="42"/>
        <v>22.567001788115022</v>
      </c>
      <c r="BT145" s="248"/>
      <c r="BU145" s="239" t="s">
        <v>318</v>
      </c>
      <c r="BV145" s="249">
        <f t="shared" si="56"/>
        <v>3</v>
      </c>
      <c r="BW145" s="249">
        <f t="shared" si="43"/>
        <v>0</v>
      </c>
      <c r="BX145" s="249">
        <f t="shared" si="44"/>
        <v>0</v>
      </c>
      <c r="BY145" s="249">
        <f t="shared" si="45"/>
        <v>-2.9308323563892031</v>
      </c>
      <c r="BZ145" s="249">
        <f t="shared" si="46"/>
        <v>-1.4534955555555484</v>
      </c>
      <c r="CA145" s="249">
        <f t="shared" si="47"/>
        <v>0</v>
      </c>
      <c r="CB145" s="250">
        <f t="shared" si="48"/>
        <v>5.4999999939582267E-3</v>
      </c>
      <c r="CC145" s="249">
        <f t="shared" si="49"/>
        <v>-2.9308323563892031</v>
      </c>
      <c r="CD145" s="249">
        <f t="shared" si="50"/>
        <v>3</v>
      </c>
      <c r="CE145" s="251"/>
      <c r="CF145" s="249">
        <f t="shared" si="51"/>
        <v>0.12940129357599517</v>
      </c>
      <c r="CG145" s="249">
        <f t="shared" si="52"/>
        <v>0</v>
      </c>
      <c r="CH145" s="250">
        <f t="shared" si="53"/>
        <v>0</v>
      </c>
      <c r="CI145" s="248"/>
      <c r="CJ145" s="279">
        <f t="shared" si="54"/>
        <v>0</v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80">
        <f t="shared" si="42"/>
        <v>154.55999999999949</v>
      </c>
      <c r="BT146" s="248"/>
      <c r="BU146" s="254" t="s">
        <v>319</v>
      </c>
      <c r="BV146" s="255">
        <f t="shared" si="56"/>
        <v>1</v>
      </c>
      <c r="BW146" s="255">
        <f t="shared" si="43"/>
        <v>0</v>
      </c>
      <c r="BX146" s="255">
        <f t="shared" si="44"/>
        <v>-2.3999999999887223E-2</v>
      </c>
      <c r="BY146" s="255">
        <f t="shared" si="45"/>
        <v>-2.0515826494724934</v>
      </c>
      <c r="BZ146" s="260">
        <f t="shared" si="46"/>
        <v>-10.761171111110343</v>
      </c>
      <c r="CA146" s="255">
        <f t="shared" si="47"/>
        <v>0</v>
      </c>
      <c r="CB146" s="256">
        <f t="shared" si="48"/>
        <v>0</v>
      </c>
      <c r="CC146" s="255">
        <f t="shared" si="49"/>
        <v>-10.761171111110343</v>
      </c>
      <c r="CD146" s="255">
        <f t="shared" si="50"/>
        <v>1</v>
      </c>
      <c r="CE146" s="261"/>
      <c r="CF146" s="255">
        <f t="shared" si="51"/>
        <v>8.2262149790039985E-2</v>
      </c>
      <c r="CG146" s="255">
        <f t="shared" si="52"/>
        <v>0</v>
      </c>
      <c r="CH146" s="256">
        <f t="shared" si="53"/>
        <v>0</v>
      </c>
      <c r="CI146" s="248"/>
      <c r="CJ146" s="280">
        <f t="shared" si="54"/>
        <v>0</v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28"/>
      <c r="BU147" s="229" t="s">
        <v>166</v>
      </c>
      <c r="BV147" s="228"/>
      <c r="BW147" s="228"/>
      <c r="BX147" s="228"/>
      <c r="BY147" s="230"/>
      <c r="BZ147" s="230"/>
      <c r="CA147" s="230"/>
      <c r="CB147" s="228"/>
      <c r="CC147" s="228"/>
      <c r="CD147" s="228"/>
      <c r="CE147" s="228"/>
      <c r="CF147" s="228"/>
      <c r="CG147" s="228"/>
      <c r="CH147" s="228"/>
      <c r="CI147" s="228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8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8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8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86">
        <f>A!L223</f>
        <v>2.3736895334514601</v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86">
        <f>A!L224</f>
        <v>3.3795877126926102</v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86">
        <f>A!L225</f>
        <v>3.5509517062458</v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86">
        <f>A!L226</f>
        <v>1.89165452360082</v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86">
        <f>A!L227</f>
        <v>2.7679716318581602</v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86">
        <f>A!L228</f>
        <v>3.6444716011807201</v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86">
        <f>A!L229</f>
        <v>3.82511052962065</v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86">
        <f>A!L230</f>
        <v>2.9321054937961599</v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86">
        <f>A!L231</f>
        <v>3.3955265758327999</v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86">
        <f>A!L232</f>
        <v>4.0116636960690801</v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86">
        <f>A!L233</f>
        <v>2.8360020013929801</v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86">
        <f>A!L234</f>
        <v>3.38131961659631</v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86">
        <f>A!L235</f>
        <v>2.3088634748479602</v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86">
        <f>A!L236</f>
        <v>3.6141774035534699</v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8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8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8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87">
        <f>A!L406</f>
        <v>1.306502119715595E-4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87">
        <f>A!L407</f>
        <v>1.1448385132517838E-4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87">
        <f>A!L408</f>
        <v>0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87">
        <f>A!L409</f>
        <v>1.6394274830894797E-4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87">
        <f>A!L410</f>
        <v>1.3978041544465705E-4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87">
        <f>A!L411</f>
        <v>7.953039879808034E-5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87">
        <f>A!L412</f>
        <v>9.4827729829237997E-5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87">
        <f>A!L413</f>
        <v>1.4318535373920079E-4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87">
        <f>A!L414</f>
        <v>4.7983957430840038E-5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87">
        <f>A!L415</f>
        <v>8.6946161781212739E-5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87">
        <f>A!L416</f>
        <v>2.7161573546196152E-4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87">
        <f>A!L417</f>
        <v>4.584329456291918E-4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87">
        <f>A!L418</f>
        <v>4.2936105316293083E-4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88">
        <f>A!L419</f>
        <v>3.1338504679271592E-4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8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81" t="str">
        <f>A!$L$21</f>
        <v>Tested Prg</v>
      </c>
      <c r="BT235" s="165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1"/>
      <c r="BS236" s="282" t="str">
        <f>A!$L$22</f>
        <v>Org</v>
      </c>
      <c r="BT236" s="165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3"/>
      <c r="BS237" s="289">
        <f>A!L243</f>
        <v>22.2</v>
      </c>
      <c r="BT237" s="163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3"/>
      <c r="BS238" s="289">
        <f>A!L244</f>
        <v>22.2</v>
      </c>
      <c r="BT238" s="163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3"/>
      <c r="BS239" s="289">
        <f>A!L245</f>
        <v>26.6999999999999</v>
      </c>
      <c r="BT239" s="163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3"/>
      <c r="BS240" s="289">
        <f>A!L246</f>
        <v>22.2</v>
      </c>
      <c r="BT240" s="163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3"/>
      <c r="BS241" s="289">
        <f>A!L247</f>
        <v>22.2</v>
      </c>
      <c r="BT241" s="163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3"/>
      <c r="BS242" s="289">
        <f>A!L248</f>
        <v>22.2633262621931</v>
      </c>
      <c r="BT242" s="163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3"/>
      <c r="BS243" s="289">
        <f>A!L249</f>
        <v>26.753745951240401</v>
      </c>
      <c r="BT243" s="163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3"/>
      <c r="BS244" s="289">
        <f>A!L250</f>
        <v>23.387234739448001</v>
      </c>
      <c r="BT244" s="163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3"/>
      <c r="BS245" s="289">
        <f>A!L251</f>
        <v>22.2</v>
      </c>
      <c r="BT245" s="163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3"/>
      <c r="BS246" s="289">
        <f>A!L252</f>
        <v>22.2</v>
      </c>
      <c r="BT246" s="163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3"/>
      <c r="BS247" s="289">
        <f>A!L253</f>
        <v>22.200009663276301</v>
      </c>
      <c r="BT247" s="163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3"/>
      <c r="BS248" s="289">
        <f>A!L254</f>
        <v>22.1999999999999</v>
      </c>
      <c r="BT248" s="163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3"/>
      <c r="BS249" s="289">
        <f>A!L255</f>
        <v>22.1999999999999</v>
      </c>
      <c r="BT249" s="163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3"/>
      <c r="BS250" s="289">
        <f>A!L256</f>
        <v>26.7895436686374</v>
      </c>
      <c r="BT250" s="163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8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81" t="str">
        <f>A!$L$21</f>
        <v>Tested Prg</v>
      </c>
      <c r="BT252" s="165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1"/>
      <c r="BS253" s="282" t="str">
        <f>A!$L$22</f>
        <v>Org</v>
      </c>
      <c r="BT253" s="165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87">
        <f>A!L426</f>
        <v>0</v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87">
        <f>A!L427</f>
        <v>0</v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87">
        <f>A!L428</f>
        <v>0</v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87">
        <f>A!L429</f>
        <v>0</v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87">
        <f>A!L430</f>
        <v>0</v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87">
        <f>A!L431</f>
        <v>3.8447641611103873E-5</v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87">
        <f>A!L432</f>
        <v>2.8159302696324107E-5</v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87">
        <f>A!L433</f>
        <v>3.8471335373923594E-4</v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87">
        <f>A!L434</f>
        <v>4.4809001354240552E-15</v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87">
        <f>A!L435</f>
        <v>4.4809001354240552E-15</v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87">
        <f>A!L436</f>
        <v>1.2996335339297987E-7</v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87">
        <f>A!L437</f>
        <v>0</v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87">
        <f>A!L438</f>
        <v>0</v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88">
        <f>A!L439</f>
        <v>8.353334611816899E-4</v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8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81" t="str">
        <f>A!$L$21</f>
        <v>Tested Prg</v>
      </c>
      <c r="BT271" s="165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1"/>
      <c r="BS272" s="282" t="str">
        <f>A!$L$22</f>
        <v>Org</v>
      </c>
      <c r="BT272" s="165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4"/>
      <c r="BS273" s="290">
        <f>A!L263</f>
        <v>6.9763490870697496E-3</v>
      </c>
      <c r="BT273" s="164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4"/>
      <c r="BS274" s="290">
        <f>A!L264</f>
        <v>6.2080763809236701E-3</v>
      </c>
      <c r="BT274" s="164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4"/>
      <c r="BS275" s="290">
        <f>A!L265</f>
        <v>7.14459564738872E-3</v>
      </c>
      <c r="BT275" s="164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4"/>
      <c r="BS276" s="290">
        <f>A!L266</f>
        <v>6.9793462187121499E-3</v>
      </c>
      <c r="BT276" s="164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4"/>
      <c r="BS277" s="290">
        <f>A!L267</f>
        <v>6.2149848043878998E-3</v>
      </c>
      <c r="BT277" s="164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4"/>
      <c r="BS278" s="290">
        <f>A!L268</f>
        <v>8.3624242356321703E-3</v>
      </c>
      <c r="BT278" s="164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4"/>
      <c r="BS279" s="290">
        <f>A!L269</f>
        <v>9.8378807815326392E-3</v>
      </c>
      <c r="BT279" s="164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4"/>
      <c r="BS280" s="290">
        <f>A!L270</f>
        <v>9.2250153890530602E-3</v>
      </c>
      <c r="BT280" s="164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4"/>
      <c r="BS281" s="290">
        <f>A!L271</f>
        <v>1.0681841851434899E-2</v>
      </c>
      <c r="BT281" s="164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4"/>
      <c r="BS282" s="290">
        <f>A!L272</f>
        <v>1.5727462371259399E-2</v>
      </c>
      <c r="BT282" s="164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4"/>
      <c r="BS283" s="290">
        <f>A!L273</f>
        <v>1.5900700052334901E-2</v>
      </c>
      <c r="BT283" s="164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4"/>
      <c r="BS284" s="290">
        <f>A!L274</f>
        <v>1.55127050975283E-2</v>
      </c>
      <c r="BT284" s="164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4"/>
      <c r="BS285" s="290">
        <f>A!L275</f>
        <v>1.5432132549242E-2</v>
      </c>
      <c r="BT285" s="164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4"/>
      <c r="BS286" s="290">
        <f>A!L276</f>
        <v>1.11126045646336E-2</v>
      </c>
      <c r="BT286" s="164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8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81" t="str">
        <f>A!$L$21</f>
        <v>Tested Prg</v>
      </c>
      <c r="BT288" s="165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1"/>
      <c r="BS289" s="282" t="str">
        <f>A!$L$22</f>
        <v>Org</v>
      </c>
      <c r="BT289" s="165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87">
        <f>A!L446</f>
        <v>0</v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87">
        <f>A!L447</f>
        <v>0</v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87">
        <f>A!L448</f>
        <v>0</v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87">
        <f>A!L449</f>
        <v>0</v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87">
        <f>A!L450</f>
        <v>0</v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87">
        <f>A!L451</f>
        <v>1.5057512857744628E-4</v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87">
        <f>A!L452</f>
        <v>1.7110248462246292E-4</v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87">
        <f>A!L453</f>
        <v>4.470117724285291E-4</v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87">
        <f>A!L454</f>
        <v>3.9057174959388169E-4</v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87">
        <f>A!L455</f>
        <v>4.0525501544656708E-4</v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87">
        <f>A!L456</f>
        <v>3.7290526866655914E-4</v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87">
        <f>A!L457</f>
        <v>2.5231331517954572E-3</v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87">
        <f>A!L458</f>
        <v>2.2199681392629914E-3</v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88">
        <f>A!L459</f>
        <v>6.9464027821767227E-4</v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"/>
      <c r="AJ492" s="157"/>
      <c r="AK492" s="157"/>
      <c r="AL492" s="157"/>
      <c r="AM492" s="157"/>
      <c r="AN492" s="157"/>
      <c r="AO492" s="157"/>
      <c r="AP492" s="157"/>
      <c r="AQ492" s="157"/>
      <c r="AR492" s="157"/>
      <c r="AS492" s="158"/>
      <c r="AT492" s="1"/>
      <c r="AU492" s="157"/>
      <c r="AV492" s="157"/>
      <c r="AW492" s="157"/>
      <c r="AX492" s="157"/>
      <c r="AY492" s="157"/>
      <c r="AZ492" s="157"/>
      <c r="BA492" s="157"/>
      <c r="BB492" s="157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29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33"/>
      <c r="DR492" s="293">
        <f>YourData!$J$5</f>
        <v>40179</v>
      </c>
      <c r="DS492" s="2"/>
    </row>
    <row r="493" spans="2:123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7"/>
      <c r="AJ493" s="11"/>
      <c r="AK493" s="11"/>
      <c r="AL493" s="11"/>
      <c r="AM493" s="11"/>
      <c r="AN493" s="11"/>
      <c r="AO493" s="159"/>
      <c r="AP493" s="2"/>
      <c r="AQ493" s="2"/>
      <c r="AR493" s="2"/>
      <c r="AS493" s="160"/>
      <c r="AT493" s="157"/>
      <c r="AU493" s="11"/>
      <c r="AV493" s="11"/>
      <c r="AW493" s="11"/>
      <c r="AX493" s="11"/>
      <c r="AY493" s="11"/>
      <c r="AZ493" s="159"/>
      <c r="BA493" s="2"/>
      <c r="BB493" s="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294" t="str">
        <f>A!$L$21</f>
        <v>Tested Prg</v>
      </c>
      <c r="DB493" s="226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33"/>
      <c r="DR493" s="294" t="str">
        <f>A!$L$21</f>
        <v>Tested Prg</v>
      </c>
      <c r="DS493" s="2"/>
    </row>
    <row r="494" spans="2:123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7"/>
      <c r="AJ494" s="159"/>
      <c r="AK494" s="159"/>
      <c r="AL494" s="159"/>
      <c r="AM494" s="159"/>
      <c r="AN494" s="159"/>
      <c r="AO494" s="159"/>
      <c r="AP494" s="159"/>
      <c r="AQ494" s="159"/>
      <c r="AR494" s="159"/>
      <c r="AS494" s="159"/>
      <c r="AT494" s="157"/>
      <c r="AU494" s="159"/>
      <c r="AV494" s="159"/>
      <c r="AW494" s="159"/>
      <c r="AX494" s="159"/>
      <c r="AY494" s="159"/>
      <c r="AZ494" s="159"/>
      <c r="BA494" s="159"/>
      <c r="BB494" s="159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23"/>
      <c r="DA494" s="295" t="str">
        <f>A!$L$22</f>
        <v>Org</v>
      </c>
      <c r="DB494" s="226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24"/>
      <c r="DR494" s="295" t="str">
        <f>A!$L$22</f>
        <v>Org</v>
      </c>
      <c r="DS494" s="2"/>
    </row>
    <row r="495" spans="2:123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7"/>
      <c r="AJ495" s="14"/>
      <c r="AK495" s="14"/>
      <c r="AL495" s="14"/>
      <c r="AM495" s="14"/>
      <c r="AN495" s="14"/>
      <c r="AO495" s="161"/>
      <c r="AP495" s="14"/>
      <c r="AQ495" s="14"/>
      <c r="AR495" s="14"/>
      <c r="AS495" s="158"/>
      <c r="AT495" s="157"/>
      <c r="AU495" s="15"/>
      <c r="AV495" s="15"/>
      <c r="AW495" s="15"/>
      <c r="AX495" s="15"/>
      <c r="AY495" s="15"/>
      <c r="AZ495" s="162"/>
      <c r="BA495" s="15"/>
      <c r="BB495" s="15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35"/>
      <c r="DA495" s="291">
        <f>A!L496</f>
        <v>-463.8810043962601</v>
      </c>
      <c r="DB495" s="135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27"/>
      <c r="DR495" s="296">
        <f>A!L466</f>
        <v>1.0058981792411501</v>
      </c>
      <c r="DS495" s="2"/>
    </row>
    <row r="496" spans="2:123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7"/>
      <c r="AJ496" s="14"/>
      <c r="AK496" s="14"/>
      <c r="AL496" s="14"/>
      <c r="AM496" s="14"/>
      <c r="AN496" s="14"/>
      <c r="AO496" s="161"/>
      <c r="AP496" s="14"/>
      <c r="AQ496" s="14"/>
      <c r="AR496" s="14"/>
      <c r="AS496" s="158"/>
      <c r="AT496" s="157"/>
      <c r="AU496" s="15"/>
      <c r="AV496" s="15"/>
      <c r="AW496" s="15"/>
      <c r="AX496" s="15"/>
      <c r="AY496" s="15"/>
      <c r="AZ496" s="162"/>
      <c r="BA496" s="15"/>
      <c r="BB496" s="15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35"/>
      <c r="DA496" s="291">
        <f>A!L497</f>
        <v>-53.417037683900048</v>
      </c>
      <c r="DB496" s="135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27"/>
      <c r="DR496" s="296">
        <f>A!L467</f>
        <v>0.17136399355318988</v>
      </c>
      <c r="DS496" s="2"/>
    </row>
    <row r="497" spans="2:123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7"/>
      <c r="AJ497" s="14"/>
      <c r="AK497" s="14"/>
      <c r="AL497" s="14"/>
      <c r="AM497" s="14"/>
      <c r="AN497" s="14"/>
      <c r="AO497" s="161"/>
      <c r="AP497" s="14"/>
      <c r="AQ497" s="14"/>
      <c r="AR497" s="14"/>
      <c r="AS497" s="158"/>
      <c r="AT497" s="157"/>
      <c r="AU497" s="15"/>
      <c r="AV497" s="15"/>
      <c r="AW497" s="15"/>
      <c r="AX497" s="15"/>
      <c r="AY497" s="15"/>
      <c r="AZ497" s="162"/>
      <c r="BA497" s="15"/>
      <c r="BB497" s="15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35"/>
      <c r="DA497" s="291">
        <f>A!L498</f>
        <v>-517.29804208016014</v>
      </c>
      <c r="DB497" s="135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27"/>
      <c r="DR497" s="296">
        <f>A!L468</f>
        <v>1.17726217279434</v>
      </c>
      <c r="DS497" s="2"/>
    </row>
    <row r="498" spans="2:123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7"/>
      <c r="AJ498" s="14"/>
      <c r="AK498" s="14"/>
      <c r="AL498" s="14"/>
      <c r="AM498" s="14"/>
      <c r="AN498" s="14"/>
      <c r="AO498" s="161"/>
      <c r="AP498" s="14"/>
      <c r="AQ498" s="14"/>
      <c r="AR498" s="14"/>
      <c r="AS498" s="158"/>
      <c r="AT498" s="157"/>
      <c r="AU498" s="15"/>
      <c r="AV498" s="15"/>
      <c r="AW498" s="15"/>
      <c r="AX498" s="15"/>
      <c r="AY498" s="15"/>
      <c r="AZ498" s="162"/>
      <c r="BA498" s="15"/>
      <c r="BB498" s="15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35"/>
      <c r="DA498" s="291">
        <f>A!L499</f>
        <v>-1430.079279542982</v>
      </c>
      <c r="DB498" s="135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27"/>
      <c r="DR498" s="296">
        <f>A!L469</f>
        <v>-0.48203500985064007</v>
      </c>
      <c r="DS498" s="2"/>
    </row>
    <row r="499" spans="2:123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7"/>
      <c r="AJ499" s="14"/>
      <c r="AK499" s="14"/>
      <c r="AL499" s="14"/>
      <c r="AM499" s="14"/>
      <c r="AN499" s="14"/>
      <c r="AO499" s="161"/>
      <c r="AP499" s="14"/>
      <c r="AQ499" s="14"/>
      <c r="AR499" s="14"/>
      <c r="AS499" s="158"/>
      <c r="AT499" s="157"/>
      <c r="AU499" s="15"/>
      <c r="AV499" s="15"/>
      <c r="AW499" s="15"/>
      <c r="AX499" s="15"/>
      <c r="AY499" s="15"/>
      <c r="AZ499" s="162"/>
      <c r="BA499" s="15"/>
      <c r="BB499" s="15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35"/>
      <c r="DA499" s="291">
        <f>A!L500</f>
        <v>-41.553816438190594</v>
      </c>
      <c r="DB499" s="135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27"/>
      <c r="DR499" s="296">
        <f>A!L470</f>
        <v>0.87631710825734022</v>
      </c>
      <c r="DS499" s="2"/>
    </row>
    <row r="500" spans="2:123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7"/>
      <c r="AJ500" s="14"/>
      <c r="AK500" s="14"/>
      <c r="AL500" s="14"/>
      <c r="AM500" s="14"/>
      <c r="AN500" s="14"/>
      <c r="AO500" s="161"/>
      <c r="AP500" s="14"/>
      <c r="AQ500" s="14"/>
      <c r="AR500" s="14"/>
      <c r="AS500" s="158"/>
      <c r="AT500" s="157"/>
      <c r="AU500" s="15"/>
      <c r="AV500" s="15"/>
      <c r="AW500" s="15"/>
      <c r="AX500" s="15"/>
      <c r="AY500" s="15"/>
      <c r="AZ500" s="162"/>
      <c r="BA500" s="15"/>
      <c r="BB500" s="15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35"/>
      <c r="DA500" s="291">
        <f>A!L501</f>
        <v>-1007.7520915849126</v>
      </c>
      <c r="DB500" s="135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27"/>
      <c r="DR500" s="296">
        <f>A!L471</f>
        <v>-0.61161608083444996</v>
      </c>
      <c r="DS500" s="2"/>
    </row>
    <row r="501" spans="2:123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7"/>
      <c r="AJ501" s="14"/>
      <c r="AK501" s="14"/>
      <c r="AL501" s="14"/>
      <c r="AM501" s="14"/>
      <c r="AN501" s="14"/>
      <c r="AO501" s="161"/>
      <c r="AP501" s="14"/>
      <c r="AQ501" s="14"/>
      <c r="AR501" s="14"/>
      <c r="AS501" s="158"/>
      <c r="AT501" s="157"/>
      <c r="AU501" s="15"/>
      <c r="AV501" s="15"/>
      <c r="AW501" s="15"/>
      <c r="AX501" s="15"/>
      <c r="AY501" s="15"/>
      <c r="AZ501" s="162"/>
      <c r="BA501" s="15"/>
      <c r="BB501" s="15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35"/>
      <c r="DA501" s="291">
        <f>A!L502</f>
        <v>125.62382720223991</v>
      </c>
      <c r="DB501" s="135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27"/>
      <c r="DR501" s="296">
        <f>A!L472</f>
        <v>0.26488388848810995</v>
      </c>
      <c r="DS501" s="2"/>
    </row>
    <row r="502" spans="2:123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7"/>
      <c r="AJ502" s="14"/>
      <c r="AK502" s="14"/>
      <c r="AL502" s="14"/>
      <c r="AM502" s="14"/>
      <c r="AN502" s="14"/>
      <c r="AO502" s="161"/>
      <c r="AP502" s="14"/>
      <c r="AQ502" s="14"/>
      <c r="AR502" s="14"/>
      <c r="AS502" s="158"/>
      <c r="AT502" s="157"/>
      <c r="AU502" s="15"/>
      <c r="AV502" s="15"/>
      <c r="AW502" s="15"/>
      <c r="AX502" s="15"/>
      <c r="AY502" s="15"/>
      <c r="AZ502" s="162"/>
      <c r="BA502" s="15"/>
      <c r="BB502" s="15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35"/>
      <c r="DA502" s="291">
        <f>A!L503</f>
        <v>-58.290633972549813</v>
      </c>
      <c r="DB502" s="135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27"/>
      <c r="DR502" s="296">
        <f>A!L473</f>
        <v>0.1806389284399299</v>
      </c>
      <c r="DS502" s="2"/>
    </row>
    <row r="503" spans="2:123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7"/>
      <c r="AJ503" s="14"/>
      <c r="AK503" s="14"/>
      <c r="AL503" s="14"/>
      <c r="AM503" s="14"/>
      <c r="AN503" s="14"/>
      <c r="AO503" s="161"/>
      <c r="AP503" s="14"/>
      <c r="AQ503" s="14"/>
      <c r="AR503" s="14"/>
      <c r="AS503" s="158"/>
      <c r="AT503" s="157"/>
      <c r="AU503" s="15"/>
      <c r="AV503" s="15"/>
      <c r="AW503" s="15"/>
      <c r="AX503" s="15"/>
      <c r="AY503" s="15"/>
      <c r="AZ503" s="162"/>
      <c r="BA503" s="15"/>
      <c r="BB503" s="15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35"/>
      <c r="DA503" s="291">
        <f>A!L504</f>
        <v>354.52956314588982</v>
      </c>
      <c r="DB503" s="135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27"/>
      <c r="DR503" s="296">
        <f>A!L474</f>
        <v>-0.89300503582449009</v>
      </c>
      <c r="DS503" s="2"/>
    </row>
    <row r="504" spans="2:123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7"/>
      <c r="AJ504" s="14"/>
      <c r="AK504" s="14"/>
      <c r="AL504" s="14"/>
      <c r="AM504" s="14"/>
      <c r="AN504" s="14"/>
      <c r="AO504" s="161"/>
      <c r="AP504" s="14"/>
      <c r="AQ504" s="14"/>
      <c r="AR504" s="14"/>
      <c r="AS504" s="158"/>
      <c r="AT504" s="157"/>
      <c r="AU504" s="15"/>
      <c r="AV504" s="15"/>
      <c r="AW504" s="15"/>
      <c r="AX504" s="15"/>
      <c r="AY504" s="15"/>
      <c r="AZ504" s="162"/>
      <c r="BA504" s="15"/>
      <c r="BB504" s="15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35"/>
      <c r="DA504" s="291">
        <f>A!L505</f>
        <v>-566.08346446574785</v>
      </c>
      <c r="DB504" s="135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27"/>
      <c r="DR504" s="296">
        <f>A!L475</f>
        <v>-0.24894502534792018</v>
      </c>
      <c r="DS504" s="2"/>
    </row>
    <row r="505" spans="2:123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7"/>
      <c r="AJ505" s="14"/>
      <c r="AK505" s="14"/>
      <c r="AL505" s="14"/>
      <c r="AM505" s="14"/>
      <c r="AN505" s="14"/>
      <c r="AO505" s="161"/>
      <c r="AP505" s="14"/>
      <c r="AQ505" s="14"/>
      <c r="AR505" s="14"/>
      <c r="AS505" s="158"/>
      <c r="AT505" s="157"/>
      <c r="AU505" s="15"/>
      <c r="AV505" s="15"/>
      <c r="AW505" s="15"/>
      <c r="AX505" s="15"/>
      <c r="AY505" s="15"/>
      <c r="AZ505" s="162"/>
      <c r="BA505" s="15"/>
      <c r="BB505" s="15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35"/>
      <c r="DA505" s="291">
        <f>A!L506</f>
        <v>-110.95606150394997</v>
      </c>
      <c r="DB505" s="135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27"/>
      <c r="DR505" s="296">
        <f>A!L476</f>
        <v>0.36719209488836002</v>
      </c>
      <c r="DS505" s="2"/>
    </row>
    <row r="506" spans="2:123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7"/>
      <c r="AJ506" s="14"/>
      <c r="AK506" s="14"/>
      <c r="AL506" s="14"/>
      <c r="AM506" s="14"/>
      <c r="AN506" s="14"/>
      <c r="AO506" s="161"/>
      <c r="AP506" s="14"/>
      <c r="AQ506" s="14"/>
      <c r="AR506" s="14"/>
      <c r="AS506" s="158"/>
      <c r="AT506" s="157"/>
      <c r="AU506" s="15"/>
      <c r="AV506" s="15"/>
      <c r="AW506" s="15"/>
      <c r="AX506" s="15"/>
      <c r="AY506" s="15"/>
      <c r="AZ506" s="162"/>
      <c r="BA506" s="15"/>
      <c r="BB506" s="15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35"/>
      <c r="DA506" s="291">
        <f>A!L507</f>
        <v>455.12740296179788</v>
      </c>
      <c r="DB506" s="135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27"/>
      <c r="DR506" s="296">
        <f>A!L477</f>
        <v>0.6161371202362802</v>
      </c>
      <c r="DS506" s="2"/>
    </row>
    <row r="507" spans="2:123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7"/>
      <c r="AJ507" s="14"/>
      <c r="AK507" s="14"/>
      <c r="AL507" s="14"/>
      <c r="AM507" s="14"/>
      <c r="AN507" s="14"/>
      <c r="AO507" s="161"/>
      <c r="AP507" s="14"/>
      <c r="AQ507" s="14"/>
      <c r="AR507" s="14"/>
      <c r="AS507" s="158"/>
      <c r="AT507" s="157"/>
      <c r="AU507" s="15"/>
      <c r="AV507" s="15"/>
      <c r="AW507" s="15"/>
      <c r="AX507" s="15"/>
      <c r="AY507" s="15"/>
      <c r="AZ507" s="162"/>
      <c r="BA507" s="15"/>
      <c r="BB507" s="15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35"/>
      <c r="DA507" s="291">
        <f>A!L508</f>
        <v>458.5690032360601</v>
      </c>
      <c r="DB507" s="135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27"/>
      <c r="DR507" s="296">
        <f>A!L478</f>
        <v>-1.1756616946761</v>
      </c>
      <c r="DS507" s="2"/>
    </row>
    <row r="508" spans="2:123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7"/>
      <c r="AJ508" s="14"/>
      <c r="AK508" s="14"/>
      <c r="AL508" s="14"/>
      <c r="AM508" s="14"/>
      <c r="AN508" s="14"/>
      <c r="AO508" s="161"/>
      <c r="AP508" s="14"/>
      <c r="AQ508" s="14"/>
      <c r="AR508" s="14"/>
      <c r="AS508" s="158"/>
      <c r="AT508" s="157"/>
      <c r="AU508" s="15"/>
      <c r="AV508" s="15"/>
      <c r="AW508" s="15"/>
      <c r="AX508" s="15"/>
      <c r="AY508" s="15"/>
      <c r="AZ508" s="162"/>
      <c r="BA508" s="15"/>
      <c r="BB508" s="15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35"/>
      <c r="DA508" s="291">
        <f>A!L509</f>
        <v>-925.42921953564587</v>
      </c>
      <c r="DB508" s="135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27"/>
      <c r="DR508" s="296">
        <f>A!L479</f>
        <v>-0.63034407947277016</v>
      </c>
      <c r="DS508" s="2"/>
    </row>
    <row r="509" spans="2:123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7"/>
      <c r="AJ509" s="14"/>
      <c r="AK509" s="14"/>
      <c r="AL509" s="14"/>
      <c r="AM509" s="14"/>
      <c r="AN509" s="14"/>
      <c r="AO509" s="161"/>
      <c r="AP509" s="14"/>
      <c r="AQ509" s="14"/>
      <c r="AR509" s="14"/>
      <c r="AS509" s="158"/>
      <c r="AT509" s="157"/>
      <c r="AU509" s="15"/>
      <c r="AV509" s="15"/>
      <c r="AW509" s="15"/>
      <c r="AX509" s="15"/>
      <c r="AY509" s="15"/>
      <c r="AZ509" s="162"/>
      <c r="BA509" s="15"/>
      <c r="BB509" s="15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35"/>
      <c r="DA509" s="291">
        <f>A!L510</f>
        <v>96.990637747556605</v>
      </c>
      <c r="DB509" s="135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27"/>
      <c r="DR509" s="296">
        <f>A!L480</f>
        <v>0.61334798473814978</v>
      </c>
      <c r="DS509" s="2"/>
    </row>
    <row r="510" spans="2:123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7"/>
      <c r="AJ510" s="14"/>
      <c r="AK510" s="14"/>
      <c r="AL510" s="14"/>
      <c r="AM510" s="14"/>
      <c r="AN510" s="14"/>
      <c r="AO510" s="161"/>
      <c r="AP510" s="14"/>
      <c r="AQ510" s="14"/>
      <c r="AR510" s="14"/>
      <c r="AS510" s="158"/>
      <c r="AT510" s="157"/>
      <c r="AU510" s="15"/>
      <c r="AV510" s="15"/>
      <c r="AW510" s="15"/>
      <c r="AX510" s="15"/>
      <c r="AY510" s="15"/>
      <c r="AZ510" s="162"/>
      <c r="BA510" s="15"/>
      <c r="BB510" s="15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35"/>
      <c r="DA510" s="291">
        <f>A!L511</f>
        <v>84.852213763343997</v>
      </c>
      <c r="DB510" s="135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27"/>
      <c r="DR510" s="296">
        <f>A!L481</f>
        <v>-1.0724561417483498</v>
      </c>
      <c r="DS510" s="2"/>
    </row>
    <row r="511" spans="2:123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7"/>
      <c r="AJ511" s="14"/>
      <c r="AK511" s="14"/>
      <c r="AL511" s="14"/>
      <c r="AM511" s="14"/>
      <c r="AN511" s="14"/>
      <c r="AO511" s="161"/>
      <c r="AP511" s="14"/>
      <c r="AQ511" s="14"/>
      <c r="AR511" s="14"/>
      <c r="AS511" s="158"/>
      <c r="AT511" s="157"/>
      <c r="AU511" s="15"/>
      <c r="AV511" s="15"/>
      <c r="AW511" s="15"/>
      <c r="AX511" s="15"/>
      <c r="AY511" s="15"/>
      <c r="AZ511" s="162"/>
      <c r="BA511" s="15"/>
      <c r="BB511" s="15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35"/>
      <c r="DA511" s="291">
        <f>A!L512</f>
        <v>-1299.1460090083619</v>
      </c>
      <c r="DB511" s="135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27"/>
      <c r="DR511" s="296">
        <f>A!L482</f>
        <v>-0.52713852654501991</v>
      </c>
      <c r="DS511" s="2"/>
    </row>
    <row r="512" spans="2:123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7"/>
      <c r="AJ512" s="14"/>
      <c r="AK512" s="14"/>
      <c r="AL512" s="14"/>
      <c r="AM512" s="14"/>
      <c r="AN512" s="14"/>
      <c r="AO512" s="161"/>
      <c r="AP512" s="14"/>
      <c r="AQ512" s="14"/>
      <c r="AR512" s="14"/>
      <c r="AS512" s="158"/>
      <c r="AT512" s="157"/>
      <c r="AU512" s="15"/>
      <c r="AV512" s="15"/>
      <c r="AW512" s="15"/>
      <c r="AX512" s="15"/>
      <c r="AY512" s="15"/>
      <c r="AZ512" s="162"/>
      <c r="BA512" s="15"/>
      <c r="BB512" s="15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35"/>
      <c r="DA512" s="291">
        <f>A!L513</f>
        <v>140.28903507271002</v>
      </c>
      <c r="DB512" s="135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27"/>
      <c r="DR512" s="296">
        <f>A!L483</f>
        <v>0.41720895124714019</v>
      </c>
      <c r="DS512" s="2"/>
    </row>
    <row r="513" spans="2:123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7"/>
      <c r="AJ513" s="161"/>
      <c r="AK513" s="161"/>
      <c r="AL513" s="161"/>
      <c r="AM513" s="161"/>
      <c r="AN513" s="161"/>
      <c r="AO513" s="161"/>
      <c r="AP513" s="161"/>
      <c r="AQ513" s="161"/>
      <c r="AR513" s="161"/>
      <c r="AS513" s="158"/>
      <c r="AT513" s="157"/>
      <c r="AU513" s="162"/>
      <c r="AV513" s="162"/>
      <c r="AW513" s="162"/>
      <c r="AX513" s="162"/>
      <c r="AY513" s="162"/>
      <c r="AZ513" s="162"/>
      <c r="BA513" s="162"/>
      <c r="BB513" s="162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35"/>
      <c r="DA513" s="291">
        <f>A!L514</f>
        <v>-60.701016048310066</v>
      </c>
      <c r="DB513" s="135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27"/>
      <c r="DR513" s="296">
        <f>A!L484</f>
        <v>1.2404878701020099</v>
      </c>
      <c r="DS513" s="2"/>
    </row>
    <row r="514" spans="2:123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"/>
      <c r="AJ514" s="1"/>
      <c r="AK514" s="1"/>
      <c r="AL514" s="1"/>
      <c r="AM514" s="1"/>
      <c r="AN514" s="1"/>
      <c r="AO514" s="1"/>
      <c r="AP514" s="2"/>
      <c r="AQ514" s="2"/>
      <c r="AR514" s="2"/>
      <c r="AS514" s="158"/>
      <c r="AT514" s="1"/>
      <c r="AU514" s="1"/>
      <c r="AV514" s="2"/>
      <c r="AW514" s="2"/>
      <c r="AX514" s="2"/>
      <c r="AY514" s="2"/>
      <c r="AZ514" s="157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23"/>
      <c r="DA514" s="293">
        <f>YourData!$J$5</f>
        <v>40179</v>
      </c>
      <c r="DB514" s="123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293">
        <f>YourData!$J$5</f>
        <v>40179</v>
      </c>
      <c r="DS514" s="2"/>
    </row>
    <row r="515" spans="2:123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7"/>
      <c r="AJ515" s="11"/>
      <c r="AK515" s="11"/>
      <c r="AL515" s="11"/>
      <c r="AM515" s="11"/>
      <c r="AN515" s="11"/>
      <c r="AO515" s="159"/>
      <c r="AP515" s="2"/>
      <c r="AQ515" s="2"/>
      <c r="AR515" s="2"/>
      <c r="AS515" s="160"/>
      <c r="AT515" s="157"/>
      <c r="AU515" s="11"/>
      <c r="AV515" s="11"/>
      <c r="AW515" s="11"/>
      <c r="AX515" s="11"/>
      <c r="AY515" s="11"/>
      <c r="AZ515" s="159"/>
      <c r="BA515" s="2"/>
      <c r="BB515" s="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33"/>
      <c r="DA515" s="294" t="str">
        <f>A!$L$21</f>
        <v>Tested Prg</v>
      </c>
      <c r="DB515" s="166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294" t="str">
        <f>A!$L$21</f>
        <v>Tested Prg</v>
      </c>
      <c r="DS515" s="2"/>
    </row>
    <row r="516" spans="2:123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7"/>
      <c r="AJ516" s="159"/>
      <c r="AK516" s="159"/>
      <c r="AL516" s="159"/>
      <c r="AM516" s="159"/>
      <c r="AN516" s="159"/>
      <c r="AO516" s="159"/>
      <c r="AP516" s="159"/>
      <c r="AQ516" s="159"/>
      <c r="AR516" s="159"/>
      <c r="AS516" s="159"/>
      <c r="AT516" s="157"/>
      <c r="AU516" s="159"/>
      <c r="AV516" s="159"/>
      <c r="AW516" s="159"/>
      <c r="AX516" s="159"/>
      <c r="AY516" s="159"/>
      <c r="AZ516" s="159"/>
      <c r="BA516" s="159"/>
      <c r="BB516" s="159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24"/>
      <c r="DA516" s="295" t="str">
        <f>A!$L$22</f>
        <v>Org</v>
      </c>
      <c r="DB516" s="166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23"/>
      <c r="DR516" s="295" t="str">
        <f>A!$L$22</f>
        <v>Org</v>
      </c>
      <c r="DS516" s="2"/>
    </row>
    <row r="517" spans="2:123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7"/>
      <c r="AJ517" s="14"/>
      <c r="AK517" s="14"/>
      <c r="AL517" s="14"/>
      <c r="AM517" s="14"/>
      <c r="AN517" s="14"/>
      <c r="AO517" s="161"/>
      <c r="AP517" s="14"/>
      <c r="AQ517" s="14"/>
      <c r="AR517" s="14"/>
      <c r="AS517" s="158"/>
      <c r="AT517" s="157"/>
      <c r="AU517" s="14"/>
      <c r="AV517" s="14"/>
      <c r="AW517" s="14"/>
      <c r="AX517" s="14"/>
      <c r="AY517" s="14"/>
      <c r="AZ517" s="161"/>
      <c r="BA517" s="14"/>
      <c r="BB517" s="1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25"/>
      <c r="DA517" s="291">
        <f>A!L516</f>
        <v>-439.52795355646401</v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35"/>
      <c r="DR517" s="291">
        <f>A!L576</f>
        <v>-35.611108175539812</v>
      </c>
      <c r="DS517" s="2"/>
    </row>
    <row r="518" spans="2:123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7"/>
      <c r="AJ518" s="14"/>
      <c r="AK518" s="14"/>
      <c r="AL518" s="14"/>
      <c r="AM518" s="14"/>
      <c r="AN518" s="14"/>
      <c r="AO518" s="161"/>
      <c r="AP518" s="14"/>
      <c r="AQ518" s="14"/>
      <c r="AR518" s="14"/>
      <c r="AS518" s="158"/>
      <c r="AT518" s="157"/>
      <c r="AU518" s="14"/>
      <c r="AV518" s="14"/>
      <c r="AW518" s="14"/>
      <c r="AX518" s="14"/>
      <c r="AY518" s="14"/>
      <c r="AZ518" s="161"/>
      <c r="BA518" s="14"/>
      <c r="BB518" s="1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25"/>
      <c r="DA518" s="291">
        <f>A!L517</f>
        <v>-38.965004356252052</v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35"/>
      <c r="DR518" s="291">
        <f>A!L577</f>
        <v>-15.174986351759799</v>
      </c>
      <c r="DS518" s="2"/>
    </row>
    <row r="519" spans="2:123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7"/>
      <c r="AJ519" s="14"/>
      <c r="AK519" s="14"/>
      <c r="AL519" s="14"/>
      <c r="AM519" s="14"/>
      <c r="AN519" s="14"/>
      <c r="AO519" s="161"/>
      <c r="AP519" s="14"/>
      <c r="AQ519" s="14"/>
      <c r="AR519" s="14"/>
      <c r="AS519" s="158"/>
      <c r="AT519" s="157"/>
      <c r="AU519" s="14"/>
      <c r="AV519" s="14"/>
      <c r="AW519" s="14"/>
      <c r="AX519" s="14"/>
      <c r="AY519" s="14"/>
      <c r="AZ519" s="161"/>
      <c r="BA519" s="14"/>
      <c r="BB519" s="1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25"/>
      <c r="DA519" s="291">
        <f>A!L518</f>
        <v>-478.49295791271607</v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35"/>
      <c r="DR519" s="291">
        <f>A!L578</f>
        <v>-50.78609452729961</v>
      </c>
      <c r="DS519" s="2"/>
    </row>
    <row r="520" spans="2:123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7"/>
      <c r="AJ520" s="14"/>
      <c r="AK520" s="14"/>
      <c r="AL520" s="14"/>
      <c r="AM520" s="14"/>
      <c r="AN520" s="14"/>
      <c r="AO520" s="161"/>
      <c r="AP520" s="14"/>
      <c r="AQ520" s="14"/>
      <c r="AR520" s="14"/>
      <c r="AS520" s="158"/>
      <c r="AT520" s="157"/>
      <c r="AU520" s="14"/>
      <c r="AV520" s="14"/>
      <c r="AW520" s="14"/>
      <c r="AX520" s="14"/>
      <c r="AY520" s="14"/>
      <c r="AZ520" s="161"/>
      <c r="BA520" s="14"/>
      <c r="BB520" s="1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25"/>
      <c r="DA520" s="291">
        <f>A!L519</f>
        <v>-1231.8563990112834</v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35"/>
      <c r="DR520" s="291">
        <f>A!L579</f>
        <v>-3582.2453920777716</v>
      </c>
      <c r="DS520" s="2"/>
    </row>
    <row r="521" spans="2:123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7"/>
      <c r="AJ521" s="14"/>
      <c r="AK521" s="14"/>
      <c r="AL521" s="14"/>
      <c r="AM521" s="14"/>
      <c r="AN521" s="14"/>
      <c r="AO521" s="161"/>
      <c r="AP521" s="14"/>
      <c r="AQ521" s="14"/>
      <c r="AR521" s="14"/>
      <c r="AS521" s="158"/>
      <c r="AT521" s="157"/>
      <c r="AU521" s="14"/>
      <c r="AV521" s="14"/>
      <c r="AW521" s="14"/>
      <c r="AX521" s="14"/>
      <c r="AY521" s="14"/>
      <c r="AZ521" s="161"/>
      <c r="BA521" s="14"/>
      <c r="BB521" s="1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25"/>
      <c r="DA521" s="291">
        <f>A!L520</f>
        <v>-38.318127097739406</v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35"/>
      <c r="DR521" s="291">
        <f>A!L580</f>
        <v>-21.241305971849016</v>
      </c>
      <c r="DS521" s="2"/>
    </row>
    <row r="522" spans="2:123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7"/>
      <c r="AJ522" s="14"/>
      <c r="AK522" s="14"/>
      <c r="AL522" s="14"/>
      <c r="AM522" s="14"/>
      <c r="AN522" s="14"/>
      <c r="AO522" s="161"/>
      <c r="AP522" s="14"/>
      <c r="AQ522" s="14"/>
      <c r="AR522" s="14"/>
      <c r="AS522" s="158"/>
      <c r="AT522" s="157"/>
      <c r="AU522" s="14"/>
      <c r="AV522" s="14"/>
      <c r="AW522" s="14"/>
      <c r="AX522" s="14"/>
      <c r="AY522" s="14"/>
      <c r="AZ522" s="161"/>
      <c r="BA522" s="14"/>
      <c r="BB522" s="1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25"/>
      <c r="DA522" s="291">
        <f>A!L521</f>
        <v>-830.64657255255872</v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35"/>
      <c r="DR522" s="291">
        <f>A!L581</f>
        <v>-3567.875589874081</v>
      </c>
      <c r="DS522" s="2"/>
    </row>
    <row r="523" spans="2:123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7"/>
      <c r="AJ523" s="14"/>
      <c r="AK523" s="14"/>
      <c r="AL523" s="14"/>
      <c r="AM523" s="14"/>
      <c r="AN523" s="14"/>
      <c r="AO523" s="161"/>
      <c r="AP523" s="14"/>
      <c r="AQ523" s="14"/>
      <c r="AR523" s="14"/>
      <c r="AS523" s="158"/>
      <c r="AT523" s="157"/>
      <c r="AU523" s="14"/>
      <c r="AV523" s="14"/>
      <c r="AW523" s="14"/>
      <c r="AX523" s="14"/>
      <c r="AY523" s="14"/>
      <c r="AZ523" s="161"/>
      <c r="BA523" s="14"/>
      <c r="BB523" s="1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25"/>
      <c r="DA523" s="291">
        <f>A!L522</f>
        <v>108.26239190312799</v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35"/>
      <c r="DR523" s="291">
        <f>A!L582</f>
        <v>754.58872124211985</v>
      </c>
      <c r="DS523" s="2"/>
    </row>
    <row r="524" spans="2:123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7"/>
      <c r="AJ524" s="14"/>
      <c r="AK524" s="14"/>
      <c r="AL524" s="14"/>
      <c r="AM524" s="14"/>
      <c r="AN524" s="14"/>
      <c r="AO524" s="161"/>
      <c r="AP524" s="14"/>
      <c r="AQ524" s="14"/>
      <c r="AR524" s="14"/>
      <c r="AS524" s="158"/>
      <c r="AT524" s="157"/>
      <c r="AU524" s="14"/>
      <c r="AV524" s="14"/>
      <c r="AW524" s="14"/>
      <c r="AX524" s="14"/>
      <c r="AY524" s="14"/>
      <c r="AZ524" s="161"/>
      <c r="BA524" s="14"/>
      <c r="BB524" s="1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25"/>
      <c r="DA524" s="291">
        <f>A!L523</f>
        <v>-42.228541373798066</v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35"/>
      <c r="DR524" s="291">
        <f>A!L583</f>
        <v>-16.887544259349852</v>
      </c>
      <c r="DS524" s="2"/>
    </row>
    <row r="525" spans="2:123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7"/>
      <c r="AJ525" s="14"/>
      <c r="AK525" s="14"/>
      <c r="AL525" s="14"/>
      <c r="AM525" s="14"/>
      <c r="AN525" s="14"/>
      <c r="AO525" s="161"/>
      <c r="AP525" s="14"/>
      <c r="AQ525" s="14"/>
      <c r="AR525" s="14"/>
      <c r="AS525" s="158"/>
      <c r="AT525" s="157"/>
      <c r="AU525" s="14"/>
      <c r="AV525" s="14"/>
      <c r="AW525" s="14"/>
      <c r="AX525" s="14"/>
      <c r="AY525" s="14"/>
      <c r="AZ525" s="161"/>
      <c r="BA525" s="14"/>
      <c r="BB525" s="1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25"/>
      <c r="DA525" s="291">
        <f>A!L524</f>
        <v>325.66322327222406</v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35"/>
      <c r="DR525" s="291">
        <f>A!L584</f>
        <v>38.403966986469641</v>
      </c>
      <c r="DS525" s="2"/>
    </row>
    <row r="526" spans="2:123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7"/>
      <c r="AJ526" s="14"/>
      <c r="AK526" s="14"/>
      <c r="AL526" s="14"/>
      <c r="AM526" s="14"/>
      <c r="AN526" s="14"/>
      <c r="AO526" s="161"/>
      <c r="AP526" s="14"/>
      <c r="AQ526" s="14"/>
      <c r="AR526" s="14"/>
      <c r="AS526" s="158"/>
      <c r="AT526" s="157"/>
      <c r="AU526" s="14"/>
      <c r="AV526" s="14"/>
      <c r="AW526" s="14"/>
      <c r="AX526" s="14"/>
      <c r="AY526" s="14"/>
      <c r="AZ526" s="161"/>
      <c r="BA526" s="14"/>
      <c r="BB526" s="1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25"/>
      <c r="DA526" s="291">
        <f>A!L525</f>
        <v>-466.45919104271104</v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35"/>
      <c r="DR526" s="291">
        <f>A!L585</f>
        <v>-2289.0129715127</v>
      </c>
      <c r="DS526" s="2"/>
    </row>
    <row r="527" spans="2:123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7"/>
      <c r="AJ527" s="14"/>
      <c r="AK527" s="14"/>
      <c r="AL527" s="14"/>
      <c r="AM527" s="14"/>
      <c r="AN527" s="14"/>
      <c r="AO527" s="161"/>
      <c r="AP527" s="14"/>
      <c r="AQ527" s="14"/>
      <c r="AR527" s="14"/>
      <c r="AS527" s="158"/>
      <c r="AT527" s="157"/>
      <c r="AU527" s="14"/>
      <c r="AV527" s="14"/>
      <c r="AW527" s="14"/>
      <c r="AX527" s="14"/>
      <c r="AY527" s="14"/>
      <c r="AZ527" s="161"/>
      <c r="BA527" s="14"/>
      <c r="BB527" s="1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25"/>
      <c r="DA527" s="291">
        <f>A!L526</f>
        <v>-80.248404723448061</v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35"/>
      <c r="DR527" s="291">
        <f>A!L586</f>
        <v>-24.888305088769812</v>
      </c>
      <c r="DS527" s="2"/>
    </row>
    <row r="528" spans="2:123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7"/>
      <c r="AJ528" s="14"/>
      <c r="AK528" s="14"/>
      <c r="AL528" s="14"/>
      <c r="AM528" s="14"/>
      <c r="AN528" s="14"/>
      <c r="AO528" s="161"/>
      <c r="AP528" s="14"/>
      <c r="AQ528" s="14"/>
      <c r="AR528" s="14"/>
      <c r="AS528" s="158"/>
      <c r="AT528" s="157"/>
      <c r="AU528" s="14"/>
      <c r="AV528" s="14"/>
      <c r="AW528" s="14"/>
      <c r="AX528" s="14"/>
      <c r="AY528" s="14"/>
      <c r="AZ528" s="161"/>
      <c r="BA528" s="14"/>
      <c r="BB528" s="1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25"/>
      <c r="DA528" s="291">
        <f>A!L527</f>
        <v>386.21078631926298</v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35"/>
      <c r="DR528" s="291">
        <f>A!L587</f>
        <v>2264.1246664239302</v>
      </c>
      <c r="DS528" s="2"/>
    </row>
    <row r="529" spans="2:123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7"/>
      <c r="AJ529" s="14"/>
      <c r="AK529" s="14"/>
      <c r="AL529" s="14"/>
      <c r="AM529" s="14"/>
      <c r="AN529" s="14"/>
      <c r="AO529" s="161"/>
      <c r="AP529" s="14"/>
      <c r="AQ529" s="14"/>
      <c r="AR529" s="14"/>
      <c r="AS529" s="158"/>
      <c r="AT529" s="157"/>
      <c r="AU529" s="14"/>
      <c r="AV529" s="14"/>
      <c r="AW529" s="14"/>
      <c r="AX529" s="14"/>
      <c r="AY529" s="14"/>
      <c r="AZ529" s="161"/>
      <c r="BA529" s="14"/>
      <c r="BB529" s="1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25"/>
      <c r="DA529" s="291">
        <f>A!L528</f>
        <v>429.07760711643414</v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35"/>
      <c r="DR529" s="291">
        <f>A!L588</f>
        <v>38.637560609379761</v>
      </c>
      <c r="DS529" s="2"/>
    </row>
    <row r="530" spans="2:123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7"/>
      <c r="AJ530" s="14"/>
      <c r="AK530" s="14"/>
      <c r="AL530" s="14"/>
      <c r="AM530" s="14"/>
      <c r="AN530" s="14"/>
      <c r="AO530" s="161"/>
      <c r="AP530" s="14"/>
      <c r="AQ530" s="14"/>
      <c r="AR530" s="14"/>
      <c r="AS530" s="158"/>
      <c r="AT530" s="157"/>
      <c r="AU530" s="14"/>
      <c r="AV530" s="14"/>
      <c r="AW530" s="14"/>
      <c r="AX530" s="14"/>
      <c r="AY530" s="14"/>
      <c r="AZ530" s="161"/>
      <c r="BA530" s="14"/>
      <c r="BB530" s="1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25"/>
      <c r="DA530" s="291">
        <f>A!L529</f>
        <v>-776.35040942446597</v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35"/>
      <c r="DR530" s="291">
        <f>A!L589</f>
        <v>-3917.9389561410362</v>
      </c>
      <c r="DS530" s="2"/>
    </row>
    <row r="531" spans="2:123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7"/>
      <c r="AJ531" s="14"/>
      <c r="AK531" s="14"/>
      <c r="AL531" s="14"/>
      <c r="AM531" s="14"/>
      <c r="AN531" s="14"/>
      <c r="AO531" s="161"/>
      <c r="AP531" s="14"/>
      <c r="AQ531" s="14"/>
      <c r="AR531" s="14"/>
      <c r="AS531" s="158"/>
      <c r="AT531" s="157"/>
      <c r="AU531" s="14"/>
      <c r="AV531" s="14"/>
      <c r="AW531" s="14"/>
      <c r="AX531" s="14"/>
      <c r="AY531" s="14"/>
      <c r="AZ531" s="161"/>
      <c r="BA531" s="14"/>
      <c r="BB531" s="1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25"/>
      <c r="DA531" s="291">
        <f>A!L530</f>
        <v>82.310150307772687</v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35"/>
      <c r="DR531" s="291">
        <f>A!L590</f>
        <v>379.63704988639506</v>
      </c>
      <c r="DS531" s="2"/>
    </row>
    <row r="532" spans="2:123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7"/>
      <c r="AJ532" s="14"/>
      <c r="AK532" s="14"/>
      <c r="AL532" s="14"/>
      <c r="AM532" s="14"/>
      <c r="AN532" s="14"/>
      <c r="AO532" s="161"/>
      <c r="AP532" s="14"/>
      <c r="AQ532" s="14"/>
      <c r="AR532" s="14"/>
      <c r="AS532" s="158"/>
      <c r="AT532" s="157"/>
      <c r="AU532" s="14"/>
      <c r="AV532" s="14"/>
      <c r="AW532" s="14"/>
      <c r="AX532" s="14"/>
      <c r="AY532" s="14"/>
      <c r="AZ532" s="161"/>
      <c r="BA532" s="14"/>
      <c r="BB532" s="1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25"/>
      <c r="DA532" s="291">
        <f>A!L531</f>
        <v>78.314821484276024</v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35"/>
      <c r="DR532" s="291">
        <f>A!L591</f>
        <v>23.44436622806802</v>
      </c>
      <c r="DS532" s="2"/>
    </row>
    <row r="533" spans="2:123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7"/>
      <c r="AJ533" s="14"/>
      <c r="AK533" s="14"/>
      <c r="AL533" s="14"/>
      <c r="AM533" s="14"/>
      <c r="AN533" s="14"/>
      <c r="AO533" s="161"/>
      <c r="AP533" s="14"/>
      <c r="AQ533" s="14"/>
      <c r="AR533" s="14"/>
      <c r="AS533" s="158"/>
      <c r="AT533" s="157"/>
      <c r="AU533" s="14"/>
      <c r="AV533" s="14"/>
      <c r="AW533" s="14"/>
      <c r="AX533" s="14"/>
      <c r="AY533" s="14"/>
      <c r="AZ533" s="161"/>
      <c r="BA533" s="14"/>
      <c r="BB533" s="1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25"/>
      <c r="DA533" s="291">
        <f>A!L532</f>
        <v>-1127.1131950566241</v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35"/>
      <c r="DR533" s="291">
        <f>A!L592</f>
        <v>-3933.1321505223477</v>
      </c>
      <c r="DS533" s="2"/>
    </row>
    <row r="534" spans="2:123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7"/>
      <c r="AJ534" s="14"/>
      <c r="AK534" s="14"/>
      <c r="AL534" s="14"/>
      <c r="AM534" s="14"/>
      <c r="AN534" s="14"/>
      <c r="AO534" s="161"/>
      <c r="AP534" s="14"/>
      <c r="AQ534" s="14"/>
      <c r="AR534" s="14"/>
      <c r="AS534" s="158"/>
      <c r="AT534" s="157"/>
      <c r="AU534" s="14"/>
      <c r="AV534" s="14"/>
      <c r="AW534" s="14"/>
      <c r="AX534" s="14"/>
      <c r="AY534" s="14"/>
      <c r="AZ534" s="161"/>
      <c r="BA534" s="14"/>
      <c r="BB534" s="1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25"/>
      <c r="DA534" s="291">
        <f>A!L533</f>
        <v>122.30684469430931</v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35"/>
      <c r="DR534" s="291">
        <f>A!L593</f>
        <v>381.84011014261404</v>
      </c>
      <c r="DS534" s="2"/>
    </row>
    <row r="535" spans="2:123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7"/>
      <c r="AJ535" s="161"/>
      <c r="AK535" s="161"/>
      <c r="AL535" s="161"/>
      <c r="AM535" s="161"/>
      <c r="AN535" s="161"/>
      <c r="AO535" s="161"/>
      <c r="AP535" s="161"/>
      <c r="AQ535" s="161"/>
      <c r="AR535" s="161"/>
      <c r="AS535" s="158"/>
      <c r="AT535" s="157"/>
      <c r="AU535" s="161"/>
      <c r="AV535" s="161"/>
      <c r="AW535" s="161"/>
      <c r="AX535" s="161"/>
      <c r="AY535" s="161"/>
      <c r="AZ535" s="161"/>
      <c r="BA535" s="161"/>
      <c r="BB535" s="161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25"/>
      <c r="DA535" s="291">
        <f>A!L534</f>
        <v>-74.43264500639998</v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35"/>
      <c r="DR535" s="291">
        <f>A!L594</f>
        <v>1699.8225324420705</v>
      </c>
      <c r="DS535" s="2"/>
    </row>
    <row r="536" spans="2:123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"/>
      <c r="AJ536" s="1"/>
      <c r="AK536" s="1"/>
      <c r="AL536" s="1"/>
      <c r="AM536" s="1"/>
      <c r="AN536" s="1"/>
      <c r="AO536" s="1"/>
      <c r="AP536" s="2"/>
      <c r="AQ536" s="2"/>
      <c r="AR536" s="2"/>
      <c r="AS536" s="158"/>
      <c r="AT536" s="1"/>
      <c r="AU536" s="1"/>
      <c r="AV536" s="2"/>
      <c r="AW536" s="2"/>
      <c r="AX536" s="2"/>
      <c r="AY536" s="2"/>
      <c r="AZ536" s="157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29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33"/>
      <c r="DR536" s="293">
        <f>YourData!$J$5</f>
        <v>40179</v>
      </c>
      <c r="DS536" s="2"/>
    </row>
    <row r="537" spans="2:123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7"/>
      <c r="AJ537" s="11"/>
      <c r="AK537" s="11"/>
      <c r="AL537" s="11"/>
      <c r="AM537" s="11"/>
      <c r="AN537" s="11"/>
      <c r="AO537" s="159"/>
      <c r="AP537" s="2"/>
      <c r="AQ537" s="2"/>
      <c r="AR537" s="2"/>
      <c r="AS537" s="160"/>
      <c r="AT537" s="157"/>
      <c r="AU537" s="11"/>
      <c r="AV537" s="11"/>
      <c r="AW537" s="11"/>
      <c r="AX537" s="11"/>
      <c r="AY537" s="11"/>
      <c r="AZ537" s="159"/>
      <c r="BA537" s="2"/>
      <c r="BB537" s="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294" t="str">
        <f>A!$L$21</f>
        <v>Tested Prg</v>
      </c>
      <c r="DB537" s="226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33"/>
      <c r="DR537" s="294" t="str">
        <f>A!$L$21</f>
        <v>Tested Prg</v>
      </c>
      <c r="DS537" s="2"/>
    </row>
    <row r="538" spans="2:123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7"/>
      <c r="AJ538" s="159"/>
      <c r="AK538" s="159"/>
      <c r="AL538" s="159"/>
      <c r="AM538" s="159"/>
      <c r="AN538" s="159"/>
      <c r="AO538" s="159"/>
      <c r="AP538" s="159"/>
      <c r="AQ538" s="159"/>
      <c r="AR538" s="159"/>
      <c r="AS538" s="159"/>
      <c r="AT538" s="157"/>
      <c r="AU538" s="159"/>
      <c r="AV538" s="159"/>
      <c r="AW538" s="159"/>
      <c r="AX538" s="159"/>
      <c r="AY538" s="159"/>
      <c r="AZ538" s="159"/>
      <c r="BA538" s="159"/>
      <c r="BB538" s="159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23"/>
      <c r="DA538" s="295" t="str">
        <f>A!$L$22</f>
        <v>Org</v>
      </c>
      <c r="DB538" s="226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24"/>
      <c r="DR538" s="295" t="str">
        <f>A!$L$22</f>
        <v>Org</v>
      </c>
      <c r="DS538" s="2"/>
    </row>
    <row r="539" spans="2:123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7"/>
      <c r="AJ539" s="14"/>
      <c r="AK539" s="14"/>
      <c r="AL539" s="14"/>
      <c r="AM539" s="14"/>
      <c r="AN539" s="14"/>
      <c r="AO539" s="161"/>
      <c r="AP539" s="14"/>
      <c r="AQ539" s="14"/>
      <c r="AR539" s="14"/>
      <c r="AS539" s="158"/>
      <c r="AT539" s="157"/>
      <c r="AU539" s="14"/>
      <c r="AV539" s="14"/>
      <c r="AW539" s="14"/>
      <c r="AX539" s="14"/>
      <c r="AY539" s="14"/>
      <c r="AZ539" s="161"/>
      <c r="BA539" s="14"/>
      <c r="BB539" s="1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35"/>
      <c r="DA539" s="291">
        <f>A!L536</f>
        <v>-16.571602642459993</v>
      </c>
      <c r="DB539" s="135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25"/>
      <c r="DR539" s="291">
        <f>A!L596</f>
        <v>-35.611108175539812</v>
      </c>
      <c r="DS539" s="2"/>
    </row>
    <row r="540" spans="2:123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7"/>
      <c r="AJ540" s="14"/>
      <c r="AK540" s="14"/>
      <c r="AL540" s="14"/>
      <c r="AM540" s="14"/>
      <c r="AN540" s="14"/>
      <c r="AO540" s="161"/>
      <c r="AP540" s="14"/>
      <c r="AQ540" s="14"/>
      <c r="AR540" s="14"/>
      <c r="AS540" s="158"/>
      <c r="AT540" s="157"/>
      <c r="AU540" s="14"/>
      <c r="AV540" s="14"/>
      <c r="AW540" s="14"/>
      <c r="AX540" s="14"/>
      <c r="AY540" s="14"/>
      <c r="AZ540" s="161"/>
      <c r="BA540" s="14"/>
      <c r="BB540" s="1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35"/>
      <c r="DA540" s="291">
        <f>A!L537</f>
        <v>-9.8342238620100062</v>
      </c>
      <c r="DB540" s="135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25"/>
      <c r="DR540" s="291">
        <f>A!L597</f>
        <v>-15.174986351759799</v>
      </c>
      <c r="DS540" s="2"/>
    </row>
    <row r="541" spans="2:123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7"/>
      <c r="AJ541" s="14"/>
      <c r="AK541" s="14"/>
      <c r="AL541" s="14"/>
      <c r="AM541" s="14"/>
      <c r="AN541" s="14"/>
      <c r="AO541" s="161"/>
      <c r="AP541" s="14"/>
      <c r="AQ541" s="14"/>
      <c r="AR541" s="14"/>
      <c r="AS541" s="158"/>
      <c r="AT541" s="157"/>
      <c r="AU541" s="14"/>
      <c r="AV541" s="14"/>
      <c r="AW541" s="14"/>
      <c r="AX541" s="14"/>
      <c r="AY541" s="14"/>
      <c r="AZ541" s="161"/>
      <c r="BA541" s="14"/>
      <c r="BB541" s="1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35"/>
      <c r="DA541" s="291">
        <f>A!L538</f>
        <v>-26.405826504469999</v>
      </c>
      <c r="DB541" s="135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25"/>
      <c r="DR541" s="291">
        <f>A!L598</f>
        <v>-50.78609452729961</v>
      </c>
      <c r="DS541" s="2"/>
    </row>
    <row r="542" spans="2:123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7"/>
      <c r="AJ542" s="14"/>
      <c r="AK542" s="14"/>
      <c r="AL542" s="14"/>
      <c r="AM542" s="14"/>
      <c r="AN542" s="14"/>
      <c r="AO542" s="161"/>
      <c r="AP542" s="14"/>
      <c r="AQ542" s="14"/>
      <c r="AR542" s="14"/>
      <c r="AS542" s="158"/>
      <c r="AT542" s="157"/>
      <c r="AU542" s="14"/>
      <c r="AV542" s="14"/>
      <c r="AW542" s="14"/>
      <c r="AX542" s="14"/>
      <c r="AY542" s="14"/>
      <c r="AZ542" s="161"/>
      <c r="BA542" s="14"/>
      <c r="BB542" s="1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35"/>
      <c r="DA542" s="291">
        <f>A!L539</f>
        <v>-134.88539207778058</v>
      </c>
      <c r="DB542" s="135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25"/>
      <c r="DR542" s="291">
        <f>A!L599</f>
        <v>-3582.2453920777716</v>
      </c>
      <c r="DS542" s="2"/>
    </row>
    <row r="543" spans="2:123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7"/>
      <c r="AJ543" s="14"/>
      <c r="AK543" s="14"/>
      <c r="AL543" s="14"/>
      <c r="AM543" s="14"/>
      <c r="AN543" s="14"/>
      <c r="AO543" s="161"/>
      <c r="AP543" s="14"/>
      <c r="AQ543" s="14"/>
      <c r="AR543" s="14"/>
      <c r="AS543" s="158"/>
      <c r="AT543" s="157"/>
      <c r="AU543" s="14"/>
      <c r="AV543" s="14"/>
      <c r="AW543" s="14"/>
      <c r="AX543" s="14"/>
      <c r="AY543" s="14"/>
      <c r="AZ543" s="161"/>
      <c r="BA543" s="14"/>
      <c r="BB543" s="1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35"/>
      <c r="DA543" s="291">
        <f>A!L540</f>
        <v>-2.2018004387689807</v>
      </c>
      <c r="DB543" s="135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25"/>
      <c r="DR543" s="291">
        <f>A!L600</f>
        <v>-21.241305971849016</v>
      </c>
      <c r="DS543" s="2"/>
    </row>
    <row r="544" spans="2:123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7"/>
      <c r="AJ544" s="14"/>
      <c r="AK544" s="14"/>
      <c r="AL544" s="14"/>
      <c r="AM544" s="14"/>
      <c r="AN544" s="14"/>
      <c r="AO544" s="161"/>
      <c r="AP544" s="14"/>
      <c r="AQ544" s="14"/>
      <c r="AR544" s="14"/>
      <c r="AS544" s="158"/>
      <c r="AT544" s="157"/>
      <c r="AU544" s="14"/>
      <c r="AV544" s="14"/>
      <c r="AW544" s="14"/>
      <c r="AX544" s="14"/>
      <c r="AY544" s="14"/>
      <c r="AZ544" s="161"/>
      <c r="BA544" s="14"/>
      <c r="BB544" s="1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35"/>
      <c r="DA544" s="291">
        <f>A!L541</f>
        <v>-120.51558987408959</v>
      </c>
      <c r="DB544" s="135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25"/>
      <c r="DR544" s="291">
        <f>A!L601</f>
        <v>-3567.875589874081</v>
      </c>
      <c r="DS544" s="2"/>
    </row>
    <row r="545" spans="2:123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7"/>
      <c r="AJ545" s="14"/>
      <c r="AK545" s="14"/>
      <c r="AL545" s="14"/>
      <c r="AM545" s="14"/>
      <c r="AN545" s="14"/>
      <c r="AO545" s="161"/>
      <c r="AP545" s="14"/>
      <c r="AQ545" s="14"/>
      <c r="AR545" s="14"/>
      <c r="AS545" s="158"/>
      <c r="AT545" s="157"/>
      <c r="AU545" s="14"/>
      <c r="AV545" s="14"/>
      <c r="AW545" s="14"/>
      <c r="AX545" s="14"/>
      <c r="AY545" s="14"/>
      <c r="AZ545" s="161"/>
      <c r="BA545" s="14"/>
      <c r="BB545" s="1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35"/>
      <c r="DA545" s="291">
        <f>A!L542</f>
        <v>11.813994434308995</v>
      </c>
      <c r="DB545" s="135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25"/>
      <c r="DR545" s="291">
        <f>A!L602</f>
        <v>13.746361739069926</v>
      </c>
      <c r="DS545" s="2"/>
    </row>
    <row r="546" spans="2:123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7"/>
      <c r="AJ546" s="14"/>
      <c r="AK546" s="14"/>
      <c r="AL546" s="14"/>
      <c r="AM546" s="14"/>
      <c r="AN546" s="14"/>
      <c r="AO546" s="161"/>
      <c r="AP546" s="14"/>
      <c r="AQ546" s="14"/>
      <c r="AR546" s="14"/>
      <c r="AS546" s="158"/>
      <c r="AT546" s="157"/>
      <c r="AU546" s="14"/>
      <c r="AV546" s="14"/>
      <c r="AW546" s="14"/>
      <c r="AX546" s="14"/>
      <c r="AY546" s="14"/>
      <c r="AZ546" s="161"/>
      <c r="BA546" s="14"/>
      <c r="BB546" s="1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35"/>
      <c r="DA546" s="291">
        <f>A!L543</f>
        <v>-10.929826324598992</v>
      </c>
      <c r="DB546" s="135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25"/>
      <c r="DR546" s="291">
        <f>A!L603</f>
        <v>-16.548905295900113</v>
      </c>
      <c r="DS546" s="2"/>
    </row>
    <row r="547" spans="2:123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7"/>
      <c r="AJ547" s="14"/>
      <c r="AK547" s="14"/>
      <c r="AL547" s="14"/>
      <c r="AM547" s="14"/>
      <c r="AN547" s="14"/>
      <c r="AO547" s="161"/>
      <c r="AP547" s="14"/>
      <c r="AQ547" s="14"/>
      <c r="AR547" s="14"/>
      <c r="AS547" s="158"/>
      <c r="AT547" s="157"/>
      <c r="AU547" s="14"/>
      <c r="AV547" s="14"/>
      <c r="AW547" s="14"/>
      <c r="AX547" s="14"/>
      <c r="AY547" s="14"/>
      <c r="AZ547" s="161"/>
      <c r="BA547" s="14"/>
      <c r="BB547" s="1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35"/>
      <c r="DA547" s="291">
        <f>A!L544</f>
        <v>19.642775653677006</v>
      </c>
      <c r="DB547" s="135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25"/>
      <c r="DR547" s="291">
        <f>A!L604</f>
        <v>37.416289054010122</v>
      </c>
      <c r="DS547" s="2"/>
    </row>
    <row r="548" spans="2:123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7"/>
      <c r="AJ548" s="14"/>
      <c r="AK548" s="14"/>
      <c r="AL548" s="14"/>
      <c r="AM548" s="14"/>
      <c r="AN548" s="14"/>
      <c r="AO548" s="161"/>
      <c r="AP548" s="14"/>
      <c r="AQ548" s="14"/>
      <c r="AR548" s="14"/>
      <c r="AS548" s="158"/>
      <c r="AT548" s="157"/>
      <c r="AU548" s="14"/>
      <c r="AV548" s="14"/>
      <c r="AW548" s="14"/>
      <c r="AX548" s="14"/>
      <c r="AY548" s="14"/>
      <c r="AZ548" s="161"/>
      <c r="BA548" s="14"/>
      <c r="BB548" s="1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35"/>
      <c r="DA548" s="291">
        <f>A!L545</f>
        <v>-67.791665347041501</v>
      </c>
      <c r="DB548" s="135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25"/>
      <c r="DR548" s="291">
        <f>A!L605</f>
        <v>-2287.3233270517999</v>
      </c>
      <c r="DS548" s="2"/>
    </row>
    <row r="549" spans="2:123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7"/>
      <c r="AJ549" s="14"/>
      <c r="AK549" s="14"/>
      <c r="AL549" s="14"/>
      <c r="AM549" s="14"/>
      <c r="AN549" s="14"/>
      <c r="AO549" s="161"/>
      <c r="AP549" s="14"/>
      <c r="AQ549" s="14"/>
      <c r="AR549" s="14"/>
      <c r="AS549" s="158"/>
      <c r="AT549" s="157"/>
      <c r="AU549" s="14"/>
      <c r="AV549" s="14"/>
      <c r="AW549" s="14"/>
      <c r="AX549" s="14"/>
      <c r="AY549" s="14"/>
      <c r="AZ549" s="161"/>
      <c r="BA549" s="14"/>
      <c r="BB549" s="1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35"/>
      <c r="DA549" s="291">
        <f>A!L546</f>
        <v>-20.895742779632002</v>
      </c>
      <c r="DB549" s="135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25"/>
      <c r="DR549" s="291">
        <f>A!L606</f>
        <v>-2240.3930368453498</v>
      </c>
      <c r="DS549" s="2"/>
    </row>
    <row r="550" spans="2:123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7"/>
      <c r="AJ550" s="14"/>
      <c r="AK550" s="14"/>
      <c r="AL550" s="14"/>
      <c r="AM550" s="14"/>
      <c r="AN550" s="14"/>
      <c r="AO550" s="161"/>
      <c r="AP550" s="14"/>
      <c r="AQ550" s="14"/>
      <c r="AR550" s="14"/>
      <c r="AS550" s="158"/>
      <c r="AT550" s="157"/>
      <c r="AU550" s="14"/>
      <c r="AV550" s="14"/>
      <c r="AW550" s="14"/>
      <c r="AX550" s="14"/>
      <c r="AY550" s="14"/>
      <c r="AZ550" s="161"/>
      <c r="BA550" s="14"/>
      <c r="BB550" s="1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35"/>
      <c r="DA550" s="291">
        <f>A!L547</f>
        <v>46.895922567409499</v>
      </c>
      <c r="DB550" s="135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25"/>
      <c r="DR550" s="291">
        <f>A!L607</f>
        <v>46.930290206450081</v>
      </c>
      <c r="DS550" s="2"/>
    </row>
    <row r="551" spans="2:123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7"/>
      <c r="AJ551" s="14"/>
      <c r="AK551" s="14"/>
      <c r="AL551" s="14"/>
      <c r="AM551" s="14"/>
      <c r="AN551" s="14"/>
      <c r="AO551" s="161"/>
      <c r="AP551" s="14"/>
      <c r="AQ551" s="14"/>
      <c r="AR551" s="14"/>
      <c r="AS551" s="158"/>
      <c r="AT551" s="157"/>
      <c r="AU551" s="14"/>
      <c r="AV551" s="14"/>
      <c r="AW551" s="14"/>
      <c r="AX551" s="14"/>
      <c r="AY551" s="14"/>
      <c r="AZ551" s="161"/>
      <c r="BA551" s="14"/>
      <c r="BB551" s="1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35"/>
      <c r="DA551" s="291">
        <f>A!L548</f>
        <v>20.068109785537018</v>
      </c>
      <c r="DB551" s="135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25"/>
      <c r="DR551" s="291">
        <f>A!L608</f>
        <v>39.107896037549835</v>
      </c>
      <c r="DS551" s="2"/>
    </row>
    <row r="552" spans="2:123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7"/>
      <c r="AJ552" s="14"/>
      <c r="AK552" s="14"/>
      <c r="AL552" s="14"/>
      <c r="AM552" s="14"/>
      <c r="AN552" s="14"/>
      <c r="AO552" s="161"/>
      <c r="AP552" s="14"/>
      <c r="AQ552" s="14"/>
      <c r="AR552" s="14"/>
      <c r="AS552" s="158"/>
      <c r="AT552" s="157"/>
      <c r="AU552" s="14"/>
      <c r="AV552" s="14"/>
      <c r="AW552" s="14"/>
      <c r="AX552" s="14"/>
      <c r="AY552" s="14"/>
      <c r="AZ552" s="161"/>
      <c r="BA552" s="14"/>
      <c r="BB552" s="1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35"/>
      <c r="DA552" s="291">
        <f>A!L549</f>
        <v>-101.4441607265471</v>
      </c>
      <c r="DB552" s="135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25"/>
      <c r="DR552" s="291">
        <f>A!L609</f>
        <v>-1331.2386471966861</v>
      </c>
      <c r="DS552" s="2"/>
    </row>
    <row r="553" spans="2:123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7"/>
      <c r="AJ553" s="14"/>
      <c r="AK553" s="14"/>
      <c r="AL553" s="14"/>
      <c r="AM553" s="14"/>
      <c r="AN553" s="14"/>
      <c r="AO553" s="161"/>
      <c r="AP553" s="14"/>
      <c r="AQ553" s="14"/>
      <c r="AR553" s="14"/>
      <c r="AS553" s="158"/>
      <c r="AT553" s="157"/>
      <c r="AU553" s="14"/>
      <c r="AV553" s="14"/>
      <c r="AW553" s="14"/>
      <c r="AX553" s="14"/>
      <c r="AY553" s="14"/>
      <c r="AZ553" s="161"/>
      <c r="BA553" s="14"/>
      <c r="BB553" s="1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35"/>
      <c r="DA553" s="291">
        <f>A!L550</f>
        <v>9.9896808022194818</v>
      </c>
      <c r="DB553" s="135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25"/>
      <c r="DR553" s="291">
        <f>A!L610</f>
        <v>9.9902675711149982</v>
      </c>
      <c r="DS553" s="2"/>
    </row>
    <row r="554" spans="2:123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7"/>
      <c r="AJ554" s="14"/>
      <c r="AK554" s="14"/>
      <c r="AL554" s="14"/>
      <c r="AM554" s="14"/>
      <c r="AN554" s="14"/>
      <c r="AO554" s="161"/>
      <c r="AP554" s="14"/>
      <c r="AQ554" s="14"/>
      <c r="AR554" s="14"/>
      <c r="AS554" s="158"/>
      <c r="AT554" s="157"/>
      <c r="AU554" s="14"/>
      <c r="AV554" s="14"/>
      <c r="AW554" s="14"/>
      <c r="AX554" s="14"/>
      <c r="AY554" s="14"/>
      <c r="AZ554" s="161"/>
      <c r="BA554" s="14"/>
      <c r="BB554" s="1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35"/>
      <c r="DA554" s="291">
        <f>A!L551</f>
        <v>4.4485213733305997</v>
      </c>
      <c r="DB554" s="135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25"/>
      <c r="DR554" s="291">
        <f>A!L611</f>
        <v>23.488026906411022</v>
      </c>
      <c r="DS554" s="2"/>
    </row>
    <row r="555" spans="2:123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7"/>
      <c r="AJ555" s="14"/>
      <c r="AK555" s="14"/>
      <c r="AL555" s="14"/>
      <c r="AM555" s="14"/>
      <c r="AN555" s="14"/>
      <c r="AO555" s="161"/>
      <c r="AP555" s="14"/>
      <c r="AQ555" s="14"/>
      <c r="AR555" s="14"/>
      <c r="AS555" s="158"/>
      <c r="AT555" s="157"/>
      <c r="AU555" s="14"/>
      <c r="AV555" s="14"/>
      <c r="AW555" s="14"/>
      <c r="AX555" s="14"/>
      <c r="AY555" s="14"/>
      <c r="AZ555" s="161"/>
      <c r="BA555" s="14"/>
      <c r="BB555" s="1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35"/>
      <c r="DA555" s="291">
        <f>A!L552</f>
        <v>-117.06374913875351</v>
      </c>
      <c r="DB555" s="135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25"/>
      <c r="DR555" s="291">
        <f>A!L612</f>
        <v>-1346.8585163278249</v>
      </c>
      <c r="DS555" s="2"/>
    </row>
    <row r="556" spans="2:123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7"/>
      <c r="AJ556" s="14"/>
      <c r="AK556" s="14"/>
      <c r="AL556" s="14"/>
      <c r="AM556" s="14"/>
      <c r="AN556" s="14"/>
      <c r="AO556" s="161"/>
      <c r="AP556" s="14"/>
      <c r="AQ556" s="14"/>
      <c r="AR556" s="14"/>
      <c r="AS556" s="158"/>
      <c r="AT556" s="157"/>
      <c r="AU556" s="14"/>
      <c r="AV556" s="14"/>
      <c r="AW556" s="14"/>
      <c r="AX556" s="14"/>
      <c r="AY556" s="14"/>
      <c r="AZ556" s="161"/>
      <c r="BA556" s="14"/>
      <c r="BB556" s="1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35"/>
      <c r="DA556" s="291">
        <f>A!L553</f>
        <v>12.236401736781101</v>
      </c>
      <c r="DB556" s="135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25"/>
      <c r="DR556" s="291">
        <f>A!L613</f>
        <v>12.236988505677004</v>
      </c>
      <c r="DS556" s="2"/>
    </row>
    <row r="557" spans="2:123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7"/>
      <c r="AJ557" s="161"/>
      <c r="AK557" s="161"/>
      <c r="AL557" s="161"/>
      <c r="AM557" s="161"/>
      <c r="AN557" s="161"/>
      <c r="AO557" s="161"/>
      <c r="AP557" s="161"/>
      <c r="AQ557" s="161"/>
      <c r="AR557" s="161"/>
      <c r="AS557" s="158"/>
      <c r="AT557" s="157"/>
      <c r="AU557" s="161"/>
      <c r="AV557" s="161"/>
      <c r="AW557" s="161"/>
      <c r="AX557" s="161"/>
      <c r="AY557" s="161"/>
      <c r="AZ557" s="161"/>
      <c r="BA557" s="161"/>
      <c r="BB557" s="161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35"/>
      <c r="DA557" s="291">
        <f>A!L554</f>
        <v>9.3440078708850081</v>
      </c>
      <c r="DB557" s="135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25"/>
      <c r="DR557" s="291">
        <f>A!L614</f>
        <v>476.70456540816986</v>
      </c>
      <c r="DS557" s="2"/>
    </row>
    <row r="558" spans="2:123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"/>
      <c r="AJ558" s="1"/>
      <c r="AK558" s="1"/>
      <c r="AL558" s="1"/>
      <c r="AM558" s="1"/>
      <c r="AN558" s="1"/>
      <c r="AO558" s="1"/>
      <c r="AP558" s="2"/>
      <c r="AQ558" s="2"/>
      <c r="AR558" s="2"/>
      <c r="AS558" s="158"/>
      <c r="AT558" s="1"/>
      <c r="AU558" s="1"/>
      <c r="AV558" s="2"/>
      <c r="AW558" s="2"/>
      <c r="AX558" s="2"/>
      <c r="AY558" s="2"/>
      <c r="AZ558" s="157"/>
      <c r="BA558" s="2"/>
      <c r="BB558" s="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23"/>
      <c r="DA558" s="293">
        <f>YourData!$J$5</f>
        <v>40179</v>
      </c>
      <c r="DB558" s="123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293">
        <f>YourData!$J$5</f>
        <v>40179</v>
      </c>
      <c r="DS558" s="2"/>
    </row>
    <row r="559" spans="2:123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7"/>
      <c r="AJ559" s="11"/>
      <c r="AK559" s="11"/>
      <c r="AL559" s="11"/>
      <c r="AM559" s="11"/>
      <c r="AN559" s="11"/>
      <c r="AO559" s="159"/>
      <c r="AP559" s="2"/>
      <c r="AQ559" s="2"/>
      <c r="AR559" s="2"/>
      <c r="AS559" s="160"/>
      <c r="AT559" s="157"/>
      <c r="AU559" s="11"/>
      <c r="AV559" s="11"/>
      <c r="AW559" s="11"/>
      <c r="AX559" s="11"/>
      <c r="AY559" s="11"/>
      <c r="AZ559" s="159"/>
      <c r="BA559" s="2"/>
      <c r="BB559" s="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33"/>
      <c r="DA559" s="294" t="str">
        <f>A!$L$21</f>
        <v>Tested Prg</v>
      </c>
      <c r="DB559" s="166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294" t="str">
        <f>A!$L$21</f>
        <v>Tested Prg</v>
      </c>
      <c r="DS559" s="2"/>
    </row>
    <row r="560" spans="2:123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7"/>
      <c r="AJ560" s="159"/>
      <c r="AK560" s="159"/>
      <c r="AL560" s="159"/>
      <c r="AM560" s="159"/>
      <c r="AN560" s="159"/>
      <c r="AO560" s="159"/>
      <c r="AP560" s="159"/>
      <c r="AQ560" s="159"/>
      <c r="AR560" s="159"/>
      <c r="AS560" s="159"/>
      <c r="AT560" s="157"/>
      <c r="AU560" s="159"/>
      <c r="AV560" s="159"/>
      <c r="AW560" s="159"/>
      <c r="AX560" s="159"/>
      <c r="AY560" s="159"/>
      <c r="AZ560" s="159"/>
      <c r="BA560" s="159"/>
      <c r="BB560" s="159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24"/>
      <c r="DA560" s="295" t="str">
        <f>A!$L$22</f>
        <v>Org</v>
      </c>
      <c r="DB560" s="166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23"/>
      <c r="DR560" s="295" t="str">
        <f>A!$L$22</f>
        <v>Org</v>
      </c>
      <c r="DS560" s="2"/>
    </row>
    <row r="561" spans="2:123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7"/>
      <c r="AJ561" s="14"/>
      <c r="AK561" s="14"/>
      <c r="AL561" s="14"/>
      <c r="AM561" s="14"/>
      <c r="AN561" s="14"/>
      <c r="AO561" s="161"/>
      <c r="AP561" s="14"/>
      <c r="AQ561" s="14"/>
      <c r="AR561" s="14"/>
      <c r="AS561" s="158"/>
      <c r="AT561" s="157"/>
      <c r="AU561" s="14"/>
      <c r="AV561" s="14"/>
      <c r="AW561" s="14"/>
      <c r="AX561" s="14"/>
      <c r="AY561" s="14"/>
      <c r="AZ561" s="161"/>
      <c r="BA561" s="14"/>
      <c r="BB561" s="1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25"/>
      <c r="DA561" s="291">
        <f>A!L556</f>
        <v>-7.781448197328892</v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35"/>
      <c r="DR561" s="291">
        <f>A!L616</f>
        <v>0</v>
      </c>
      <c r="DS561" s="2"/>
    </row>
    <row r="562" spans="2:123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7"/>
      <c r="AJ562" s="14"/>
      <c r="AK562" s="14"/>
      <c r="AL562" s="14"/>
      <c r="AM562" s="14"/>
      <c r="AN562" s="14"/>
      <c r="AO562" s="161"/>
      <c r="AP562" s="14"/>
      <c r="AQ562" s="14"/>
      <c r="AR562" s="14"/>
      <c r="AS562" s="158"/>
      <c r="AT562" s="157"/>
      <c r="AU562" s="14"/>
      <c r="AV562" s="14"/>
      <c r="AW562" s="14"/>
      <c r="AX562" s="14"/>
      <c r="AY562" s="14"/>
      <c r="AZ562" s="161"/>
      <c r="BA562" s="14"/>
      <c r="BB562" s="1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35"/>
      <c r="DA562" s="291">
        <f>A!L557</f>
        <v>-4.6178094656395032</v>
      </c>
      <c r="DB562" s="135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35"/>
      <c r="DR562" s="291">
        <f>A!L617</f>
        <v>0</v>
      </c>
      <c r="DS562" s="2"/>
    </row>
    <row r="563" spans="2:123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7"/>
      <c r="AJ563" s="14"/>
      <c r="AK563" s="14"/>
      <c r="AL563" s="14"/>
      <c r="AM563" s="14"/>
      <c r="AN563" s="14"/>
      <c r="AO563" s="161"/>
      <c r="AP563" s="14"/>
      <c r="AQ563" s="14"/>
      <c r="AR563" s="14"/>
      <c r="AS563" s="158"/>
      <c r="AT563" s="157"/>
      <c r="AU563" s="14"/>
      <c r="AV563" s="14"/>
      <c r="AW563" s="14"/>
      <c r="AX563" s="14"/>
      <c r="AY563" s="14"/>
      <c r="AZ563" s="161"/>
      <c r="BA563" s="14"/>
      <c r="BB563" s="1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35"/>
      <c r="DA563" s="291">
        <f>A!L558</f>
        <v>-12.399257662968395</v>
      </c>
      <c r="DB563" s="135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35"/>
      <c r="DR563" s="291">
        <f>A!L618</f>
        <v>0</v>
      </c>
      <c r="DS563" s="2"/>
    </row>
    <row r="564" spans="2:123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7"/>
      <c r="AJ564" s="14"/>
      <c r="AK564" s="14"/>
      <c r="AL564" s="14"/>
      <c r="AM564" s="14"/>
      <c r="AN564" s="14"/>
      <c r="AO564" s="161"/>
      <c r="AP564" s="14"/>
      <c r="AQ564" s="14"/>
      <c r="AR564" s="14"/>
      <c r="AS564" s="158"/>
      <c r="AT564" s="157"/>
      <c r="AU564" s="14"/>
      <c r="AV564" s="14"/>
      <c r="AW564" s="14"/>
      <c r="AX564" s="14"/>
      <c r="AY564" s="14"/>
      <c r="AZ564" s="161"/>
      <c r="BA564" s="14"/>
      <c r="BB564" s="1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35"/>
      <c r="DA564" s="291">
        <f>A!L559</f>
        <v>-63.337488453914432</v>
      </c>
      <c r="DB564" s="135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35"/>
      <c r="DR564" s="291">
        <f>A!L619</f>
        <v>0</v>
      </c>
      <c r="DS564" s="2"/>
    </row>
    <row r="565" spans="2:123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7"/>
      <c r="AJ565" s="14"/>
      <c r="AK565" s="14"/>
      <c r="AL565" s="14"/>
      <c r="AM565" s="14"/>
      <c r="AN565" s="14"/>
      <c r="AO565" s="161"/>
      <c r="AP565" s="14"/>
      <c r="AQ565" s="14"/>
      <c r="AR565" s="14"/>
      <c r="AS565" s="158"/>
      <c r="AT565" s="157"/>
      <c r="AU565" s="14"/>
      <c r="AV565" s="14"/>
      <c r="AW565" s="14"/>
      <c r="AX565" s="14"/>
      <c r="AY565" s="14"/>
      <c r="AZ565" s="161"/>
      <c r="BA565" s="14"/>
      <c r="BB565" s="1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35"/>
      <c r="DA565" s="291">
        <f>A!L560</f>
        <v>-1.0338889016828303</v>
      </c>
      <c r="DB565" s="135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35"/>
      <c r="DR565" s="291">
        <f>A!L620</f>
        <v>0</v>
      </c>
      <c r="DS565" s="2"/>
    </row>
    <row r="566" spans="2:123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7"/>
      <c r="AJ566" s="14"/>
      <c r="AK566" s="14"/>
      <c r="AL566" s="14"/>
      <c r="AM566" s="14"/>
      <c r="AN566" s="14"/>
      <c r="AO566" s="161"/>
      <c r="AP566" s="14"/>
      <c r="AQ566" s="14"/>
      <c r="AR566" s="14"/>
      <c r="AS566" s="158"/>
      <c r="AT566" s="157"/>
      <c r="AU566" s="14"/>
      <c r="AV566" s="14"/>
      <c r="AW566" s="14"/>
      <c r="AX566" s="14"/>
      <c r="AY566" s="14"/>
      <c r="AZ566" s="161"/>
      <c r="BA566" s="14"/>
      <c r="BB566" s="1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35"/>
      <c r="DA566" s="291">
        <f>A!L561</f>
        <v>-56.589929158268376</v>
      </c>
      <c r="DB566" s="135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35"/>
      <c r="DR566" s="291">
        <f>A!L621</f>
        <v>0</v>
      </c>
      <c r="DS566" s="2"/>
    </row>
    <row r="567" spans="2:123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7"/>
      <c r="AJ567" s="14"/>
      <c r="AK567" s="14"/>
      <c r="AL567" s="14"/>
      <c r="AM567" s="14"/>
      <c r="AN567" s="14"/>
      <c r="AO567" s="161"/>
      <c r="AP567" s="14"/>
      <c r="AQ567" s="14"/>
      <c r="AR567" s="14"/>
      <c r="AS567" s="158"/>
      <c r="AT567" s="157"/>
      <c r="AU567" s="14"/>
      <c r="AV567" s="14"/>
      <c r="AW567" s="14"/>
      <c r="AX567" s="14"/>
      <c r="AY567" s="14"/>
      <c r="AZ567" s="161"/>
      <c r="BA567" s="14"/>
      <c r="BB567" s="1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35"/>
      <c r="DA567" s="291">
        <f>A!L562</f>
        <v>5.5474408648058997</v>
      </c>
      <c r="DB567" s="135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35"/>
      <c r="DR567" s="291">
        <f>A!L622</f>
        <v>740.84235950304196</v>
      </c>
      <c r="DS567" s="2"/>
    </row>
    <row r="568" spans="2:123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7"/>
      <c r="AJ568" s="14"/>
      <c r="AK568" s="14"/>
      <c r="AL568" s="14"/>
      <c r="AM568" s="14"/>
      <c r="AN568" s="14"/>
      <c r="AO568" s="161"/>
      <c r="AP568" s="14"/>
      <c r="AQ568" s="14"/>
      <c r="AR568" s="14"/>
      <c r="AS568" s="158"/>
      <c r="AT568" s="157"/>
      <c r="AU568" s="14"/>
      <c r="AV568" s="14"/>
      <c r="AW568" s="14"/>
      <c r="AX568" s="14"/>
      <c r="AY568" s="14"/>
      <c r="AZ568" s="161"/>
      <c r="BA568" s="14"/>
      <c r="BB568" s="1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35"/>
      <c r="DA568" s="291">
        <f>A!L563</f>
        <v>-5.1322662741597043</v>
      </c>
      <c r="DB568" s="135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35"/>
      <c r="DR568" s="291">
        <f>A!L623</f>
        <v>-0.33863896343996203</v>
      </c>
      <c r="DS568" s="2"/>
    </row>
    <row r="569" spans="2:123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7"/>
      <c r="AJ569" s="14"/>
      <c r="AK569" s="14"/>
      <c r="AL569" s="14"/>
      <c r="AM569" s="14"/>
      <c r="AN569" s="14"/>
      <c r="AO569" s="161"/>
      <c r="AP569" s="14"/>
      <c r="AQ569" s="14"/>
      <c r="AR569" s="14"/>
      <c r="AS569" s="158"/>
      <c r="AT569" s="157"/>
      <c r="AU569" s="14"/>
      <c r="AV569" s="14"/>
      <c r="AW569" s="14"/>
      <c r="AX569" s="14"/>
      <c r="AY569" s="14"/>
      <c r="AZ569" s="161"/>
      <c r="BA569" s="14"/>
      <c r="BB569" s="1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35"/>
      <c r="DA569" s="291">
        <f>A!L564</f>
        <v>9.2235642199876082</v>
      </c>
      <c r="DB569" s="135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35"/>
      <c r="DR569" s="291">
        <f>A!L624</f>
        <v>0.98767793245701796</v>
      </c>
      <c r="DS569" s="2"/>
    </row>
    <row r="570" spans="2:123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7"/>
      <c r="AJ570" s="14"/>
      <c r="AK570" s="14"/>
      <c r="AL570" s="14"/>
      <c r="AM570" s="14"/>
      <c r="AN570" s="14"/>
      <c r="AO570" s="161"/>
      <c r="AP570" s="14"/>
      <c r="AQ570" s="14"/>
      <c r="AR570" s="14"/>
      <c r="AS570" s="158"/>
      <c r="AT570" s="157"/>
      <c r="AU570" s="14"/>
      <c r="AV570" s="14"/>
      <c r="AW570" s="14"/>
      <c r="AX570" s="14"/>
      <c r="AY570" s="14"/>
      <c r="AZ570" s="161"/>
      <c r="BA570" s="14"/>
      <c r="BB570" s="1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35"/>
      <c r="DA570" s="291">
        <f>A!L565</f>
        <v>-31.832608076002302</v>
      </c>
      <c r="DB570" s="135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35"/>
      <c r="DR570" s="291">
        <f>A!L625</f>
        <v>-1.6896444608929642</v>
      </c>
      <c r="DS570" s="2"/>
    </row>
    <row r="571" spans="2:123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7"/>
      <c r="AJ571" s="14"/>
      <c r="AK571" s="14"/>
      <c r="AL571" s="14"/>
      <c r="AM571" s="14"/>
      <c r="AN571" s="14"/>
      <c r="AO571" s="161"/>
      <c r="AP571" s="14"/>
      <c r="AQ571" s="14"/>
      <c r="AR571" s="14"/>
      <c r="AS571" s="158"/>
      <c r="AT571" s="157"/>
      <c r="AU571" s="14"/>
      <c r="AV571" s="14"/>
      <c r="AW571" s="14"/>
      <c r="AX571" s="14"/>
      <c r="AY571" s="14"/>
      <c r="AZ571" s="161"/>
      <c r="BA571" s="14"/>
      <c r="BB571" s="1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35"/>
      <c r="DA571" s="291">
        <f>A!L566</f>
        <v>-9.8119140008704022</v>
      </c>
      <c r="DB571" s="135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35"/>
      <c r="DR571" s="291">
        <f>A!L626</f>
        <v>2215.5047317565777</v>
      </c>
      <c r="DS571" s="2"/>
    </row>
    <row r="572" spans="2:123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7"/>
      <c r="AJ572" s="14"/>
      <c r="AK572" s="14"/>
      <c r="AL572" s="14"/>
      <c r="AM572" s="14"/>
      <c r="AN572" s="14"/>
      <c r="AO572" s="161"/>
      <c r="AP572" s="14"/>
      <c r="AQ572" s="14"/>
      <c r="AR572" s="14"/>
      <c r="AS572" s="158"/>
      <c r="AT572" s="157"/>
      <c r="AU572" s="14"/>
      <c r="AV572" s="14"/>
      <c r="AW572" s="14"/>
      <c r="AX572" s="14"/>
      <c r="AY572" s="14"/>
      <c r="AZ572" s="161"/>
      <c r="BA572" s="14"/>
      <c r="BB572" s="1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35"/>
      <c r="DA572" s="291">
        <f>A!L567</f>
        <v>22.0206940751319</v>
      </c>
      <c r="DB572" s="135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35"/>
      <c r="DR572" s="291">
        <f>A!L627</f>
        <v>2217.194376217471</v>
      </c>
      <c r="DS572" s="2"/>
    </row>
    <row r="573" spans="2:123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7"/>
      <c r="AJ573" s="14"/>
      <c r="AK573" s="14"/>
      <c r="AL573" s="14"/>
      <c r="AM573" s="14"/>
      <c r="AN573" s="14"/>
      <c r="AO573" s="161"/>
      <c r="AP573" s="14"/>
      <c r="AQ573" s="14"/>
      <c r="AR573" s="14"/>
      <c r="AS573" s="158"/>
      <c r="AT573" s="157"/>
      <c r="AU573" s="14"/>
      <c r="AV573" s="14"/>
      <c r="AW573" s="14"/>
      <c r="AX573" s="14"/>
      <c r="AY573" s="14"/>
      <c r="AZ573" s="161"/>
      <c r="BA573" s="14"/>
      <c r="BB573" s="1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35"/>
      <c r="DA573" s="291">
        <f>A!L568</f>
        <v>9.4232863340779005</v>
      </c>
      <c r="DB573" s="135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35"/>
      <c r="DR573" s="291">
        <f>A!L628</f>
        <v>-0.47033542816006957</v>
      </c>
      <c r="DS573" s="2"/>
    </row>
    <row r="574" spans="2:123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7"/>
      <c r="AJ574" s="14"/>
      <c r="AK574" s="14"/>
      <c r="AL574" s="14"/>
      <c r="AM574" s="14"/>
      <c r="AN574" s="14"/>
      <c r="AO574" s="161"/>
      <c r="AP574" s="14"/>
      <c r="AQ574" s="14"/>
      <c r="AR574" s="14"/>
      <c r="AS574" s="158"/>
      <c r="AT574" s="157"/>
      <c r="AU574" s="14"/>
      <c r="AV574" s="14"/>
      <c r="AW574" s="14"/>
      <c r="AX574" s="14"/>
      <c r="AY574" s="14"/>
      <c r="AZ574" s="161"/>
      <c r="BA574" s="14"/>
      <c r="BB574" s="1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35"/>
      <c r="DA574" s="291">
        <f>A!L569</f>
        <v>-47.634649384639914</v>
      </c>
      <c r="DB574" s="135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35"/>
      <c r="DR574" s="291">
        <f>A!L629</f>
        <v>-2586.700308944341</v>
      </c>
      <c r="DS574" s="2"/>
    </row>
    <row r="575" spans="2:123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7"/>
      <c r="AJ575" s="14"/>
      <c r="AK575" s="14"/>
      <c r="AL575" s="14"/>
      <c r="AM575" s="14"/>
      <c r="AN575" s="14"/>
      <c r="AO575" s="161"/>
      <c r="AP575" s="14"/>
      <c r="AQ575" s="14"/>
      <c r="AR575" s="14"/>
      <c r="AS575" s="158"/>
      <c r="AT575" s="157"/>
      <c r="AU575" s="14"/>
      <c r="AV575" s="14"/>
      <c r="AW575" s="14"/>
      <c r="AX575" s="14"/>
      <c r="AY575" s="14"/>
      <c r="AZ575" s="161"/>
      <c r="BA575" s="14"/>
      <c r="BB575" s="1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35"/>
      <c r="DA575" s="291">
        <f>A!L570</f>
        <v>4.6908066375639592</v>
      </c>
      <c r="DB575" s="135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35"/>
      <c r="DR575" s="291">
        <f>A!L630</f>
        <v>369.64678231527898</v>
      </c>
      <c r="DS575" s="2"/>
    </row>
    <row r="576" spans="2:123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7"/>
      <c r="AJ576" s="14"/>
      <c r="AK576" s="14"/>
      <c r="AL576" s="14"/>
      <c r="AM576" s="14"/>
      <c r="AN576" s="14"/>
      <c r="AO576" s="161"/>
      <c r="AP576" s="14"/>
      <c r="AQ576" s="14"/>
      <c r="AR576" s="14"/>
      <c r="AS576" s="158"/>
      <c r="AT576" s="157"/>
      <c r="AU576" s="14"/>
      <c r="AV576" s="14"/>
      <c r="AW576" s="14"/>
      <c r="AX576" s="14"/>
      <c r="AY576" s="14"/>
      <c r="AZ576" s="161"/>
      <c r="BA576" s="14"/>
      <c r="BB576" s="1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35"/>
      <c r="DA576" s="291">
        <f>A!L571</f>
        <v>2.0888709057378101</v>
      </c>
      <c r="DB576" s="135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35"/>
      <c r="DR576" s="291">
        <f>A!L631</f>
        <v>-4.3660678342973824E-2</v>
      </c>
      <c r="DS576" s="2"/>
    </row>
    <row r="577" spans="2:123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7"/>
      <c r="AJ577" s="14"/>
      <c r="AK577" s="14"/>
      <c r="AL577" s="14"/>
      <c r="AM577" s="14"/>
      <c r="AN577" s="14"/>
      <c r="AO577" s="161"/>
      <c r="AP577" s="14"/>
      <c r="AQ577" s="14"/>
      <c r="AR577" s="14"/>
      <c r="AS577" s="158"/>
      <c r="AT577" s="157"/>
      <c r="AU577" s="14"/>
      <c r="AV577" s="14"/>
      <c r="AW577" s="14"/>
      <c r="AX577" s="14"/>
      <c r="AY577" s="14"/>
      <c r="AZ577" s="161"/>
      <c r="BA577" s="14"/>
      <c r="BB577" s="1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35"/>
      <c r="DA577" s="291">
        <f>A!L572</f>
        <v>-54.969064812980001</v>
      </c>
      <c r="DB577" s="135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35"/>
      <c r="DR577" s="291">
        <f>A!L632</f>
        <v>-2586.2736341945238</v>
      </c>
      <c r="DS577" s="2"/>
    </row>
    <row r="578" spans="2:123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7"/>
      <c r="AJ578" s="14"/>
      <c r="AK578" s="14"/>
      <c r="AL578" s="14"/>
      <c r="AM578" s="14"/>
      <c r="AN578" s="14"/>
      <c r="AO578" s="161"/>
      <c r="AP578" s="14"/>
      <c r="AQ578" s="14"/>
      <c r="AR578" s="14"/>
      <c r="AS578" s="158"/>
      <c r="AT578" s="157"/>
      <c r="AU578" s="14"/>
      <c r="AV578" s="14"/>
      <c r="AW578" s="14"/>
      <c r="AX578" s="14"/>
      <c r="AY578" s="14"/>
      <c r="AZ578" s="161"/>
      <c r="BA578" s="14"/>
      <c r="BB578" s="1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35"/>
      <c r="DA578" s="291">
        <f>A!L573</f>
        <v>5.7457886416189394</v>
      </c>
      <c r="DB578" s="135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35"/>
      <c r="DR578" s="291">
        <f>A!L633</f>
        <v>369.60312163693601</v>
      </c>
      <c r="DS578" s="2"/>
    </row>
    <row r="579" spans="2:123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7"/>
      <c r="AJ579" s="161"/>
      <c r="AK579" s="161"/>
      <c r="AL579" s="161"/>
      <c r="AM579" s="161"/>
      <c r="AN579" s="161"/>
      <c r="AO579" s="161"/>
      <c r="AP579" s="161"/>
      <c r="AQ579" s="161"/>
      <c r="AR579" s="161"/>
      <c r="AS579" s="158"/>
      <c r="AT579" s="157"/>
      <c r="AU579" s="161"/>
      <c r="AV579" s="161"/>
      <c r="AW579" s="161"/>
      <c r="AX579" s="161"/>
      <c r="AY579" s="161"/>
      <c r="AZ579" s="161"/>
      <c r="BA579" s="161"/>
      <c r="BB579" s="161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35"/>
      <c r="DA579" s="292">
        <f>A!L574</f>
        <v>4.3876210871980987</v>
      </c>
      <c r="DB579" s="135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35"/>
      <c r="DR579" s="292">
        <f>A!L634</f>
        <v>1223.1179670339</v>
      </c>
      <c r="DS579" s="2"/>
    </row>
    <row r="580" spans="2:123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000000000000004" header="0.5" footer="0.5"/>
  <pageSetup scale="8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2">
      <c r="A6" t="str">
        <f>Q!B6</f>
        <v>Space Cooling Electricity Consumption</v>
      </c>
    </row>
    <row r="7" spans="1:12">
      <c r="A7" t="str">
        <f>Q!B7</f>
        <v>Energy Consumption, Total (kWh,e)</v>
      </c>
    </row>
    <row r="8" spans="1:12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1:12">
      <c r="B9" t="s">
        <v>813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63" t="str">
        <f>YourData!$J$4&amp;"/"&amp;YourData!$J$8</f>
        <v>Tested Prg/Org</v>
      </c>
    </row>
    <row r="10" spans="1:12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>
        <f>Q!Q10</f>
        <v>1539.6061661311901</v>
      </c>
    </row>
    <row r="11" spans="1:12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>
        <f>Q!Q11</f>
        <v>1075.72516173493</v>
      </c>
    </row>
    <row r="12" spans="1:12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>
        <f>Q!Q12</f>
        <v>1022.3081240510299</v>
      </c>
    </row>
    <row r="13" spans="1:12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>
        <f>Q!Q13</f>
        <v>109.526886588208</v>
      </c>
    </row>
    <row r="14" spans="1:12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>
        <f>Q!Q14</f>
        <v>67.973070150017406</v>
      </c>
    </row>
    <row r="15" spans="1:12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>
        <f>Q!Q15</f>
        <v>1201.3489889371699</v>
      </c>
    </row>
    <row r="16" spans="1:12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>
        <f>Q!Q16</f>
        <v>1143.0583549646201</v>
      </c>
    </row>
    <row r="17" spans="1:12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>
        <f>Q!Q17</f>
        <v>1497.5879181105099</v>
      </c>
    </row>
    <row r="18" spans="1:12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>
        <f>Q!Q18</f>
        <v>635.26552447142205</v>
      </c>
    </row>
    <row r="19" spans="1:12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>
        <f>Q!Q19</f>
        <v>1090.3929274332199</v>
      </c>
    </row>
    <row r="20" spans="1:12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>
        <f>Q!Q20</f>
        <v>1548.96193066928</v>
      </c>
    </row>
    <row r="21" spans="1:12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>
        <f>Q!Q21</f>
        <v>164.96370789757401</v>
      </c>
    </row>
    <row r="22" spans="1:12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>
        <f>Q!Q22</f>
        <v>249.81592166091801</v>
      </c>
    </row>
    <row r="23" spans="1:12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>
        <f>Q!Q23</f>
        <v>1478.90515008288</v>
      </c>
    </row>
    <row r="24" spans="1:12">
      <c r="A24" t="str">
        <f>Q!B24</f>
        <v>Energy Consumption, Compressor (kWh,e)</v>
      </c>
    </row>
    <row r="25" spans="1:12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1:12">
      <c r="B26" t="s">
        <v>813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Tested Prg/Org</v>
      </c>
    </row>
    <row r="27" spans="1:12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>
        <f>Q!Q27</f>
        <v>1326.20179508927</v>
      </c>
    </row>
    <row r="28" spans="1:12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>
        <f>Q!Q28</f>
        <v>886.67384153280602</v>
      </c>
    </row>
    <row r="29" spans="1:12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>
        <f>Q!Q29</f>
        <v>847.70883717655397</v>
      </c>
    </row>
    <row r="30" spans="1:12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>
        <f>Q!Q30</f>
        <v>94.345396077986706</v>
      </c>
    </row>
    <row r="31" spans="1:12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>
        <f>Q!Q31</f>
        <v>56.0272689802473</v>
      </c>
    </row>
    <row r="32" spans="1:12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>
        <f>Q!Q32</f>
        <v>994.93623343593401</v>
      </c>
    </row>
    <row r="33" spans="1:12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>
        <f>Q!Q33</f>
        <v>952.70769206213595</v>
      </c>
    </row>
    <row r="34" spans="1:12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>
        <f>Q!Q34</f>
        <v>1278.37091533436</v>
      </c>
    </row>
    <row r="35" spans="1:12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>
        <f>Q!Q35</f>
        <v>528.47704239322297</v>
      </c>
    </row>
    <row r="36" spans="1:12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>
        <f>Q!Q36</f>
        <v>914.68782871248595</v>
      </c>
    </row>
    <row r="37" spans="1:12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>
        <f>Q!Q37</f>
        <v>1343.7654358289201</v>
      </c>
    </row>
    <row r="38" spans="1:12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>
        <f>Q!Q38</f>
        <v>138.33741928801999</v>
      </c>
    </row>
    <row r="39" spans="1:12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>
        <f>Q!Q39</f>
        <v>216.65224077229601</v>
      </c>
    </row>
    <row r="40" spans="1:12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>
        <f>Q!Q40</f>
        <v>1251.7691500828701</v>
      </c>
    </row>
    <row r="41" spans="1:12">
      <c r="A41" t="str">
        <f>Q!B41</f>
        <v>Energy Consumption, Supply Fan (kWh,e)</v>
      </c>
    </row>
    <row r="42" spans="1:12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1:12">
      <c r="B43" t="s">
        <v>813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63" t="str">
        <f>YourData!$J$4&amp;"/"&amp;YourData!$J$8</f>
        <v>Tested Prg/Org</v>
      </c>
    </row>
    <row r="44" spans="1:12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>
        <f>Q!Q44</f>
        <v>145.21599212911499</v>
      </c>
    </row>
    <row r="45" spans="1:12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>
        <f>Q!Q45</f>
        <v>128.644389486655</v>
      </c>
    </row>
    <row r="46" spans="1:12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>
        <f>Q!Q46</f>
        <v>118.81016562464499</v>
      </c>
    </row>
    <row r="47" spans="1:12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>
        <f>Q!Q47</f>
        <v>10.3306000513344</v>
      </c>
    </row>
    <row r="48" spans="1:12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>
        <f>Q!Q48</f>
        <v>8.1287996125654196</v>
      </c>
    </row>
    <row r="49" spans="1:12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>
        <f>Q!Q49</f>
        <v>140.458383920964</v>
      </c>
    </row>
    <row r="50" spans="1:12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>
        <f>Q!Q50</f>
        <v>129.528557596365</v>
      </c>
    </row>
    <row r="51" spans="1:12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>
        <f>Q!Q51</f>
        <v>149.17133325004201</v>
      </c>
    </row>
    <row r="52" spans="1:12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>
        <f>Q!Q52</f>
        <v>72.666718573922495</v>
      </c>
    </row>
    <row r="53" spans="1:12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>
        <f>Q!Q53</f>
        <v>119.56264114133199</v>
      </c>
    </row>
    <row r="54" spans="1:12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>
        <f>Q!Q54</f>
        <v>139.63075092686901</v>
      </c>
    </row>
    <row r="55" spans="1:12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>
        <f>Q!Q55</f>
        <v>18.118480414784901</v>
      </c>
    </row>
    <row r="56" spans="1:12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>
        <f>Q!Q56</f>
        <v>22.567001788115501</v>
      </c>
    </row>
    <row r="57" spans="1:12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>
        <f>Q!Q57</f>
        <v>154.56</v>
      </c>
    </row>
    <row r="58" spans="1:12">
      <c r="A58" t="str">
        <f>Q!B58</f>
        <v>Energy Consumption, Condenser Fan (kWh,e)</v>
      </c>
    </row>
    <row r="59" spans="1:12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1:12">
      <c r="B60" t="s">
        <v>813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63" t="str">
        <f>YourData!$J$4&amp;"/"&amp;YourData!$J$8</f>
        <v>Tested Prg/Org</v>
      </c>
    </row>
    <row r="61" spans="1:12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>
        <f>Q!Q61</f>
        <v>68.188378912801895</v>
      </c>
    </row>
    <row r="62" spans="1:12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>
        <f>Q!Q62</f>
        <v>60.406930715473003</v>
      </c>
    </row>
    <row r="63" spans="1:12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>
        <f>Q!Q63</f>
        <v>55.789121249833499</v>
      </c>
    </row>
    <row r="64" spans="1:12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>
        <f>Q!Q64</f>
        <v>4.8508904588874602</v>
      </c>
    </row>
    <row r="65" spans="1:12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>
        <f>Q!Q65</f>
        <v>3.8170015572046299</v>
      </c>
    </row>
    <row r="66" spans="1:12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>
        <f>Q!Q66</f>
        <v>65.954371580278902</v>
      </c>
    </row>
    <row r="67" spans="1:12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>
        <f>Q!Q67</f>
        <v>60.822105306119198</v>
      </c>
    </row>
    <row r="68" spans="1:12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>
        <f>Q!Q68</f>
        <v>70.045669526106806</v>
      </c>
    </row>
    <row r="69" spans="1:12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>
        <f>Q!Q69</f>
        <v>34.121763504276601</v>
      </c>
    </row>
    <row r="70" spans="1:12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>
        <f>Q!Q70</f>
        <v>56.1424575794085</v>
      </c>
    </row>
    <row r="71" spans="1:12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>
        <f>Q!Q71</f>
        <v>65.565743913486401</v>
      </c>
    </row>
    <row r="72" spans="1:12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>
        <f>Q!Q72</f>
        <v>8.5078081947685895</v>
      </c>
    </row>
    <row r="73" spans="1:12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>
        <f>Q!Q73</f>
        <v>10.5966791005064</v>
      </c>
    </row>
    <row r="74" spans="1:12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>
        <f>Q!Q74</f>
        <v>72.575999999999993</v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2">
      <c r="A1" t="str">
        <f>Q!B185</f>
        <v>COP: Mean, and (Max-Min)/Mean</v>
      </c>
    </row>
    <row r="2" spans="1:12">
      <c r="A2" t="str">
        <f>Q!B186</f>
        <v>Mean COP</v>
      </c>
    </row>
    <row r="3" spans="1:12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1:12">
      <c r="B4" t="s">
        <v>813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Tested Prg/Org</v>
      </c>
    </row>
    <row r="5" spans="1:12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>
        <f>Q!Q189</f>
        <v>2.3736895334514601</v>
      </c>
    </row>
    <row r="6" spans="1:12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>
        <f>Q!Q190</f>
        <v>3.3795877126926102</v>
      </c>
    </row>
    <row r="7" spans="1:12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>
        <f>Q!Q191</f>
        <v>3.5509517062458</v>
      </c>
    </row>
    <row r="8" spans="1:12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>
        <f>Q!Q192</f>
        <v>1.89165452360082</v>
      </c>
    </row>
    <row r="9" spans="1:12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>
        <f>Q!Q193</f>
        <v>2.7679716318581602</v>
      </c>
    </row>
    <row r="10" spans="1:12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>
        <f>Q!Q194</f>
        <v>3.6444716011807201</v>
      </c>
    </row>
    <row r="11" spans="1:12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>
        <f>Q!Q195</f>
        <v>3.82511052962065</v>
      </c>
    </row>
    <row r="12" spans="1:12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>
        <f>Q!Q196</f>
        <v>2.9321054937961599</v>
      </c>
    </row>
    <row r="13" spans="1:12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>
        <f>Q!Q197</f>
        <v>3.3955265758327999</v>
      </c>
    </row>
    <row r="14" spans="1:12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>
        <f>Q!Q198</f>
        <v>4.0116636960690801</v>
      </c>
    </row>
    <row r="15" spans="1:12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>
        <f>Q!Q199</f>
        <v>2.8360020013929801</v>
      </c>
    </row>
    <row r="16" spans="1:12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>
        <f>Q!Q200</f>
        <v>3.38131961659631</v>
      </c>
    </row>
    <row r="17" spans="1:12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>
        <f>Q!Q201</f>
        <v>2.3088634748479602</v>
      </c>
    </row>
    <row r="18" spans="1:12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>
        <f>Q!Q202</f>
        <v>3.6141774035534699</v>
      </c>
    </row>
    <row r="19" spans="1:12">
      <c r="A19" t="str">
        <f>Q!B203</f>
        <v>(Max - Min)/Mean COP</v>
      </c>
    </row>
    <row r="20" spans="1:12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1:12">
      <c r="B21" t="s">
        <v>813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63" t="str">
        <f>YourData!$J$4&amp;"/"&amp;YourData!$J$8</f>
        <v>Tested Prg/Org</v>
      </c>
    </row>
    <row r="22" spans="1:12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>
        <f>Q!Q206</f>
        <v>1.306502119715595E-4</v>
      </c>
    </row>
    <row r="23" spans="1:12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>
        <f>Q!Q207</f>
        <v>1.1448385132517838E-4</v>
      </c>
    </row>
    <row r="24" spans="1:12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>
        <f>Q!Q208</f>
        <v>0</v>
      </c>
    </row>
    <row r="25" spans="1:12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>
        <f>Q!Q209</f>
        <v>1.6394274830894797E-4</v>
      </c>
    </row>
    <row r="26" spans="1:12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>
        <f>Q!Q210</f>
        <v>1.3978041544465705E-4</v>
      </c>
    </row>
    <row r="27" spans="1:12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>
        <f>Q!Q211</f>
        <v>7.953039879808034E-5</v>
      </c>
    </row>
    <row r="28" spans="1:12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>
        <f>Q!Q212</f>
        <v>9.4827729829237997E-5</v>
      </c>
    </row>
    <row r="29" spans="1:12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>
        <f>Q!Q213</f>
        <v>1.4318535373920079E-4</v>
      </c>
    </row>
    <row r="30" spans="1:12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>
        <f>Q!Q214</f>
        <v>4.7983957430840038E-5</v>
      </c>
    </row>
    <row r="31" spans="1:12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>
        <f>Q!Q215</f>
        <v>8.6946161781212739E-5</v>
      </c>
    </row>
    <row r="32" spans="1:12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>
        <f>Q!Q216</f>
        <v>2.7161573546196152E-4</v>
      </c>
    </row>
    <row r="33" spans="1:12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>
        <f>Q!Q217</f>
        <v>4.584329456291918E-4</v>
      </c>
    </row>
    <row r="34" spans="1:12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>
        <f>Q!Q218</f>
        <v>4.2936105316293083E-4</v>
      </c>
    </row>
    <row r="35" spans="1:12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>
        <f>Q!Q219</f>
        <v>3.1338504679271592E-4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2">
      <c r="A1" t="str">
        <f>Q!BU77</f>
        <v>Zone Loads: Total, Sensible, and Latent</v>
      </c>
    </row>
    <row r="2" spans="1:12">
      <c r="A2" t="str">
        <f>Q!BU78</f>
        <v>Zone Load, Total (kWh,thermal)</v>
      </c>
    </row>
    <row r="3" spans="1:12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1:12">
      <c r="B4" t="s">
        <v>813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Tested Prg/Org</v>
      </c>
    </row>
    <row r="5" spans="1:12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>
        <f>Q!CJ81</f>
        <v>3654.5470625757998</v>
      </c>
    </row>
    <row r="6" spans="1:12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>
        <f>Q!CJ82</f>
        <v>3635.5075570427198</v>
      </c>
    </row>
    <row r="7" spans="1:12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>
        <f>Q!CJ83</f>
        <v>3630.1667945529598</v>
      </c>
    </row>
    <row r="8" spans="1:12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>
        <f>Q!CJ84</f>
        <v>207.18706257580399</v>
      </c>
    </row>
    <row r="9" spans="1:12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>
        <f>Q!CJ85</f>
        <v>188.147557042724</v>
      </c>
    </row>
    <row r="10" spans="1:12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>
        <f>Q!CJ86</f>
        <v>4378.2822838505199</v>
      </c>
    </row>
    <row r="11" spans="1:12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>
        <f>Q!CJ87</f>
        <v>4372.3245659157801</v>
      </c>
    </row>
    <row r="12" spans="1:12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>
        <f>Q!CJ88</f>
        <v>4391.0857572485702</v>
      </c>
    </row>
    <row r="13" spans="1:12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>
        <f>Q!CJ89</f>
        <v>2157.0609776848701</v>
      </c>
    </row>
    <row r="14" spans="1:12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>
        <f>Q!CJ90</f>
        <v>4374.2897215413896</v>
      </c>
    </row>
    <row r="15" spans="1:12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>
        <f>Q!CJ91</f>
        <v>4392.8591723652298</v>
      </c>
    </row>
    <row r="16" spans="1:12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>
        <f>Q!CJ92</f>
        <v>557.79492612689899</v>
      </c>
    </row>
    <row r="17" spans="1:12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>
        <f>Q!CJ93</f>
        <v>576.790770981636</v>
      </c>
    </row>
    <row r="18" spans="1:12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>
        <f>Q!CJ94</f>
        <v>5345.0255871469799</v>
      </c>
    </row>
    <row r="19" spans="1:12">
      <c r="A19" t="str">
        <f>Q!BU95</f>
        <v>Zone Load, Sensible (kWh,thermal)</v>
      </c>
    </row>
    <row r="20" spans="1:12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1:12">
      <c r="B21" t="s">
        <v>813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63" t="str">
        <f>YourData!$J$4&amp;"/"&amp;YourData!$J$8</f>
        <v>Tested Prg/Org</v>
      </c>
    </row>
    <row r="22" spans="1:12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>
        <f>Q!CJ98</f>
        <v>3654.5470625757998</v>
      </c>
    </row>
    <row r="23" spans="1:12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>
        <f>Q!CJ99</f>
        <v>3635.5075570427198</v>
      </c>
    </row>
    <row r="24" spans="1:12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>
        <f>Q!CJ100</f>
        <v>3630.1667945529598</v>
      </c>
    </row>
    <row r="25" spans="1:12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>
        <f>Q!CJ101</f>
        <v>207.18706257580399</v>
      </c>
    </row>
    <row r="26" spans="1:12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>
        <f>Q!CJ102</f>
        <v>188.147557042724</v>
      </c>
    </row>
    <row r="27" spans="1:12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>
        <f>Q!CJ103</f>
        <v>3637.43992434748</v>
      </c>
    </row>
    <row r="28" spans="1:12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>
        <f>Q!CJ104</f>
        <v>3631.8208453761799</v>
      </c>
    </row>
    <row r="29" spans="1:12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>
        <f>Q!CJ105</f>
        <v>3649.59435877651</v>
      </c>
    </row>
    <row r="30" spans="1:12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>
        <f>Q!CJ106</f>
        <v>1417.90826264272</v>
      </c>
    </row>
    <row r="31" spans="1:12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>
        <f>Q!CJ107</f>
        <v>1417.9426302817601</v>
      </c>
    </row>
    <row r="32" spans="1:12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>
        <f>Q!CJ108</f>
        <v>1436.98241653377</v>
      </c>
    </row>
    <row r="33" spans="1:12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>
        <f>Q!CJ109</f>
        <v>188.14814381161901</v>
      </c>
    </row>
    <row r="34" spans="1:12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>
        <f>Q!CJ110</f>
        <v>207.18764934469999</v>
      </c>
    </row>
    <row r="35" spans="1:12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>
        <f>Q!CJ111</f>
        <v>4121.9076201130802</v>
      </c>
    </row>
    <row r="36" spans="1:12">
      <c r="A36" t="str">
        <f>Q!BU112</f>
        <v>Zone Load, Latent (kWh,thermal)</v>
      </c>
    </row>
    <row r="37" spans="1:12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1:12">
      <c r="B38" t="s">
        <v>813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63" t="str">
        <f>YourData!$J$4&amp;"/"&amp;YourData!$J$8</f>
        <v>Tested Prg/Org</v>
      </c>
    </row>
    <row r="39" spans="1:12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>
        <f>Q!CJ115</f>
        <v>0</v>
      </c>
    </row>
    <row r="40" spans="1:12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>
        <f>Q!CJ116</f>
        <v>0</v>
      </c>
    </row>
    <row r="41" spans="1:12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>
        <f>Q!CJ117</f>
        <v>0</v>
      </c>
    </row>
    <row r="42" spans="1:12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>
        <f>Q!CJ118</f>
        <v>2.0844200862302301E-4</v>
      </c>
    </row>
    <row r="43" spans="1:12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>
        <f>Q!CJ119</f>
        <v>0</v>
      </c>
    </row>
    <row r="44" spans="1:12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>
        <f>Q!CJ120</f>
        <v>740.84235950304299</v>
      </c>
    </row>
    <row r="45" spans="1:12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>
        <f>Q!CJ121</f>
        <v>740.503720539602</v>
      </c>
    </row>
    <row r="46" spans="1:12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>
        <f>Q!CJ122</f>
        <v>741.49139847205902</v>
      </c>
    </row>
    <row r="47" spans="1:12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>
        <f>Q!CJ123</f>
        <v>739.152715042149</v>
      </c>
    </row>
    <row r="48" spans="1:12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>
        <f>Q!CJ124</f>
        <v>2956.3470912596199</v>
      </c>
    </row>
    <row r="49" spans="1:12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>
        <f>Q!CJ125</f>
        <v>2955.8767558314598</v>
      </c>
    </row>
    <row r="50" spans="1:12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>
        <f>Q!CJ126</f>
        <v>369.64678231527898</v>
      </c>
    </row>
    <row r="51" spans="1:12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>
        <f>Q!CJ127</f>
        <v>369.60312163693601</v>
      </c>
    </row>
    <row r="52" spans="1:12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>
        <f>Q!CJ128</f>
        <v>1223.1179670339</v>
      </c>
    </row>
    <row r="54" spans="1:12">
      <c r="A54" t="str">
        <f>Q!BU130</f>
        <v>Latent Coil - Zone Load, (Should be 0) (kWh,thermal)</v>
      </c>
    </row>
    <row r="55" spans="1:12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1:12">
      <c r="B56" t="s">
        <v>813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63" t="str">
        <f>YourData!$J$4&amp;"/"&amp;YourData!$J$8</f>
        <v>Tested Prg/Org</v>
      </c>
    </row>
    <row r="57" spans="1:12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>
        <f>Q!CJ133</f>
        <v>0</v>
      </c>
    </row>
    <row r="58" spans="1:12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>
        <f>Q!CJ134</f>
        <v>0</v>
      </c>
    </row>
    <row r="59" spans="1:12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>
        <f>Q!CJ135</f>
        <v>0</v>
      </c>
    </row>
    <row r="60" spans="1:12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>
        <f>Q!CJ136</f>
        <v>-2.0844200862302301E-4</v>
      </c>
    </row>
    <row r="61" spans="1:12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>
        <f>Q!CJ137</f>
        <v>0</v>
      </c>
    </row>
    <row r="62" spans="1:12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>
        <f>Q!CJ138</f>
        <v>-1.0231815394945443E-12</v>
      </c>
    </row>
    <row r="63" spans="1:12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>
        <f>Q!CJ139</f>
        <v>0</v>
      </c>
    </row>
    <row r="64" spans="1:12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>
        <f>Q!CJ140</f>
        <v>0</v>
      </c>
    </row>
    <row r="65" spans="1:12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>
        <f>Q!CJ141</f>
        <v>0</v>
      </c>
    </row>
    <row r="66" spans="1:12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>
        <f>Q!CJ142</f>
        <v>0</v>
      </c>
    </row>
    <row r="67" spans="1:12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>
        <f>Q!CJ143</f>
        <v>0</v>
      </c>
    </row>
    <row r="68" spans="1:12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>
        <f>Q!CJ144</f>
        <v>0</v>
      </c>
    </row>
    <row r="69" spans="1:12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>
        <f>Q!CJ145</f>
        <v>0</v>
      </c>
    </row>
    <row r="70" spans="1:12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>
        <f>Q!CJ146</f>
        <v>0</v>
      </c>
    </row>
    <row r="71" spans="1:12">
      <c r="A71" t="str">
        <f>Q!BD77</f>
        <v>Coil Loads: Total, Sensible, and Latent</v>
      </c>
    </row>
    <row r="72" spans="1:12">
      <c r="A72" t="str">
        <f>Q!BD78</f>
        <v>Coil Load, Total (kWh,thermal)</v>
      </c>
    </row>
    <row r="73" spans="1:12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1:12">
      <c r="B74" t="s">
        <v>813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63" t="str">
        <f>YourData!$J$4&amp;"/"&amp;YourData!$J$8</f>
        <v>Tested Prg/Org</v>
      </c>
    </row>
    <row r="75" spans="1:12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>
        <f>Q!BS81</f>
        <v>3799.7630547049098</v>
      </c>
    </row>
    <row r="76" spans="1:12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>
        <f>Q!BS82</f>
        <v>3764.15194652937</v>
      </c>
    </row>
    <row r="77" spans="1:12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>
        <f>Q!BS83</f>
        <v>3748.9769601776102</v>
      </c>
    </row>
    <row r="78" spans="1:12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>
        <f>Q!BS84</f>
        <v>217.51766262713801</v>
      </c>
    </row>
    <row r="79" spans="1:12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>
        <f>Q!BS85</f>
        <v>196.27635665528899</v>
      </c>
    </row>
    <row r="80" spans="1:12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>
        <f>Q!BS86</f>
        <v>4518.7406677714898</v>
      </c>
    </row>
    <row r="81" spans="1:12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>
        <f>Q!BS87</f>
        <v>4501.85312351214</v>
      </c>
    </row>
    <row r="82" spans="1:12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>
        <f>Q!BS88</f>
        <v>4540.2570904986096</v>
      </c>
    </row>
    <row r="83" spans="1:12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>
        <f>Q!BS89</f>
        <v>2229.7276962587898</v>
      </c>
    </row>
    <row r="84" spans="1:12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>
        <f>Q!BS90</f>
        <v>4493.85236268272</v>
      </c>
    </row>
    <row r="85" spans="1:12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>
        <f>Q!BS91</f>
        <v>4532.4899232920998</v>
      </c>
    </row>
    <row r="86" spans="1:12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>
        <f>Q!BS92</f>
        <v>575.91340654168403</v>
      </c>
    </row>
    <row r="87" spans="1:12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>
        <f>Q!BS93</f>
        <v>599.35777276975205</v>
      </c>
    </row>
    <row r="88" spans="1:12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>
        <f>Q!BS94</f>
        <v>5499.5855871469803</v>
      </c>
    </row>
    <row r="89" spans="1:12">
      <c r="A89" t="str">
        <f>Q!BD95</f>
        <v>Coil Load, Sensible (kWh,thermal)</v>
      </c>
    </row>
    <row r="90" spans="1:12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1:12">
      <c r="B91" t="s">
        <v>813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63" t="str">
        <f>YourData!$J$4&amp;"/"&amp;YourData!$J$8</f>
        <v>Tested Prg/Org</v>
      </c>
    </row>
    <row r="92" spans="1:12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>
        <f>Q!BS98</f>
        <v>3799.7630547049098</v>
      </c>
    </row>
    <row r="93" spans="1:12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>
        <f>Q!BS99</f>
        <v>3764.15194652937</v>
      </c>
    </row>
    <row r="94" spans="1:12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>
        <f>Q!BS100</f>
        <v>3748.9769601776102</v>
      </c>
    </row>
    <row r="95" spans="1:12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>
        <f>Q!BS101</f>
        <v>217.51766262713801</v>
      </c>
    </row>
    <row r="96" spans="1:12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>
        <f>Q!BS102</f>
        <v>196.27635665528899</v>
      </c>
    </row>
    <row r="97" spans="1:12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>
        <f>Q!BS103</f>
        <v>3777.8983082684399</v>
      </c>
    </row>
    <row r="98" spans="1:12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>
        <f>Q!BS104</f>
        <v>3761.3494029725398</v>
      </c>
    </row>
    <row r="99" spans="1:12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>
        <f>Q!BS105</f>
        <v>3798.7656920265499</v>
      </c>
    </row>
    <row r="100" spans="1:12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>
        <f>Q!BS106</f>
        <v>1490.57498121664</v>
      </c>
    </row>
    <row r="101" spans="1:12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>
        <f>Q!BS107</f>
        <v>1537.5052714230901</v>
      </c>
    </row>
    <row r="102" spans="1:12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>
        <f>Q!BS108</f>
        <v>1576.6131674606399</v>
      </c>
    </row>
    <row r="103" spans="1:12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>
        <f>Q!BS109</f>
        <v>206.26662422640399</v>
      </c>
    </row>
    <row r="104" spans="1:12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>
        <f>Q!BS110</f>
        <v>229.75465113281501</v>
      </c>
    </row>
    <row r="105" spans="1:12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>
        <f>Q!BS111</f>
        <v>4276.4676201130796</v>
      </c>
    </row>
    <row r="106" spans="1:12">
      <c r="A106" t="str">
        <f>Q!BD112</f>
        <v>Coil Load, Latent (kWh,thermal)</v>
      </c>
    </row>
    <row r="107" spans="1:12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1:12">
      <c r="B108" t="s">
        <v>813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63" t="str">
        <f>YourData!$J$4&amp;"/"&amp;YourData!$J$8</f>
        <v>Tested Prg/Org</v>
      </c>
    </row>
    <row r="109" spans="1:12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>
        <f>Q!BS115</f>
        <v>0</v>
      </c>
    </row>
    <row r="110" spans="1:12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>
        <f>Q!BS116</f>
        <v>0</v>
      </c>
    </row>
    <row r="111" spans="1:12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>
        <f>Q!BS117</f>
        <v>0</v>
      </c>
    </row>
    <row r="112" spans="1:12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>
        <f>Q!BS118</f>
        <v>0</v>
      </c>
    </row>
    <row r="113" spans="1:12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>
        <f>Q!BS119</f>
        <v>0</v>
      </c>
    </row>
    <row r="114" spans="1:12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>
        <f>Q!BS120</f>
        <v>740.84235950304196</v>
      </c>
    </row>
    <row r="115" spans="1:12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>
        <f>Q!BS121</f>
        <v>740.503720539602</v>
      </c>
    </row>
    <row r="116" spans="1:12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>
        <f>Q!BS122</f>
        <v>741.49139847205902</v>
      </c>
    </row>
    <row r="117" spans="1:12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>
        <f>Q!BS123</f>
        <v>739.152715042149</v>
      </c>
    </row>
    <row r="118" spans="1:12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>
        <f>Q!BS124</f>
        <v>2956.3470912596199</v>
      </c>
    </row>
    <row r="119" spans="1:12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>
        <f>Q!BS125</f>
        <v>2955.8767558314598</v>
      </c>
    </row>
    <row r="120" spans="1:12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>
        <f>Q!BS126</f>
        <v>369.64678231527898</v>
      </c>
    </row>
    <row r="121" spans="1:12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>
        <f>Q!BS127</f>
        <v>369.60312163693601</v>
      </c>
    </row>
    <row r="122" spans="1:12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>
        <f>Q!BS128</f>
        <v>1223.1179670339</v>
      </c>
    </row>
    <row r="124" spans="1:12">
      <c r="A124" t="str">
        <f>Q!BD130</f>
        <v>Sensible Coil - Zone Load, (Fan Heat) (kWh,thermal)</v>
      </c>
    </row>
    <row r="125" spans="1:12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1:12">
      <c r="B126" t="s">
        <v>813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63" t="str">
        <f>YourData!$J$4&amp;"/"&amp;YourData!$J$8</f>
        <v>Tested Prg/Org</v>
      </c>
    </row>
    <row r="127" spans="1:12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>
        <f>Q!BS133</f>
        <v>145.21599212910996</v>
      </c>
    </row>
    <row r="128" spans="1:12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>
        <f>Q!BS134</f>
        <v>128.6443894866502</v>
      </c>
    </row>
    <row r="129" spans="1:12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>
        <f>Q!BS135</f>
        <v>118.81016562465038</v>
      </c>
    </row>
    <row r="130" spans="1:12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>
        <f>Q!BS136</f>
        <v>10.330600051334017</v>
      </c>
    </row>
    <row r="131" spans="1:12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>
        <f>Q!BS137</f>
        <v>8.1287996125649897</v>
      </c>
    </row>
    <row r="132" spans="1:12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>
        <f>Q!BS138</f>
        <v>140.45838392095993</v>
      </c>
    </row>
    <row r="133" spans="1:12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>
        <f>Q!BS139</f>
        <v>129.52855759635986</v>
      </c>
    </row>
    <row r="134" spans="1:12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>
        <f>Q!BS140</f>
        <v>149.17133325003988</v>
      </c>
    </row>
    <row r="135" spans="1:12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>
        <f>Q!BS141</f>
        <v>72.666718573919979</v>
      </c>
    </row>
    <row r="136" spans="1:12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>
        <f>Q!BS142</f>
        <v>119.56264114133</v>
      </c>
    </row>
    <row r="137" spans="1:12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>
        <f>Q!BS143</f>
        <v>139.63075092686995</v>
      </c>
    </row>
    <row r="138" spans="1:12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>
        <f>Q!BS144</f>
        <v>18.118480414784983</v>
      </c>
    </row>
    <row r="139" spans="1:12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>
        <f>Q!BS145</f>
        <v>22.567001788115022</v>
      </c>
    </row>
    <row r="140" spans="1:12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>
        <f>Q!BS146</f>
        <v>154.55999999999949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 codeName="Sheet2">
    <pageSetUpPr fitToPage="1"/>
  </sheetPr>
  <dimension ref="A1:AB38"/>
  <sheetViews>
    <sheetView defaultGridColor="0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9">
      <c r="A1" s="443" t="s">
        <v>871</v>
      </c>
    </row>
    <row r="2" spans="1:9">
      <c r="A2" t="s">
        <v>875</v>
      </c>
    </row>
    <row r="3" spans="1:9">
      <c r="A3" s="473"/>
      <c r="I3" s="2"/>
    </row>
    <row r="4" spans="1:9">
      <c r="A4" t="s">
        <v>783</v>
      </c>
      <c r="I4" s="2"/>
    </row>
    <row r="5" spans="1:9">
      <c r="A5" s="473"/>
      <c r="I5" s="2"/>
    </row>
    <row r="6" spans="1:9">
      <c r="A6" s="443" t="s">
        <v>672</v>
      </c>
      <c r="I6" s="2"/>
    </row>
    <row r="7" spans="1:9">
      <c r="A7" t="s">
        <v>872</v>
      </c>
      <c r="I7" s="2"/>
    </row>
    <row r="8" spans="1:9">
      <c r="A8" s="2" t="s">
        <v>381</v>
      </c>
      <c r="I8" s="2"/>
    </row>
    <row r="9" spans="1:9">
      <c r="A9" s="2" t="s">
        <v>676</v>
      </c>
      <c r="I9" s="2"/>
    </row>
    <row r="10" spans="1:9">
      <c r="A10" s="2" t="s">
        <v>868</v>
      </c>
      <c r="I10" s="2"/>
    </row>
    <row r="11" spans="1:9">
      <c r="A11" s="2" t="s">
        <v>835</v>
      </c>
      <c r="I11" s="2"/>
    </row>
    <row r="12" spans="1:9">
      <c r="A12" s="2"/>
      <c r="I12" s="2"/>
    </row>
    <row r="13" spans="1:9">
      <c r="A13" s="2"/>
      <c r="I13" s="2"/>
    </row>
    <row r="14" spans="1:9">
      <c r="A14" s="2"/>
      <c r="I14" s="2"/>
    </row>
    <row r="15" spans="1:9">
      <c r="I15" s="2"/>
    </row>
    <row r="16" spans="1:9">
      <c r="I16" s="2"/>
    </row>
    <row r="17" spans="1:28">
      <c r="A17" s="474" t="s">
        <v>678</v>
      </c>
      <c r="I17" s="2"/>
    </row>
    <row r="18" spans="1:28">
      <c r="A18" t="s">
        <v>383</v>
      </c>
      <c r="I18" s="2"/>
    </row>
    <row r="19" spans="1:28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>
      <c r="A22" s="6"/>
      <c r="B22" s="466"/>
      <c r="C22" s="213"/>
      <c r="D22" s="213" t="s">
        <v>8</v>
      </c>
      <c r="E22" s="213" t="s">
        <v>9</v>
      </c>
      <c r="F22" s="466"/>
      <c r="G22" s="213"/>
      <c r="H22" s="213"/>
      <c r="I22" s="466"/>
      <c r="J22" s="213"/>
      <c r="K22" s="213"/>
      <c r="L22" s="466"/>
      <c r="M22" s="213"/>
      <c r="N22" s="213" t="s">
        <v>10</v>
      </c>
      <c r="O22" s="466"/>
      <c r="P22" s="213"/>
      <c r="Q22" s="467" t="s">
        <v>10</v>
      </c>
      <c r="R22" s="466"/>
      <c r="S22" s="213"/>
      <c r="T22" s="467" t="s">
        <v>10</v>
      </c>
      <c r="U22" s="2"/>
      <c r="V22" s="2"/>
      <c r="W22" s="2"/>
      <c r="X22" s="2"/>
      <c r="Y22" s="2"/>
      <c r="Z22" s="2"/>
      <c r="AA22" s="2"/>
      <c r="AB22" s="2"/>
    </row>
    <row r="23" spans="1:28">
      <c r="A23" s="6" t="s">
        <v>11</v>
      </c>
      <c r="B23" s="466" t="s">
        <v>12</v>
      </c>
      <c r="C23" s="213" t="s">
        <v>13</v>
      </c>
      <c r="D23" s="213" t="s">
        <v>14</v>
      </c>
      <c r="E23" s="213" t="s">
        <v>14</v>
      </c>
      <c r="F23" s="466" t="s">
        <v>12</v>
      </c>
      <c r="G23" s="213" t="s">
        <v>15</v>
      </c>
      <c r="H23" s="213" t="s">
        <v>16</v>
      </c>
      <c r="I23" s="466" t="s">
        <v>12</v>
      </c>
      <c r="J23" s="213" t="s">
        <v>15</v>
      </c>
      <c r="K23" s="213" t="s">
        <v>16</v>
      </c>
      <c r="L23" s="466" t="s">
        <v>17</v>
      </c>
      <c r="M23" s="213" t="s">
        <v>18</v>
      </c>
      <c r="N23" s="213" t="s">
        <v>19</v>
      </c>
      <c r="O23" s="466" t="s">
        <v>17</v>
      </c>
      <c r="P23" s="213" t="s">
        <v>18</v>
      </c>
      <c r="Q23" s="467" t="s">
        <v>19</v>
      </c>
      <c r="R23" s="466" t="s">
        <v>17</v>
      </c>
      <c r="S23" s="213" t="s">
        <v>18</v>
      </c>
      <c r="T23" s="467" t="s">
        <v>19</v>
      </c>
      <c r="U23" s="2"/>
      <c r="V23" s="2"/>
      <c r="W23" s="2"/>
      <c r="X23" s="2"/>
      <c r="Y23" s="2"/>
      <c r="Z23" s="2"/>
      <c r="AA23" s="2"/>
      <c r="AB23" s="2"/>
    </row>
    <row r="24" spans="1:28">
      <c r="A24" s="7"/>
      <c r="B24" s="468" t="s">
        <v>20</v>
      </c>
      <c r="C24" s="469" t="s">
        <v>20</v>
      </c>
      <c r="D24" s="469" t="s">
        <v>20</v>
      </c>
      <c r="E24" s="469" t="s">
        <v>20</v>
      </c>
      <c r="F24" s="468" t="s">
        <v>20</v>
      </c>
      <c r="G24" s="469" t="s">
        <v>20</v>
      </c>
      <c r="H24" s="469" t="s">
        <v>20</v>
      </c>
      <c r="I24" s="468" t="s">
        <v>20</v>
      </c>
      <c r="J24" s="469" t="s">
        <v>20</v>
      </c>
      <c r="K24" s="469" t="s">
        <v>20</v>
      </c>
      <c r="L24" s="468"/>
      <c r="M24" s="469" t="s">
        <v>21</v>
      </c>
      <c r="N24" s="469"/>
      <c r="O24" s="468"/>
      <c r="P24" s="469" t="s">
        <v>21</v>
      </c>
      <c r="Q24" s="470"/>
      <c r="R24" s="468"/>
      <c r="S24" s="469" t="s">
        <v>21</v>
      </c>
      <c r="T24" s="470"/>
      <c r="U24" s="2"/>
      <c r="V24" s="2"/>
      <c r="W24" s="2"/>
      <c r="X24" s="2"/>
      <c r="Y24" s="2"/>
      <c r="Z24" s="2"/>
      <c r="AA24" s="2"/>
      <c r="AB24" s="2"/>
    </row>
    <row r="25" spans="1:28">
      <c r="A25" s="6"/>
      <c r="B25" s="466" t="s">
        <v>387</v>
      </c>
      <c r="C25" s="213" t="s">
        <v>388</v>
      </c>
      <c r="D25" s="213" t="s">
        <v>389</v>
      </c>
      <c r="E25" s="213" t="s">
        <v>390</v>
      </c>
      <c r="F25" s="466" t="s">
        <v>391</v>
      </c>
      <c r="G25" s="213" t="s">
        <v>392</v>
      </c>
      <c r="H25" s="213" t="s">
        <v>393</v>
      </c>
      <c r="I25" s="466" t="s">
        <v>394</v>
      </c>
      <c r="J25" s="213" t="s">
        <v>395</v>
      </c>
      <c r="K25" s="213" t="s">
        <v>396</v>
      </c>
      <c r="L25" s="466" t="s">
        <v>397</v>
      </c>
      <c r="M25" s="213" t="s">
        <v>398</v>
      </c>
      <c r="N25" s="213" t="s">
        <v>399</v>
      </c>
      <c r="O25" s="466" t="s">
        <v>400</v>
      </c>
      <c r="P25" s="213" t="s">
        <v>401</v>
      </c>
      <c r="Q25" s="467" t="s">
        <v>402</v>
      </c>
      <c r="R25" s="466" t="s">
        <v>403</v>
      </c>
      <c r="S25" s="213" t="s">
        <v>404</v>
      </c>
      <c r="T25" s="467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>
      <c r="A26" s="6" t="s">
        <v>307</v>
      </c>
      <c r="B26" s="466" t="s">
        <v>406</v>
      </c>
      <c r="C26" s="213" t="s">
        <v>407</v>
      </c>
      <c r="D26" s="213" t="s">
        <v>408</v>
      </c>
      <c r="E26" s="213" t="s">
        <v>409</v>
      </c>
      <c r="F26" s="466" t="s">
        <v>410</v>
      </c>
      <c r="G26" s="213" t="s">
        <v>411</v>
      </c>
      <c r="H26" s="213" t="s">
        <v>412</v>
      </c>
      <c r="I26" s="466" t="s">
        <v>413</v>
      </c>
      <c r="J26" s="213" t="s">
        <v>414</v>
      </c>
      <c r="K26" s="213" t="s">
        <v>415</v>
      </c>
      <c r="L26" s="466" t="s">
        <v>416</v>
      </c>
      <c r="M26" s="213" t="s">
        <v>417</v>
      </c>
      <c r="N26" s="213" t="s">
        <v>418</v>
      </c>
      <c r="O26" s="466" t="s">
        <v>419</v>
      </c>
      <c r="P26" s="213" t="s">
        <v>420</v>
      </c>
      <c r="Q26" s="467" t="s">
        <v>421</v>
      </c>
      <c r="R26" s="466" t="s">
        <v>422</v>
      </c>
      <c r="S26" s="213" t="s">
        <v>423</v>
      </c>
      <c r="T26" s="467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>
      <c r="A27" s="6" t="s">
        <v>308</v>
      </c>
      <c r="B27" s="466" t="s">
        <v>425</v>
      </c>
      <c r="C27" s="213" t="s">
        <v>426</v>
      </c>
      <c r="D27" s="213" t="s">
        <v>427</v>
      </c>
      <c r="E27" s="213" t="s">
        <v>428</v>
      </c>
      <c r="F27" s="466" t="s">
        <v>429</v>
      </c>
      <c r="G27" s="213" t="s">
        <v>430</v>
      </c>
      <c r="H27" s="213" t="s">
        <v>431</v>
      </c>
      <c r="I27" s="466" t="s">
        <v>432</v>
      </c>
      <c r="J27" s="213" t="s">
        <v>433</v>
      </c>
      <c r="K27" s="213" t="s">
        <v>434</v>
      </c>
      <c r="L27" s="466" t="s">
        <v>435</v>
      </c>
      <c r="M27" s="213" t="s">
        <v>436</v>
      </c>
      <c r="N27" s="213" t="s">
        <v>437</v>
      </c>
      <c r="O27" s="466" t="s">
        <v>438</v>
      </c>
      <c r="P27" s="213" t="s">
        <v>439</v>
      </c>
      <c r="Q27" s="467" t="s">
        <v>440</v>
      </c>
      <c r="R27" s="466" t="s">
        <v>441</v>
      </c>
      <c r="S27" s="213" t="s">
        <v>442</v>
      </c>
      <c r="T27" s="467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>
      <c r="A28" s="6" t="s">
        <v>309</v>
      </c>
      <c r="B28" s="466" t="s">
        <v>444</v>
      </c>
      <c r="C28" s="213" t="s">
        <v>445</v>
      </c>
      <c r="D28" s="213" t="s">
        <v>446</v>
      </c>
      <c r="E28" s="213" t="s">
        <v>447</v>
      </c>
      <c r="F28" s="466" t="s">
        <v>448</v>
      </c>
      <c r="G28" s="213" t="s">
        <v>449</v>
      </c>
      <c r="H28" s="213" t="s">
        <v>450</v>
      </c>
      <c r="I28" s="466" t="s">
        <v>451</v>
      </c>
      <c r="J28" s="213" t="s">
        <v>452</v>
      </c>
      <c r="K28" s="213" t="s">
        <v>453</v>
      </c>
      <c r="L28" s="466" t="s">
        <v>454</v>
      </c>
      <c r="M28" s="213" t="s">
        <v>455</v>
      </c>
      <c r="N28" s="213" t="s">
        <v>456</v>
      </c>
      <c r="O28" s="466" t="s">
        <v>457</v>
      </c>
      <c r="P28" s="213" t="s">
        <v>458</v>
      </c>
      <c r="Q28" s="467" t="s">
        <v>459</v>
      </c>
      <c r="R28" s="466" t="s">
        <v>460</v>
      </c>
      <c r="S28" s="213" t="s">
        <v>461</v>
      </c>
      <c r="T28" s="467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>
      <c r="A29" s="6" t="s">
        <v>310</v>
      </c>
      <c r="B29" s="466" t="s">
        <v>463</v>
      </c>
      <c r="C29" s="213" t="s">
        <v>464</v>
      </c>
      <c r="D29" s="213" t="s">
        <v>465</v>
      </c>
      <c r="E29" s="213" t="s">
        <v>466</v>
      </c>
      <c r="F29" s="466" t="s">
        <v>467</v>
      </c>
      <c r="G29" s="213" t="s">
        <v>468</v>
      </c>
      <c r="H29" s="213" t="s">
        <v>469</v>
      </c>
      <c r="I29" s="466" t="s">
        <v>470</v>
      </c>
      <c r="J29" s="213" t="s">
        <v>471</v>
      </c>
      <c r="K29" s="213" t="s">
        <v>472</v>
      </c>
      <c r="L29" s="466" t="s">
        <v>473</v>
      </c>
      <c r="M29" s="213" t="s">
        <v>474</v>
      </c>
      <c r="N29" s="213" t="s">
        <v>475</v>
      </c>
      <c r="O29" s="466" t="s">
        <v>476</v>
      </c>
      <c r="P29" s="213" t="s">
        <v>477</v>
      </c>
      <c r="Q29" s="467" t="s">
        <v>478</v>
      </c>
      <c r="R29" s="466" t="s">
        <v>479</v>
      </c>
      <c r="S29" s="213" t="s">
        <v>480</v>
      </c>
      <c r="T29" s="467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>
      <c r="A30" s="6" t="s">
        <v>311</v>
      </c>
      <c r="B30" s="466" t="s">
        <v>482</v>
      </c>
      <c r="C30" s="213" t="s">
        <v>483</v>
      </c>
      <c r="D30" s="213" t="s">
        <v>484</v>
      </c>
      <c r="E30" s="213" t="s">
        <v>485</v>
      </c>
      <c r="F30" s="466" t="s">
        <v>486</v>
      </c>
      <c r="G30" s="213" t="s">
        <v>487</v>
      </c>
      <c r="H30" s="213" t="s">
        <v>488</v>
      </c>
      <c r="I30" s="466" t="s">
        <v>489</v>
      </c>
      <c r="J30" s="213" t="s">
        <v>490</v>
      </c>
      <c r="K30" s="213" t="s">
        <v>491</v>
      </c>
      <c r="L30" s="466" t="s">
        <v>492</v>
      </c>
      <c r="M30" s="213" t="s">
        <v>493</v>
      </c>
      <c r="N30" s="213" t="s">
        <v>494</v>
      </c>
      <c r="O30" s="466" t="s">
        <v>495</v>
      </c>
      <c r="P30" s="213" t="s">
        <v>496</v>
      </c>
      <c r="Q30" s="467" t="s">
        <v>497</v>
      </c>
      <c r="R30" s="466" t="s">
        <v>498</v>
      </c>
      <c r="S30" s="213" t="s">
        <v>499</v>
      </c>
      <c r="T30" s="467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>
      <c r="A31" s="6" t="s">
        <v>312</v>
      </c>
      <c r="B31" s="466" t="s">
        <v>501</v>
      </c>
      <c r="C31" s="213" t="s">
        <v>502</v>
      </c>
      <c r="D31" s="213" t="s">
        <v>503</v>
      </c>
      <c r="E31" s="213" t="s">
        <v>504</v>
      </c>
      <c r="F31" s="466" t="s">
        <v>505</v>
      </c>
      <c r="G31" s="213" t="s">
        <v>506</v>
      </c>
      <c r="H31" s="213" t="s">
        <v>507</v>
      </c>
      <c r="I31" s="466" t="s">
        <v>508</v>
      </c>
      <c r="J31" s="213" t="s">
        <v>509</v>
      </c>
      <c r="K31" s="213" t="s">
        <v>510</v>
      </c>
      <c r="L31" s="466" t="s">
        <v>511</v>
      </c>
      <c r="M31" s="213" t="s">
        <v>512</v>
      </c>
      <c r="N31" s="213" t="s">
        <v>513</v>
      </c>
      <c r="O31" s="466" t="s">
        <v>514</v>
      </c>
      <c r="P31" s="213" t="s">
        <v>515</v>
      </c>
      <c r="Q31" s="467" t="s">
        <v>516</v>
      </c>
      <c r="R31" s="466" t="s">
        <v>517</v>
      </c>
      <c r="S31" s="213" t="s">
        <v>518</v>
      </c>
      <c r="T31" s="467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>
      <c r="A32" s="6" t="s">
        <v>313</v>
      </c>
      <c r="B32" s="466" t="s">
        <v>520</v>
      </c>
      <c r="C32" s="213" t="s">
        <v>521</v>
      </c>
      <c r="D32" s="213" t="s">
        <v>522</v>
      </c>
      <c r="E32" s="213" t="s">
        <v>523</v>
      </c>
      <c r="F32" s="466" t="s">
        <v>524</v>
      </c>
      <c r="G32" s="213" t="s">
        <v>525</v>
      </c>
      <c r="H32" s="213" t="s">
        <v>526</v>
      </c>
      <c r="I32" s="466" t="s">
        <v>527</v>
      </c>
      <c r="J32" s="213" t="s">
        <v>528</v>
      </c>
      <c r="K32" s="213" t="s">
        <v>529</v>
      </c>
      <c r="L32" s="466" t="s">
        <v>530</v>
      </c>
      <c r="M32" s="213" t="s">
        <v>531</v>
      </c>
      <c r="N32" s="213" t="s">
        <v>532</v>
      </c>
      <c r="O32" s="466" t="s">
        <v>533</v>
      </c>
      <c r="P32" s="213" t="s">
        <v>534</v>
      </c>
      <c r="Q32" s="467" t="s">
        <v>535</v>
      </c>
      <c r="R32" s="466" t="s">
        <v>536</v>
      </c>
      <c r="S32" s="213" t="s">
        <v>537</v>
      </c>
      <c r="T32" s="467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>
      <c r="A33" s="6" t="s">
        <v>314</v>
      </c>
      <c r="B33" s="466" t="s">
        <v>539</v>
      </c>
      <c r="C33" s="213" t="s">
        <v>540</v>
      </c>
      <c r="D33" s="213" t="s">
        <v>541</v>
      </c>
      <c r="E33" s="213" t="s">
        <v>542</v>
      </c>
      <c r="F33" s="466" t="s">
        <v>543</v>
      </c>
      <c r="G33" s="213" t="s">
        <v>544</v>
      </c>
      <c r="H33" s="213" t="s">
        <v>545</v>
      </c>
      <c r="I33" s="466" t="s">
        <v>546</v>
      </c>
      <c r="J33" s="213" t="s">
        <v>547</v>
      </c>
      <c r="K33" s="213" t="s">
        <v>548</v>
      </c>
      <c r="L33" s="466" t="s">
        <v>549</v>
      </c>
      <c r="M33" s="213" t="s">
        <v>550</v>
      </c>
      <c r="N33" s="213" t="s">
        <v>551</v>
      </c>
      <c r="O33" s="466" t="s">
        <v>552</v>
      </c>
      <c r="P33" s="213" t="s">
        <v>553</v>
      </c>
      <c r="Q33" s="467" t="s">
        <v>554</v>
      </c>
      <c r="R33" s="466" t="s">
        <v>555</v>
      </c>
      <c r="S33" s="213" t="s">
        <v>556</v>
      </c>
      <c r="T33" s="467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>
      <c r="A34" s="6" t="s">
        <v>315</v>
      </c>
      <c r="B34" s="466" t="s">
        <v>558</v>
      </c>
      <c r="C34" s="213" t="s">
        <v>559</v>
      </c>
      <c r="D34" s="213" t="s">
        <v>560</v>
      </c>
      <c r="E34" s="213" t="s">
        <v>561</v>
      </c>
      <c r="F34" s="466" t="s">
        <v>562</v>
      </c>
      <c r="G34" s="213" t="s">
        <v>563</v>
      </c>
      <c r="H34" s="213" t="s">
        <v>564</v>
      </c>
      <c r="I34" s="466" t="s">
        <v>565</v>
      </c>
      <c r="J34" s="213" t="s">
        <v>566</v>
      </c>
      <c r="K34" s="213" t="s">
        <v>567</v>
      </c>
      <c r="L34" s="466" t="s">
        <v>568</v>
      </c>
      <c r="M34" s="213" t="s">
        <v>569</v>
      </c>
      <c r="N34" s="213" t="s">
        <v>570</v>
      </c>
      <c r="O34" s="466" t="s">
        <v>571</v>
      </c>
      <c r="P34" s="213" t="s">
        <v>572</v>
      </c>
      <c r="Q34" s="467" t="s">
        <v>573</v>
      </c>
      <c r="R34" s="466" t="s">
        <v>574</v>
      </c>
      <c r="S34" s="213" t="s">
        <v>575</v>
      </c>
      <c r="T34" s="467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>
      <c r="A35" s="6" t="s">
        <v>316</v>
      </c>
      <c r="B35" s="466" t="s">
        <v>577</v>
      </c>
      <c r="C35" s="213" t="s">
        <v>578</v>
      </c>
      <c r="D35" s="213" t="s">
        <v>579</v>
      </c>
      <c r="E35" s="213" t="s">
        <v>580</v>
      </c>
      <c r="F35" s="466" t="s">
        <v>581</v>
      </c>
      <c r="G35" s="213" t="s">
        <v>582</v>
      </c>
      <c r="H35" s="213" t="s">
        <v>583</v>
      </c>
      <c r="I35" s="466" t="s">
        <v>584</v>
      </c>
      <c r="J35" s="213" t="s">
        <v>585</v>
      </c>
      <c r="K35" s="213" t="s">
        <v>586</v>
      </c>
      <c r="L35" s="466" t="s">
        <v>587</v>
      </c>
      <c r="M35" s="213" t="s">
        <v>588</v>
      </c>
      <c r="N35" s="213" t="s">
        <v>589</v>
      </c>
      <c r="O35" s="466" t="s">
        <v>590</v>
      </c>
      <c r="P35" s="213" t="s">
        <v>591</v>
      </c>
      <c r="Q35" s="467" t="s">
        <v>592</v>
      </c>
      <c r="R35" s="466" t="s">
        <v>593</v>
      </c>
      <c r="S35" s="213" t="s">
        <v>594</v>
      </c>
      <c r="T35" s="467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>
      <c r="A36" s="6" t="s">
        <v>317</v>
      </c>
      <c r="B36" s="466" t="s">
        <v>596</v>
      </c>
      <c r="C36" s="213" t="s">
        <v>597</v>
      </c>
      <c r="D36" s="213" t="s">
        <v>598</v>
      </c>
      <c r="E36" s="213" t="s">
        <v>599</v>
      </c>
      <c r="F36" s="466" t="s">
        <v>600</v>
      </c>
      <c r="G36" s="213" t="s">
        <v>601</v>
      </c>
      <c r="H36" s="213" t="s">
        <v>602</v>
      </c>
      <c r="I36" s="466" t="s">
        <v>603</v>
      </c>
      <c r="J36" s="213" t="s">
        <v>604</v>
      </c>
      <c r="K36" s="213" t="s">
        <v>605</v>
      </c>
      <c r="L36" s="466" t="s">
        <v>606</v>
      </c>
      <c r="M36" s="213" t="s">
        <v>607</v>
      </c>
      <c r="N36" s="213" t="s">
        <v>608</v>
      </c>
      <c r="O36" s="466" t="s">
        <v>609</v>
      </c>
      <c r="P36" s="213" t="s">
        <v>610</v>
      </c>
      <c r="Q36" s="467" t="s">
        <v>611</v>
      </c>
      <c r="R36" s="466" t="s">
        <v>612</v>
      </c>
      <c r="S36" s="213" t="s">
        <v>613</v>
      </c>
      <c r="T36" s="467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>
      <c r="A37" s="6" t="s">
        <v>318</v>
      </c>
      <c r="B37" s="466" t="s">
        <v>615</v>
      </c>
      <c r="C37" s="213" t="s">
        <v>616</v>
      </c>
      <c r="D37" s="213" t="s">
        <v>617</v>
      </c>
      <c r="E37" s="213" t="s">
        <v>618</v>
      </c>
      <c r="F37" s="466" t="s">
        <v>619</v>
      </c>
      <c r="G37" s="213" t="s">
        <v>620</v>
      </c>
      <c r="H37" s="213" t="s">
        <v>621</v>
      </c>
      <c r="I37" s="466" t="s">
        <v>622</v>
      </c>
      <c r="J37" s="213" t="s">
        <v>623</v>
      </c>
      <c r="K37" s="213" t="s">
        <v>624</v>
      </c>
      <c r="L37" s="466" t="s">
        <v>625</v>
      </c>
      <c r="M37" s="213" t="s">
        <v>626</v>
      </c>
      <c r="N37" s="213" t="s">
        <v>627</v>
      </c>
      <c r="O37" s="466" t="s">
        <v>628</v>
      </c>
      <c r="P37" s="213" t="s">
        <v>629</v>
      </c>
      <c r="Q37" s="467" t="s">
        <v>630</v>
      </c>
      <c r="R37" s="466" t="s">
        <v>631</v>
      </c>
      <c r="S37" s="213" t="s">
        <v>632</v>
      </c>
      <c r="T37" s="467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>
      <c r="A38" s="7" t="s">
        <v>319</v>
      </c>
      <c r="B38" s="468" t="s">
        <v>634</v>
      </c>
      <c r="C38" s="469" t="s">
        <v>635</v>
      </c>
      <c r="D38" s="469" t="s">
        <v>636</v>
      </c>
      <c r="E38" s="469" t="s">
        <v>637</v>
      </c>
      <c r="F38" s="468" t="s">
        <v>638</v>
      </c>
      <c r="G38" s="469" t="s">
        <v>639</v>
      </c>
      <c r="H38" s="469" t="s">
        <v>640</v>
      </c>
      <c r="I38" s="468" t="s">
        <v>641</v>
      </c>
      <c r="J38" s="469" t="s">
        <v>642</v>
      </c>
      <c r="K38" s="469" t="s">
        <v>643</v>
      </c>
      <c r="L38" s="468" t="s">
        <v>644</v>
      </c>
      <c r="M38" s="469" t="s">
        <v>645</v>
      </c>
      <c r="N38" s="469" t="s">
        <v>646</v>
      </c>
      <c r="O38" s="468" t="s">
        <v>647</v>
      </c>
      <c r="P38" s="469" t="s">
        <v>648</v>
      </c>
      <c r="Q38" s="470" t="s">
        <v>649</v>
      </c>
      <c r="R38" s="468" t="s">
        <v>650</v>
      </c>
      <c r="S38" s="469" t="s">
        <v>651</v>
      </c>
      <c r="T38" s="470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000000000000004" header="0.5" footer="0.5"/>
  <pageSetup scale="56" orientation="landscape" horizontalDpi="4294967292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2">
      <c r="A1" t="str">
        <f>Q!CL491</f>
        <v>Sensitivities for Space Cooling Electricity Consumption</v>
      </c>
    </row>
    <row r="2" spans="1:12">
      <c r="A2" t="str">
        <f>Q!CL492</f>
        <v>Delta Qtot (kWh,e)</v>
      </c>
    </row>
    <row r="3" spans="1:12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1:12">
      <c r="B4" t="s">
        <v>813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Tested Prg/Org</v>
      </c>
    </row>
    <row r="5" spans="1:12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>
        <f>Q!DA495</f>
        <v>-463.8810043962601</v>
      </c>
    </row>
    <row r="6" spans="1:12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>
        <f>Q!DA496</f>
        <v>-53.417037683900048</v>
      </c>
    </row>
    <row r="7" spans="1:12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>
        <f>Q!DA497</f>
        <v>-517.29804208016014</v>
      </c>
    </row>
    <row r="8" spans="1:12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>
        <f>Q!DA498</f>
        <v>-1430.079279542982</v>
      </c>
    </row>
    <row r="9" spans="1:12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>
        <f>Q!DA499</f>
        <v>-41.553816438190594</v>
      </c>
    </row>
    <row r="10" spans="1:12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>
        <f>Q!DA500</f>
        <v>-1007.7520915849126</v>
      </c>
    </row>
    <row r="11" spans="1:12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>
        <f>Q!DA501</f>
        <v>125.62382720223991</v>
      </c>
    </row>
    <row r="12" spans="1:12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>
        <f>Q!DA502</f>
        <v>-58.290633972549813</v>
      </c>
    </row>
    <row r="13" spans="1:12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>
        <f>Q!DA503</f>
        <v>354.52956314588982</v>
      </c>
    </row>
    <row r="14" spans="1:12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>
        <f>Q!DA504</f>
        <v>-566.08346446574785</v>
      </c>
    </row>
    <row r="15" spans="1:12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>
        <f>Q!DA505</f>
        <v>-110.95606150394997</v>
      </c>
    </row>
    <row r="16" spans="1:12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>
        <f>Q!DA506</f>
        <v>455.12740296179788</v>
      </c>
    </row>
    <row r="17" spans="1:12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>
        <f>Q!DA507</f>
        <v>458.5690032360601</v>
      </c>
    </row>
    <row r="18" spans="1:12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>
        <f>Q!DA508</f>
        <v>-925.42921953564587</v>
      </c>
    </row>
    <row r="19" spans="1:12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>
        <f>Q!DA509</f>
        <v>96.990637747556605</v>
      </c>
    </row>
    <row r="20" spans="1:12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>
        <f>Q!DA510</f>
        <v>84.852213763343997</v>
      </c>
    </row>
    <row r="21" spans="1:12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>
        <f>Q!DA511</f>
        <v>-1299.1460090083619</v>
      </c>
    </row>
    <row r="22" spans="1:12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>
        <f>Q!DA512</f>
        <v>140.28903507271002</v>
      </c>
    </row>
    <row r="23" spans="1:12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>
        <f>Q!DA513</f>
        <v>-60.701016048310066</v>
      </c>
    </row>
    <row r="24" spans="1:12">
      <c r="A24" t="str">
        <f>Q!CL514</f>
        <v>Del Qcomp (kWh,e)</v>
      </c>
    </row>
    <row r="25" spans="1:12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1:12">
      <c r="B26" t="s">
        <v>813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Tested Prg/Org</v>
      </c>
    </row>
    <row r="27" spans="1:12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>
        <f>Q!DA517</f>
        <v>-439.52795355646401</v>
      </c>
    </row>
    <row r="28" spans="1:12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>
        <f>Q!DA518</f>
        <v>-38.965004356252052</v>
      </c>
    </row>
    <row r="29" spans="1:12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>
        <f>Q!DA519</f>
        <v>-478.49295791271607</v>
      </c>
    </row>
    <row r="30" spans="1:12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>
        <f>Q!DA520</f>
        <v>-1231.8563990112834</v>
      </c>
    </row>
    <row r="31" spans="1:12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>
        <f>Q!DA521</f>
        <v>-38.318127097739406</v>
      </c>
    </row>
    <row r="32" spans="1:12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>
        <f>Q!DA522</f>
        <v>-830.64657255255872</v>
      </c>
    </row>
    <row r="33" spans="1:12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>
        <f>Q!DA523</f>
        <v>108.26239190312799</v>
      </c>
    </row>
    <row r="34" spans="1:12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>
        <f>Q!DA524</f>
        <v>-42.228541373798066</v>
      </c>
    </row>
    <row r="35" spans="1:12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>
        <f>Q!DA525</f>
        <v>325.66322327222406</v>
      </c>
    </row>
    <row r="36" spans="1:12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>
        <f>Q!DA526</f>
        <v>-466.45919104271104</v>
      </c>
    </row>
    <row r="37" spans="1:12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>
        <f>Q!DA527</f>
        <v>-80.248404723448061</v>
      </c>
    </row>
    <row r="38" spans="1:12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>
        <f>Q!DA528</f>
        <v>386.21078631926298</v>
      </c>
    </row>
    <row r="39" spans="1:12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>
        <f>Q!DA529</f>
        <v>429.07760711643414</v>
      </c>
    </row>
    <row r="40" spans="1:12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>
        <f>Q!DA530</f>
        <v>-776.35040942446597</v>
      </c>
    </row>
    <row r="41" spans="1:12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>
        <f>Q!DA531</f>
        <v>82.310150307772687</v>
      </c>
    </row>
    <row r="42" spans="1:12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>
        <f>Q!DA532</f>
        <v>78.314821484276024</v>
      </c>
    </row>
    <row r="43" spans="1:12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>
        <f>Q!DA533</f>
        <v>-1127.1131950566241</v>
      </c>
    </row>
    <row r="44" spans="1:12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>
        <f>Q!DA534</f>
        <v>122.30684469430931</v>
      </c>
    </row>
    <row r="45" spans="1:12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>
        <f>Q!DA535</f>
        <v>-74.43264500639998</v>
      </c>
    </row>
    <row r="46" spans="1:12">
      <c r="A46" t="str">
        <f>Q!CL536</f>
        <v>Del Q IDfan (kWh,e)</v>
      </c>
    </row>
    <row r="47" spans="1:12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1:12">
      <c r="B48" t="s">
        <v>813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63" t="str">
        <f>YourData!$J$4&amp;"/"&amp;YourData!$J$8</f>
        <v>Tested Prg/Org</v>
      </c>
    </row>
    <row r="49" spans="1:12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>
        <f>Q!DA539</f>
        <v>-16.571602642459993</v>
      </c>
    </row>
    <row r="50" spans="1:12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>
        <f>Q!DA540</f>
        <v>-9.8342238620100062</v>
      </c>
    </row>
    <row r="51" spans="1:12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>
        <f>Q!DA541</f>
        <v>-26.405826504469999</v>
      </c>
    </row>
    <row r="52" spans="1:12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>
        <f>Q!DA542</f>
        <v>-134.88539207778058</v>
      </c>
    </row>
    <row r="53" spans="1:12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>
        <f>Q!DA543</f>
        <v>-2.2018004387689807</v>
      </c>
    </row>
    <row r="54" spans="1:12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>
        <f>Q!DA544</f>
        <v>-120.51558987408959</v>
      </c>
    </row>
    <row r="55" spans="1:12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>
        <f>Q!DA545</f>
        <v>11.813994434308995</v>
      </c>
    </row>
    <row r="56" spans="1:12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>
        <f>Q!DA546</f>
        <v>-10.929826324598992</v>
      </c>
    </row>
    <row r="57" spans="1:12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>
        <f>Q!DA547</f>
        <v>19.642775653677006</v>
      </c>
    </row>
    <row r="58" spans="1:12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>
        <f>Q!DA548</f>
        <v>-67.791665347041501</v>
      </c>
    </row>
    <row r="59" spans="1:12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>
        <f>Q!DA549</f>
        <v>-20.895742779632002</v>
      </c>
    </row>
    <row r="60" spans="1:12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>
        <f>Q!DA550</f>
        <v>46.895922567409499</v>
      </c>
    </row>
    <row r="61" spans="1:12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>
        <f>Q!DA551</f>
        <v>20.068109785537018</v>
      </c>
    </row>
    <row r="62" spans="1:12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>
        <f>Q!DA552</f>
        <v>-101.4441607265471</v>
      </c>
    </row>
    <row r="63" spans="1:12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>
        <f>Q!DA553</f>
        <v>9.9896808022194818</v>
      </c>
    </row>
    <row r="64" spans="1:12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>
        <f>Q!DA554</f>
        <v>4.4485213733305997</v>
      </c>
    </row>
    <row r="65" spans="1:12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>
        <f>Q!DA555</f>
        <v>-117.06374913875351</v>
      </c>
    </row>
    <row r="66" spans="1:12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>
        <f>Q!DA556</f>
        <v>12.236401736781101</v>
      </c>
    </row>
    <row r="67" spans="1:12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>
        <f>Q!DA557</f>
        <v>9.3440078708850081</v>
      </c>
    </row>
    <row r="68" spans="1:12">
      <c r="A68" t="str">
        <f>Q!CL558</f>
        <v>Del Q ODfan (kWh,e)</v>
      </c>
    </row>
    <row r="69" spans="1:12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1:12">
      <c r="B70" t="s">
        <v>813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63" t="str">
        <f>YourData!$J$4&amp;"/"&amp;YourData!$J$8</f>
        <v>Tested Prg/Org</v>
      </c>
    </row>
    <row r="71" spans="1:12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>
        <f>Q!DA561</f>
        <v>-7.781448197328892</v>
      </c>
    </row>
    <row r="72" spans="1:12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>
        <f>Q!DA562</f>
        <v>-4.6178094656395032</v>
      </c>
    </row>
    <row r="73" spans="1:12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>
        <f>Q!DA563</f>
        <v>-12.399257662968395</v>
      </c>
    </row>
    <row r="74" spans="1:12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>
        <f>Q!DA564</f>
        <v>-63.337488453914432</v>
      </c>
    </row>
    <row r="75" spans="1:12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>
        <f>Q!DA565</f>
        <v>-1.0338889016828303</v>
      </c>
    </row>
    <row r="76" spans="1:12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>
        <f>Q!DA566</f>
        <v>-56.589929158268376</v>
      </c>
    </row>
    <row r="77" spans="1:12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>
        <f>Q!DA567</f>
        <v>5.5474408648058997</v>
      </c>
    </row>
    <row r="78" spans="1:12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>
        <f>Q!DA568</f>
        <v>-5.1322662741597043</v>
      </c>
    </row>
    <row r="79" spans="1:12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>
        <f>Q!DA569</f>
        <v>9.2235642199876082</v>
      </c>
    </row>
    <row r="80" spans="1:12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>
        <f>Q!DA570</f>
        <v>-31.832608076002302</v>
      </c>
    </row>
    <row r="81" spans="1:12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>
        <f>Q!DA571</f>
        <v>-9.8119140008704022</v>
      </c>
    </row>
    <row r="82" spans="1:12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>
        <f>Q!DA572</f>
        <v>22.0206940751319</v>
      </c>
    </row>
    <row r="83" spans="1:12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>
        <f>Q!DA573</f>
        <v>9.4232863340779005</v>
      </c>
    </row>
    <row r="84" spans="1:12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>
        <f>Q!DA574</f>
        <v>-47.634649384639914</v>
      </c>
    </row>
    <row r="85" spans="1:12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>
        <f>Q!DA575</f>
        <v>4.6908066375639592</v>
      </c>
    </row>
    <row r="86" spans="1:12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>
        <f>Q!DA576</f>
        <v>2.0888709057378101</v>
      </c>
    </row>
    <row r="87" spans="1:12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>
        <f>Q!DA577</f>
        <v>-54.969064812980001</v>
      </c>
    </row>
    <row r="88" spans="1:12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>
        <f>Q!DA578</f>
        <v>5.7457886416189394</v>
      </c>
    </row>
    <row r="89" spans="1:12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>
        <f>Q!DA579</f>
        <v>4.3876210871980987</v>
      </c>
    </row>
    <row r="91" spans="1:12">
      <c r="A91" t="str">
        <f>Q!DC491</f>
        <v>Sensitivities for COP and Coil Loads</v>
      </c>
    </row>
    <row r="92" spans="1:12">
      <c r="A92" t="str">
        <f>Q!DC492</f>
        <v>Delta COP (kWh,t)</v>
      </c>
    </row>
    <row r="93" spans="1:12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1:12">
      <c r="B94" t="s">
        <v>813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63" t="str">
        <f>YourData!$J$4&amp;"/"&amp;YourData!$J$8</f>
        <v>Tested Prg/Org</v>
      </c>
    </row>
    <row r="95" spans="1:12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>
        <f>Q!DR495</f>
        <v>1.0058981792411501</v>
      </c>
    </row>
    <row r="96" spans="1:12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>
        <f>Q!DR496</f>
        <v>0.17136399355318988</v>
      </c>
    </row>
    <row r="97" spans="1:12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>
        <f>Q!DR497</f>
        <v>1.17726217279434</v>
      </c>
    </row>
    <row r="98" spans="1:12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>
        <f>Q!DR498</f>
        <v>-0.48203500985064007</v>
      </c>
    </row>
    <row r="99" spans="1:12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>
        <f>Q!DR499</f>
        <v>0.87631710825734022</v>
      </c>
    </row>
    <row r="100" spans="1:12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>
        <f>Q!DR500</f>
        <v>-0.61161608083444996</v>
      </c>
    </row>
    <row r="101" spans="1:12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>
        <f>Q!DR501</f>
        <v>0.26488388848810995</v>
      </c>
    </row>
    <row r="102" spans="1:12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>
        <f>Q!DR502</f>
        <v>0.1806389284399299</v>
      </c>
    </row>
    <row r="103" spans="1:12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>
        <f>Q!DR503</f>
        <v>-0.89300503582449009</v>
      </c>
    </row>
    <row r="104" spans="1:12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>
        <f>Q!DR504</f>
        <v>-0.24894502534792018</v>
      </c>
    </row>
    <row r="105" spans="1:12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>
        <f>Q!DR505</f>
        <v>0.36719209488836002</v>
      </c>
    </row>
    <row r="106" spans="1:12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>
        <f>Q!DR506</f>
        <v>0.6161371202362802</v>
      </c>
    </row>
    <row r="107" spans="1:12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>
        <f>Q!DR507</f>
        <v>-1.1756616946761</v>
      </c>
    </row>
    <row r="108" spans="1:12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>
        <f>Q!DR508</f>
        <v>-0.63034407947277016</v>
      </c>
    </row>
    <row r="109" spans="1:12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>
        <f>Q!DR509</f>
        <v>0.61334798473814978</v>
      </c>
    </row>
    <row r="110" spans="1:12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>
        <f>Q!DR510</f>
        <v>-1.0724561417483498</v>
      </c>
    </row>
    <row r="111" spans="1:12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>
        <f>Q!DR511</f>
        <v>-0.52713852654501991</v>
      </c>
    </row>
    <row r="112" spans="1:12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>
        <f>Q!DR512</f>
        <v>0.41720895124714019</v>
      </c>
    </row>
    <row r="113" spans="1:12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>
        <f>Q!DR513</f>
        <v>1.2404878701020099</v>
      </c>
    </row>
    <row r="114" spans="1:12">
      <c r="A114" t="str">
        <f>Q!DC514</f>
        <v>Del Q coil,t (kWh,t)</v>
      </c>
    </row>
    <row r="115" spans="1:12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1:12">
      <c r="B116" t="s">
        <v>813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63" t="str">
        <f>YourData!$J$4&amp;"/"&amp;YourData!$J$8</f>
        <v>Tested Prg/Org</v>
      </c>
    </row>
    <row r="117" spans="1:12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>
        <f>Q!DR517</f>
        <v>-35.611108175539812</v>
      </c>
    </row>
    <row r="118" spans="1:12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>
        <f>Q!DR518</f>
        <v>-15.174986351759799</v>
      </c>
    </row>
    <row r="119" spans="1:12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>
        <f>Q!DR519</f>
        <v>-50.78609452729961</v>
      </c>
    </row>
    <row r="120" spans="1:12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>
        <f>Q!DR520</f>
        <v>-3582.2453920777716</v>
      </c>
    </row>
    <row r="121" spans="1:12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>
        <f>Q!DR521</f>
        <v>-21.241305971849016</v>
      </c>
    </row>
    <row r="122" spans="1:12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>
        <f>Q!DR522</f>
        <v>-3567.875589874081</v>
      </c>
    </row>
    <row r="123" spans="1:12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>
        <f>Q!DR523</f>
        <v>754.58872124211985</v>
      </c>
    </row>
    <row r="124" spans="1:12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>
        <f>Q!DR524</f>
        <v>-16.887544259349852</v>
      </c>
    </row>
    <row r="125" spans="1:12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>
        <f>Q!DR525</f>
        <v>38.403966986469641</v>
      </c>
    </row>
    <row r="126" spans="1:12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>
        <f>Q!DR526</f>
        <v>-2289.0129715127</v>
      </c>
    </row>
    <row r="127" spans="1:12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>
        <f>Q!DR527</f>
        <v>-24.888305088769812</v>
      </c>
    </row>
    <row r="128" spans="1:12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>
        <f>Q!DR528</f>
        <v>2264.1246664239302</v>
      </c>
    </row>
    <row r="129" spans="1:12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>
        <f>Q!DR529</f>
        <v>38.637560609379761</v>
      </c>
    </row>
    <row r="130" spans="1:12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>
        <f>Q!DR530</f>
        <v>-3917.9389561410362</v>
      </c>
    </row>
    <row r="131" spans="1:12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>
        <f>Q!DR531</f>
        <v>379.63704988639506</v>
      </c>
    </row>
    <row r="132" spans="1:12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>
        <f>Q!DR532</f>
        <v>23.44436622806802</v>
      </c>
    </row>
    <row r="133" spans="1:12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>
        <f>Q!DR533</f>
        <v>-3933.1321505223477</v>
      </c>
    </row>
    <row r="134" spans="1:12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>
        <f>Q!DR534</f>
        <v>381.84011014261404</v>
      </c>
    </row>
    <row r="135" spans="1:12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>
        <f>Q!DR535</f>
        <v>1699.8225324420705</v>
      </c>
    </row>
    <row r="136" spans="1:12">
      <c r="A136" t="str">
        <f>Q!DC536</f>
        <v>Del Q coil,s (kWh,t)</v>
      </c>
    </row>
    <row r="137" spans="1:12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1:12">
      <c r="B138" t="s">
        <v>813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63" t="str">
        <f>YourData!$J$4&amp;"/"&amp;YourData!$J$8</f>
        <v>Tested Prg/Org</v>
      </c>
    </row>
    <row r="139" spans="1:12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>
        <f>Q!DR539</f>
        <v>-35.611108175539812</v>
      </c>
    </row>
    <row r="140" spans="1:12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>
        <f>Q!DR540</f>
        <v>-15.174986351759799</v>
      </c>
    </row>
    <row r="141" spans="1:12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>
        <f>Q!DR541</f>
        <v>-50.78609452729961</v>
      </c>
    </row>
    <row r="142" spans="1:12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>
        <f>Q!DR542</f>
        <v>-3582.2453920777716</v>
      </c>
    </row>
    <row r="143" spans="1:12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>
        <f>Q!DR543</f>
        <v>-21.241305971849016</v>
      </c>
    </row>
    <row r="144" spans="1:12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>
        <f>Q!DR544</f>
        <v>-3567.875589874081</v>
      </c>
    </row>
    <row r="145" spans="1:12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>
        <f>Q!DR545</f>
        <v>13.746361739069926</v>
      </c>
    </row>
    <row r="146" spans="1:12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>
        <f>Q!DR546</f>
        <v>-16.548905295900113</v>
      </c>
    </row>
    <row r="147" spans="1:12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>
        <f>Q!DR547</f>
        <v>37.416289054010122</v>
      </c>
    </row>
    <row r="148" spans="1:12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>
        <f>Q!DR548</f>
        <v>-2287.3233270517999</v>
      </c>
    </row>
    <row r="149" spans="1:12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>
        <f>Q!DR549</f>
        <v>-2240.3930368453498</v>
      </c>
    </row>
    <row r="150" spans="1:12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>
        <f>Q!DR550</f>
        <v>46.930290206450081</v>
      </c>
    </row>
    <row r="151" spans="1:12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>
        <f>Q!DR551</f>
        <v>39.107896037549835</v>
      </c>
    </row>
    <row r="152" spans="1:12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>
        <f>Q!DR552</f>
        <v>-1331.2386471966861</v>
      </c>
    </row>
    <row r="153" spans="1:12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>
        <f>Q!DR553</f>
        <v>9.9902675711149982</v>
      </c>
    </row>
    <row r="154" spans="1:12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>
        <f>Q!DR554</f>
        <v>23.488026906411022</v>
      </c>
    </row>
    <row r="155" spans="1:12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>
        <f>Q!DR555</f>
        <v>-1346.8585163278249</v>
      </c>
    </row>
    <row r="156" spans="1:12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>
        <f>Q!DR556</f>
        <v>12.236988505677004</v>
      </c>
    </row>
    <row r="157" spans="1:12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>
        <f>Q!DR557</f>
        <v>476.70456540816986</v>
      </c>
    </row>
    <row r="158" spans="1:12">
      <c r="A158" t="str">
        <f>Q!DC558</f>
        <v>Del Qcoil,lat (kWh,t)</v>
      </c>
    </row>
    <row r="159" spans="1:12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1:12">
      <c r="B160" t="s">
        <v>813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63" t="str">
        <f>YourData!$J$4&amp;"/"&amp;YourData!$J$8</f>
        <v>Tested Prg/Org</v>
      </c>
    </row>
    <row r="161" spans="1:12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>
        <f>Q!DR561</f>
        <v>0</v>
      </c>
    </row>
    <row r="162" spans="1:12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>
        <f>Q!DR562</f>
        <v>0</v>
      </c>
    </row>
    <row r="163" spans="1:12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>
        <f>Q!DR563</f>
        <v>0</v>
      </c>
    </row>
    <row r="164" spans="1:12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>
        <f>Q!DR564</f>
        <v>0</v>
      </c>
    </row>
    <row r="165" spans="1:12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>
        <f>Q!DR565</f>
        <v>0</v>
      </c>
    </row>
    <row r="166" spans="1:12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>
        <f>Q!DR566</f>
        <v>0</v>
      </c>
    </row>
    <row r="167" spans="1:12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>
        <f>Q!DR567</f>
        <v>740.84235950304196</v>
      </c>
    </row>
    <row r="168" spans="1:12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>
        <f>Q!DR568</f>
        <v>-0.33863896343996203</v>
      </c>
    </row>
    <row r="169" spans="1:12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>
        <f>Q!DR569</f>
        <v>0.98767793245701796</v>
      </c>
    </row>
    <row r="170" spans="1:12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>
        <f>Q!DR570</f>
        <v>-1.6896444608929642</v>
      </c>
    </row>
    <row r="171" spans="1:12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>
        <f>Q!DR571</f>
        <v>2215.5047317565777</v>
      </c>
    </row>
    <row r="172" spans="1:12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>
        <f>Q!DR572</f>
        <v>2217.194376217471</v>
      </c>
    </row>
    <row r="173" spans="1:12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>
        <f>Q!DR573</f>
        <v>-0.47033542816006957</v>
      </c>
    </row>
    <row r="174" spans="1:12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>
        <f>Q!DR574</f>
        <v>-2586.700308944341</v>
      </c>
    </row>
    <row r="175" spans="1:12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>
        <f>Q!DR575</f>
        <v>369.64678231527898</v>
      </c>
    </row>
    <row r="176" spans="1:12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>
        <f>Q!DR576</f>
        <v>-4.3660678342973824E-2</v>
      </c>
    </row>
    <row r="177" spans="1:12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>
        <f>Q!DR577</f>
        <v>-2586.2736341945238</v>
      </c>
    </row>
    <row r="178" spans="1:12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>
        <f>Q!DR578</f>
        <v>369.60312163693601</v>
      </c>
    </row>
    <row r="179" spans="1:12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>
        <f>Q!DR579</f>
        <v>1223.1179670339</v>
      </c>
    </row>
    <row r="180" spans="1:12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2">
      <c r="A6" t="str">
        <f>Q!BD233</f>
        <v>Indoor Drybulb Temperature: Mean and (Max-Min)/Mean</v>
      </c>
    </row>
    <row r="7" spans="1:12">
      <c r="A7" t="str">
        <f>Q!BD234</f>
        <v>Mean IDB (°C)</v>
      </c>
    </row>
    <row r="8" spans="1:12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1:12">
      <c r="B9" t="s">
        <v>813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63" t="str">
        <f>YourData!$J$4&amp;"/"&amp;YourData!$J$8</f>
        <v>Tested Prg/Org</v>
      </c>
    </row>
    <row r="10" spans="1:12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>
        <f>Q!BS237</f>
        <v>22.2</v>
      </c>
    </row>
    <row r="11" spans="1:12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>
        <f>Q!BS238</f>
        <v>22.2</v>
      </c>
    </row>
    <row r="12" spans="1:12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>
        <f>Q!BS239</f>
        <v>26.6999999999999</v>
      </c>
    </row>
    <row r="13" spans="1:12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>
        <f>Q!BS240</f>
        <v>22.2</v>
      </c>
    </row>
    <row r="14" spans="1:12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>
        <f>Q!BS241</f>
        <v>22.2</v>
      </c>
    </row>
    <row r="15" spans="1:12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>
        <f>Q!BS242</f>
        <v>22.2633262621931</v>
      </c>
    </row>
    <row r="16" spans="1:12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>
        <f>Q!BS243</f>
        <v>26.753745951240401</v>
      </c>
    </row>
    <row r="17" spans="1:12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>
        <f>Q!BS244</f>
        <v>23.387234739448001</v>
      </c>
    </row>
    <row r="18" spans="1:12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>
        <f>Q!BS245</f>
        <v>22.2</v>
      </c>
    </row>
    <row r="19" spans="1:12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>
        <f>Q!BS246</f>
        <v>22.2</v>
      </c>
    </row>
    <row r="20" spans="1:12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>
        <f>Q!BS247</f>
        <v>22.200009663276301</v>
      </c>
    </row>
    <row r="21" spans="1:12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>
        <f>Q!BS248</f>
        <v>22.1999999999999</v>
      </c>
    </row>
    <row r="22" spans="1:12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>
        <f>Q!BS249</f>
        <v>22.1999999999999</v>
      </c>
    </row>
    <row r="23" spans="1:12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>
        <f>Q!BS250</f>
        <v>26.7895436686374</v>
      </c>
    </row>
    <row r="24" spans="1:12">
      <c r="A24" t="str">
        <f>Q!BD251</f>
        <v>(Max - Min)/Mean IDB (°C)</v>
      </c>
    </row>
    <row r="25" spans="1:12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1:12">
      <c r="B26" t="s">
        <v>813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Tested Prg/Org</v>
      </c>
    </row>
    <row r="27" spans="1:12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>
        <f>Q!BS254</f>
        <v>0</v>
      </c>
    </row>
    <row r="28" spans="1:12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>
        <f>Q!BS255</f>
        <v>0</v>
      </c>
    </row>
    <row r="29" spans="1:12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>
        <f>Q!BS256</f>
        <v>0</v>
      </c>
    </row>
    <row r="30" spans="1:12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>
        <f>Q!BS257</f>
        <v>0</v>
      </c>
    </row>
    <row r="31" spans="1:12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>
        <f>Q!BS258</f>
        <v>0</v>
      </c>
    </row>
    <row r="32" spans="1:12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>
        <f>Q!BS259</f>
        <v>3.8447641611103873E-5</v>
      </c>
    </row>
    <row r="33" spans="1:12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>
        <f>Q!BS260</f>
        <v>2.8159302696324107E-5</v>
      </c>
    </row>
    <row r="34" spans="1:12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>
        <f>Q!BS261</f>
        <v>3.8471335373923594E-4</v>
      </c>
    </row>
    <row r="35" spans="1:12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>
        <f>Q!BS262</f>
        <v>4.4809001354240552E-15</v>
      </c>
    </row>
    <row r="36" spans="1:12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>
        <f>Q!BS263</f>
        <v>4.4809001354240552E-15</v>
      </c>
    </row>
    <row r="37" spans="1:12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>
        <f>Q!BS264</f>
        <v>1.2996335339297987E-7</v>
      </c>
    </row>
    <row r="38" spans="1:12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>
        <f>Q!BS265</f>
        <v>0</v>
      </c>
    </row>
    <row r="39" spans="1:12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>
        <f>Q!BS266</f>
        <v>0</v>
      </c>
    </row>
    <row r="40" spans="1:12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>
        <f>Q!BS267</f>
        <v>8.353334611816899E-4</v>
      </c>
    </row>
    <row r="42" spans="1:12">
      <c r="A42" t="str">
        <f>Q!BD269</f>
        <v>Humidity Ratio: Mean and (Max-Min)/Mean</v>
      </c>
    </row>
    <row r="43" spans="1:12">
      <c r="A43" t="str">
        <f>Q!BD270</f>
        <v>Mean Humidity Ratio</v>
      </c>
    </row>
    <row r="44" spans="1:12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1:12">
      <c r="B45" t="s">
        <v>813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63" t="str">
        <f>YourData!$J$4&amp;"/"&amp;YourData!$J$8</f>
        <v>Tested Prg/Org</v>
      </c>
    </row>
    <row r="46" spans="1:12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>
        <f>Q!BS273</f>
        <v>6.9763490870697496E-3</v>
      </c>
    </row>
    <row r="47" spans="1:12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>
        <f>Q!BS274</f>
        <v>6.2080763809236701E-3</v>
      </c>
    </row>
    <row r="48" spans="1:12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>
        <f>Q!BS275</f>
        <v>7.14459564738872E-3</v>
      </c>
    </row>
    <row r="49" spans="1:12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>
        <f>Q!BS276</f>
        <v>6.9793462187121499E-3</v>
      </c>
    </row>
    <row r="50" spans="1:12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>
        <f>Q!BS277</f>
        <v>6.2149848043878998E-3</v>
      </c>
    </row>
    <row r="51" spans="1:12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>
        <f>Q!BS278</f>
        <v>8.3624242356321703E-3</v>
      </c>
    </row>
    <row r="52" spans="1:12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>
        <f>Q!BS279</f>
        <v>9.8378807815326392E-3</v>
      </c>
    </row>
    <row r="53" spans="1:12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>
        <f>Q!BS280</f>
        <v>9.2250153890530602E-3</v>
      </c>
    </row>
    <row r="54" spans="1:12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>
        <f>Q!BS281</f>
        <v>1.0681841851434899E-2</v>
      </c>
    </row>
    <row r="55" spans="1:12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>
        <f>Q!BS282</f>
        <v>1.5727462371259399E-2</v>
      </c>
    </row>
    <row r="56" spans="1:12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>
        <f>Q!BS283</f>
        <v>1.5900700052334901E-2</v>
      </c>
    </row>
    <row r="57" spans="1:12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>
        <f>Q!BS284</f>
        <v>1.55127050975283E-2</v>
      </c>
    </row>
    <row r="58" spans="1:12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>
        <f>Q!BS285</f>
        <v>1.5432132549242E-2</v>
      </c>
    </row>
    <row r="59" spans="1:12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>
        <f>Q!BS286</f>
        <v>1.11126045646336E-2</v>
      </c>
    </row>
    <row r="60" spans="1:12">
      <c r="A60" t="str">
        <f>Q!BD287</f>
        <v>(Max - Min)/Mean Humidity Ratio</v>
      </c>
    </row>
    <row r="61" spans="1:12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1:12">
      <c r="B62" t="s">
        <v>813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63" t="str">
        <f>YourData!$J$4&amp;"/"&amp;YourData!$J$8</f>
        <v>Tested Prg/Org</v>
      </c>
    </row>
    <row r="63" spans="1:12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>
        <f>Q!BS290</f>
        <v>0</v>
      </c>
    </row>
    <row r="64" spans="1:12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>
        <f>Q!BS291</f>
        <v>0</v>
      </c>
    </row>
    <row r="65" spans="1:12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>
        <f>Q!BS292</f>
        <v>0</v>
      </c>
    </row>
    <row r="66" spans="1:12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>
        <f>Q!BS293</f>
        <v>0</v>
      </c>
    </row>
    <row r="67" spans="1:12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>
        <f>Q!BS294</f>
        <v>0</v>
      </c>
    </row>
    <row r="68" spans="1:12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>
        <f>Q!BS295</f>
        <v>1.5057512857744628E-4</v>
      </c>
    </row>
    <row r="69" spans="1:12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>
        <f>Q!BS296</f>
        <v>1.7110248462246292E-4</v>
      </c>
    </row>
    <row r="70" spans="1:12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>
        <f>Q!BS297</f>
        <v>4.470117724285291E-4</v>
      </c>
    </row>
    <row r="71" spans="1:12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>
        <f>Q!BS298</f>
        <v>3.9057174959388169E-4</v>
      </c>
    </row>
    <row r="72" spans="1:12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>
        <f>Q!BS299</f>
        <v>4.0525501544656708E-4</v>
      </c>
    </row>
    <row r="73" spans="1:12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>
        <f>Q!BS300</f>
        <v>3.7290526866655914E-4</v>
      </c>
    </row>
    <row r="74" spans="1:12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>
        <f>Q!BS301</f>
        <v>2.5231331517954572E-3</v>
      </c>
    </row>
    <row r="75" spans="1:12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>
        <f>Q!BS302</f>
        <v>2.2199681392629914E-3</v>
      </c>
    </row>
    <row r="76" spans="1:12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>
        <f>Q!BS303</f>
        <v>6.9464027821767227E-4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transitionEvaluation="1" codeName="Sheet49"/>
  <dimension ref="A1:X99"/>
  <sheetViews>
    <sheetView defaultGridColor="0" colorId="22" zoomScale="87" workbookViewId="0"/>
  </sheetViews>
  <sheetFormatPr baseColWidth="10" defaultColWidth="9.7109375" defaultRowHeight="16"/>
  <sheetData>
    <row r="1" spans="1:24">
      <c r="A1" t="s">
        <v>105</v>
      </c>
      <c r="G1" s="442" t="s">
        <v>268</v>
      </c>
      <c r="H1" s="331"/>
      <c r="I1" s="331"/>
      <c r="J1" s="331"/>
      <c r="K1" s="331"/>
      <c r="L1" s="455"/>
    </row>
    <row r="2" spans="1:24">
      <c r="A2" t="s">
        <v>1</v>
      </c>
      <c r="G2" s="451"/>
      <c r="H2" s="452"/>
      <c r="I2" s="452"/>
      <c r="J2" s="452"/>
      <c r="K2" s="471" t="s">
        <v>653</v>
      </c>
      <c r="L2" s="455"/>
    </row>
    <row r="3" spans="1:24">
      <c r="A3" s="19" t="s">
        <v>106</v>
      </c>
      <c r="B3" s="4"/>
      <c r="C3" s="4"/>
      <c r="D3" s="4"/>
      <c r="E3" s="4"/>
      <c r="F3" s="4"/>
      <c r="G3" s="442" t="s">
        <v>267</v>
      </c>
      <c r="H3" s="331"/>
      <c r="I3" s="331"/>
      <c r="J3" s="298"/>
      <c r="K3" s="472"/>
      <c r="L3" s="455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7"/>
      <c r="B4" s="8"/>
      <c r="C4" s="8"/>
      <c r="D4" s="8"/>
      <c r="E4" s="8"/>
      <c r="F4" s="8"/>
      <c r="G4" s="442" t="s">
        <v>266</v>
      </c>
      <c r="H4" s="331"/>
      <c r="I4" s="331"/>
      <c r="J4" s="331"/>
      <c r="K4" s="475" t="s">
        <v>37</v>
      </c>
      <c r="L4" s="45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t="s">
        <v>0</v>
      </c>
      <c r="G5" s="442" t="s">
        <v>270</v>
      </c>
      <c r="H5" s="331"/>
      <c r="I5" s="331"/>
      <c r="J5" s="298"/>
      <c r="K5" s="476">
        <v>36570</v>
      </c>
      <c r="L5" s="298"/>
    </row>
    <row r="6" spans="1:24">
      <c r="G6" s="442" t="s">
        <v>275</v>
      </c>
      <c r="H6" s="298"/>
      <c r="I6" s="298"/>
      <c r="J6" s="298"/>
      <c r="K6" s="449"/>
      <c r="L6" s="298"/>
    </row>
    <row r="7" spans="1:24">
      <c r="A7" t="s">
        <v>107</v>
      </c>
      <c r="G7" s="451"/>
      <c r="H7" s="452"/>
      <c r="I7" s="452"/>
      <c r="J7" s="452"/>
      <c r="K7" s="471" t="s">
        <v>654</v>
      </c>
      <c r="L7" s="298"/>
    </row>
    <row r="8" spans="1:24">
      <c r="G8" s="442" t="s">
        <v>276</v>
      </c>
      <c r="H8" s="331"/>
      <c r="I8" s="331"/>
      <c r="J8" s="331"/>
      <c r="K8" s="475" t="s">
        <v>43</v>
      </c>
      <c r="L8" s="298"/>
    </row>
    <row r="9" spans="1:24">
      <c r="A9" t="s">
        <v>108</v>
      </c>
    </row>
    <row r="10" spans="1:24">
      <c r="A10" t="s">
        <v>109</v>
      </c>
    </row>
    <row r="12" spans="1:24">
      <c r="A12" t="s">
        <v>110</v>
      </c>
    </row>
    <row r="13" spans="1:24">
      <c r="A13" t="s">
        <v>111</v>
      </c>
    </row>
    <row r="15" spans="1:24">
      <c r="A15" t="s">
        <v>112</v>
      </c>
    </row>
    <row r="16" spans="1:24">
      <c r="A16" t="s">
        <v>113</v>
      </c>
    </row>
    <row r="19" spans="1:24">
      <c r="F19" t="s">
        <v>2</v>
      </c>
      <c r="M19" t="s">
        <v>3</v>
      </c>
      <c r="O19" t="s">
        <v>114</v>
      </c>
      <c r="R19" t="s">
        <v>115</v>
      </c>
    </row>
    <row r="21" spans="1:24">
      <c r="C21" t="s">
        <v>5</v>
      </c>
      <c r="F21" t="s">
        <v>116</v>
      </c>
      <c r="J21" t="s">
        <v>7</v>
      </c>
    </row>
    <row r="22" spans="1:24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1:24">
      <c r="B64" t="s">
        <v>133</v>
      </c>
    </row>
    <row r="65" spans="1:24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/>
  <dimension ref="A1:V38"/>
  <sheetViews>
    <sheetView workbookViewId="0"/>
  </sheetViews>
  <sheetFormatPr baseColWidth="10" defaultColWidth="8.7109375" defaultRowHeight="16"/>
  <sheetData>
    <row r="1" spans="1:22">
      <c r="A1" s="2" t="s">
        <v>197</v>
      </c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  <c r="U1" s="2"/>
      <c r="V1" s="2"/>
    </row>
    <row r="2" spans="1:22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655</v>
      </c>
      <c r="O2" s="2"/>
      <c r="P2" s="2"/>
      <c r="Q2" s="2"/>
      <c r="R2" s="2"/>
      <c r="S2" s="2"/>
      <c r="T2" s="2"/>
      <c r="U2" s="2"/>
      <c r="V2" s="2"/>
    </row>
    <row r="3" spans="1:22">
      <c r="A3" s="167" t="s">
        <v>198</v>
      </c>
      <c r="B3" s="168"/>
      <c r="C3" s="168"/>
      <c r="D3" s="168"/>
      <c r="E3" s="168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  <c r="U3" s="2"/>
      <c r="V3" s="2"/>
    </row>
    <row r="4" spans="1:22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/>
  <dimension ref="A1:T39"/>
  <sheetViews>
    <sheetView workbookViewId="0"/>
  </sheetViews>
  <sheetFormatPr baseColWidth="10" defaultColWidth="8.7109375" defaultRowHeight="16"/>
  <sheetData>
    <row r="1" spans="1:20">
      <c r="A1" s="2"/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290</v>
      </c>
      <c r="O2" s="2"/>
      <c r="P2" s="2"/>
      <c r="Q2" s="2"/>
      <c r="R2" s="2"/>
      <c r="S2" s="2"/>
      <c r="T2" s="2"/>
    </row>
    <row r="3" spans="1:20">
      <c r="A3" s="167" t="s">
        <v>204</v>
      </c>
      <c r="B3" s="168"/>
      <c r="C3" s="168"/>
      <c r="D3" s="168"/>
      <c r="E3" s="168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</row>
    <row r="4" spans="1:20">
      <c r="A4" s="2" t="s">
        <v>205</v>
      </c>
      <c r="B4" s="2"/>
      <c r="C4" s="2"/>
      <c r="D4" s="2"/>
      <c r="E4" s="2"/>
      <c r="F4" s="442" t="s">
        <v>266</v>
      </c>
      <c r="G4" s="331"/>
      <c r="H4" s="331"/>
      <c r="I4" s="331"/>
      <c r="J4" s="475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169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69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169" t="s">
        <v>206</v>
      </c>
      <c r="B20" s="2"/>
      <c r="C20" s="169"/>
      <c r="D20" s="2"/>
      <c r="E20" s="2"/>
      <c r="F20" s="169"/>
      <c r="G20" s="2"/>
      <c r="H20" s="2"/>
      <c r="I20" s="16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169"/>
      <c r="B21" s="170" t="s">
        <v>207</v>
      </c>
      <c r="C21" s="2" t="s">
        <v>5</v>
      </c>
      <c r="D21" s="169"/>
      <c r="E21" s="169"/>
      <c r="F21" s="2" t="s">
        <v>116</v>
      </c>
      <c r="G21" s="169"/>
      <c r="H21" s="169"/>
      <c r="I21" s="169"/>
      <c r="J21" s="2" t="s">
        <v>7</v>
      </c>
      <c r="K21" s="169"/>
      <c r="L21" s="170" t="s">
        <v>208</v>
      </c>
      <c r="M21" s="169"/>
      <c r="N21" s="169"/>
      <c r="O21" s="2"/>
      <c r="P21" s="2"/>
      <c r="Q21" s="2"/>
      <c r="R21" s="2"/>
      <c r="S21" s="2"/>
      <c r="T21" s="2"/>
    </row>
    <row r="22" spans="1:20">
      <c r="A22" s="2"/>
      <c r="B22" s="169"/>
      <c r="C22" s="170" t="s">
        <v>209</v>
      </c>
      <c r="D22" s="11" t="s">
        <v>8</v>
      </c>
      <c r="E22" s="11" t="s">
        <v>9</v>
      </c>
      <c r="F22" s="170" t="s">
        <v>210</v>
      </c>
      <c r="G22" s="169"/>
      <c r="H22" s="169"/>
      <c r="I22" s="170" t="s">
        <v>211</v>
      </c>
      <c r="J22" s="169"/>
      <c r="K22" s="169"/>
      <c r="L22" s="2"/>
      <c r="M22" s="169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7" thickBot="1">
      <c r="A24" s="169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171" t="s">
        <v>320</v>
      </c>
      <c r="B25" s="172">
        <v>1530</v>
      </c>
      <c r="C25" s="173">
        <v>1318</v>
      </c>
      <c r="D25" s="174">
        <v>144</v>
      </c>
      <c r="E25" s="175">
        <v>68</v>
      </c>
      <c r="F25" s="176">
        <v>3800</v>
      </c>
      <c r="G25" s="174">
        <v>3800</v>
      </c>
      <c r="H25" s="175">
        <v>0</v>
      </c>
      <c r="I25" s="177">
        <v>3656</v>
      </c>
      <c r="J25" s="176">
        <v>3656</v>
      </c>
      <c r="K25" s="175">
        <v>0</v>
      </c>
      <c r="L25" s="178">
        <v>2.3889999999999998</v>
      </c>
      <c r="M25" s="174">
        <v>22.2</v>
      </c>
      <c r="N25" s="179">
        <v>6.9100000000000003E-3</v>
      </c>
      <c r="O25" s="178">
        <v>2.3919999999999999</v>
      </c>
      <c r="P25" s="174">
        <v>22.2</v>
      </c>
      <c r="Q25" s="179">
        <v>6.9899999999999997E-3</v>
      </c>
      <c r="R25" s="178">
        <v>2.39</v>
      </c>
      <c r="S25" s="174">
        <v>22.2</v>
      </c>
      <c r="T25" s="179">
        <v>6.8399999999999997E-3</v>
      </c>
    </row>
    <row r="26" spans="1:20">
      <c r="A26" s="180" t="s">
        <v>307</v>
      </c>
      <c r="B26" s="181">
        <v>1089</v>
      </c>
      <c r="C26" s="182">
        <v>899</v>
      </c>
      <c r="D26" s="183">
        <v>129</v>
      </c>
      <c r="E26" s="184">
        <v>61</v>
      </c>
      <c r="F26" s="181">
        <v>3766</v>
      </c>
      <c r="G26" s="183">
        <v>3766</v>
      </c>
      <c r="H26" s="184">
        <v>0</v>
      </c>
      <c r="I26" s="185">
        <v>3637</v>
      </c>
      <c r="J26" s="181">
        <v>3637</v>
      </c>
      <c r="K26" s="184">
        <v>0</v>
      </c>
      <c r="L26" s="186">
        <v>3.3420000000000001</v>
      </c>
      <c r="M26" s="183">
        <v>22.2</v>
      </c>
      <c r="N26" s="187">
        <v>6.9199999999999999E-3</v>
      </c>
      <c r="O26" s="186">
        <v>3.3570000000000002</v>
      </c>
      <c r="P26" s="183">
        <v>22.2</v>
      </c>
      <c r="Q26" s="187">
        <v>6.9899999999999997E-3</v>
      </c>
      <c r="R26" s="186">
        <v>3.3220000000000001</v>
      </c>
      <c r="S26" s="183">
        <v>22.2</v>
      </c>
      <c r="T26" s="187">
        <v>6.8399999999999997E-3</v>
      </c>
    </row>
    <row r="27" spans="1:20">
      <c r="A27" s="188" t="s">
        <v>308</v>
      </c>
      <c r="B27" s="189">
        <v>1012</v>
      </c>
      <c r="C27" s="190">
        <v>840</v>
      </c>
      <c r="D27" s="191">
        <v>117</v>
      </c>
      <c r="E27" s="192">
        <v>55</v>
      </c>
      <c r="F27" s="189">
        <v>3749</v>
      </c>
      <c r="G27" s="191">
        <v>3749</v>
      </c>
      <c r="H27" s="192">
        <v>0</v>
      </c>
      <c r="I27" s="193">
        <v>3632</v>
      </c>
      <c r="J27" s="189">
        <v>3632</v>
      </c>
      <c r="K27" s="192">
        <v>0</v>
      </c>
      <c r="L27" s="194">
        <v>3.59</v>
      </c>
      <c r="M27" s="191">
        <v>26.7</v>
      </c>
      <c r="N27" s="195">
        <v>7.0000000000000001E-3</v>
      </c>
      <c r="O27" s="194">
        <v>3.5960000000000001</v>
      </c>
      <c r="P27" s="191">
        <v>26.7</v>
      </c>
      <c r="Q27" s="195">
        <v>7.0000000000000001E-3</v>
      </c>
      <c r="R27" s="194">
        <v>3.5830000000000002</v>
      </c>
      <c r="S27" s="191">
        <v>26.7</v>
      </c>
      <c r="T27" s="195">
        <v>7.0000000000000001E-3</v>
      </c>
    </row>
    <row r="28" spans="1:20">
      <c r="A28" s="180" t="s">
        <v>309</v>
      </c>
      <c r="B28" s="181">
        <v>109</v>
      </c>
      <c r="C28" s="182">
        <v>94</v>
      </c>
      <c r="D28" s="183">
        <v>10</v>
      </c>
      <c r="E28" s="184">
        <v>5</v>
      </c>
      <c r="F28" s="181">
        <v>219</v>
      </c>
      <c r="G28" s="183">
        <v>219</v>
      </c>
      <c r="H28" s="184">
        <v>0</v>
      </c>
      <c r="I28" s="185">
        <v>209</v>
      </c>
      <c r="J28" s="181">
        <v>209</v>
      </c>
      <c r="K28" s="184">
        <v>0</v>
      </c>
      <c r="L28" s="186">
        <v>1.909</v>
      </c>
      <c r="M28" s="183">
        <v>22.2</v>
      </c>
      <c r="N28" s="187">
        <v>6.9100000000000003E-3</v>
      </c>
      <c r="O28" s="186">
        <v>1.923</v>
      </c>
      <c r="P28" s="183">
        <v>22.2</v>
      </c>
      <c r="Q28" s="187">
        <v>6.9100000000000003E-3</v>
      </c>
      <c r="R28" s="186">
        <v>1.85</v>
      </c>
      <c r="S28" s="183">
        <v>22.2</v>
      </c>
      <c r="T28" s="187">
        <v>6.8399999999999997E-3</v>
      </c>
    </row>
    <row r="29" spans="1:20">
      <c r="A29" s="180" t="s">
        <v>310</v>
      </c>
      <c r="B29" s="181">
        <v>69</v>
      </c>
      <c r="C29" s="182">
        <v>57</v>
      </c>
      <c r="D29" s="183">
        <v>8</v>
      </c>
      <c r="E29" s="184">
        <v>4</v>
      </c>
      <c r="F29" s="185">
        <v>198</v>
      </c>
      <c r="G29" s="183">
        <v>198</v>
      </c>
      <c r="H29" s="184">
        <v>0</v>
      </c>
      <c r="I29" s="185">
        <v>190</v>
      </c>
      <c r="J29" s="181">
        <v>190</v>
      </c>
      <c r="K29" s="184">
        <v>0</v>
      </c>
      <c r="L29" s="196">
        <v>2.734</v>
      </c>
      <c r="M29" s="183">
        <v>22.2</v>
      </c>
      <c r="N29" s="187">
        <v>6.9199999999999999E-3</v>
      </c>
      <c r="O29" s="186">
        <v>2.8330000000000002</v>
      </c>
      <c r="P29" s="183">
        <v>22.2</v>
      </c>
      <c r="Q29" s="187">
        <v>6.9199999999999999E-3</v>
      </c>
      <c r="R29" s="186">
        <v>2.68</v>
      </c>
      <c r="S29" s="183">
        <v>22.2</v>
      </c>
      <c r="T29" s="187">
        <v>6.8399999999999997E-3</v>
      </c>
    </row>
    <row r="30" spans="1:20">
      <c r="A30" s="180" t="s">
        <v>311</v>
      </c>
      <c r="B30" s="181">
        <v>1207</v>
      </c>
      <c r="C30" s="182">
        <v>999</v>
      </c>
      <c r="D30" s="183">
        <v>141</v>
      </c>
      <c r="E30" s="184">
        <v>66</v>
      </c>
      <c r="F30" s="181">
        <v>4517</v>
      </c>
      <c r="G30" s="183">
        <v>3778</v>
      </c>
      <c r="H30" s="184">
        <v>739</v>
      </c>
      <c r="I30" s="197">
        <v>4376</v>
      </c>
      <c r="J30" s="198">
        <v>3637</v>
      </c>
      <c r="K30" s="199">
        <v>739</v>
      </c>
      <c r="L30" s="186">
        <v>3.63</v>
      </c>
      <c r="M30" s="183">
        <v>22.2</v>
      </c>
      <c r="N30" s="187">
        <v>8.5299999999999994E-3</v>
      </c>
      <c r="O30" s="186">
        <v>3.63</v>
      </c>
      <c r="P30" s="183">
        <v>22.2</v>
      </c>
      <c r="Q30" s="187">
        <v>8.5299999999999994E-3</v>
      </c>
      <c r="R30" s="186">
        <v>3.62</v>
      </c>
      <c r="S30" s="183">
        <v>22.2</v>
      </c>
      <c r="T30" s="187">
        <v>8.5299999999999994E-3</v>
      </c>
    </row>
    <row r="31" spans="1:20">
      <c r="A31" s="180" t="s">
        <v>312</v>
      </c>
      <c r="B31" s="198">
        <v>1139</v>
      </c>
      <c r="C31" s="200">
        <v>949</v>
      </c>
      <c r="D31" s="201">
        <v>129</v>
      </c>
      <c r="E31" s="199">
        <v>61</v>
      </c>
      <c r="F31" s="198">
        <v>4500</v>
      </c>
      <c r="G31" s="201">
        <v>3761</v>
      </c>
      <c r="H31" s="199">
        <v>739</v>
      </c>
      <c r="I31" s="197">
        <v>4371</v>
      </c>
      <c r="J31" s="198">
        <v>3632</v>
      </c>
      <c r="K31" s="199">
        <v>739</v>
      </c>
      <c r="L31" s="186">
        <v>3.84</v>
      </c>
      <c r="M31" s="183">
        <v>26.7</v>
      </c>
      <c r="N31" s="187">
        <v>1.01E-2</v>
      </c>
      <c r="O31" s="186">
        <v>3.85</v>
      </c>
      <c r="P31" s="183">
        <v>26.7</v>
      </c>
      <c r="Q31" s="187">
        <v>1.01E-2</v>
      </c>
      <c r="R31" s="186">
        <v>3.83</v>
      </c>
      <c r="S31" s="183">
        <v>26.7</v>
      </c>
      <c r="T31" s="187">
        <v>1.01E-2</v>
      </c>
    </row>
    <row r="32" spans="1:20">
      <c r="A32" s="180" t="s">
        <v>313</v>
      </c>
      <c r="B32" s="181">
        <v>1501</v>
      </c>
      <c r="C32" s="182">
        <v>1281</v>
      </c>
      <c r="D32" s="183">
        <v>150</v>
      </c>
      <c r="E32" s="184">
        <v>70</v>
      </c>
      <c r="F32" s="198">
        <v>4538</v>
      </c>
      <c r="G32" s="183">
        <v>3798</v>
      </c>
      <c r="H32" s="184">
        <v>739</v>
      </c>
      <c r="I32" s="197">
        <v>4388</v>
      </c>
      <c r="J32" s="198">
        <v>3649</v>
      </c>
      <c r="K32" s="199">
        <v>739</v>
      </c>
      <c r="L32" s="186">
        <v>2.92</v>
      </c>
      <c r="M32" s="183">
        <v>23.3</v>
      </c>
      <c r="N32" s="187">
        <v>9.8499999999999994E-3</v>
      </c>
      <c r="O32" s="186">
        <v>2.93</v>
      </c>
      <c r="P32" s="183">
        <v>22.2</v>
      </c>
      <c r="Q32" s="187">
        <v>9.8499999999999994E-3</v>
      </c>
      <c r="R32" s="186">
        <v>2.92</v>
      </c>
      <c r="S32" s="183">
        <v>22.2</v>
      </c>
      <c r="T32" s="187">
        <v>9.8399999999999998E-3</v>
      </c>
    </row>
    <row r="33" spans="1:20">
      <c r="A33" s="180" t="s">
        <v>314</v>
      </c>
      <c r="B33" s="181">
        <v>638</v>
      </c>
      <c r="C33" s="182">
        <v>530</v>
      </c>
      <c r="D33" s="183">
        <v>73</v>
      </c>
      <c r="E33" s="184">
        <v>34</v>
      </c>
      <c r="F33" s="198">
        <v>2232</v>
      </c>
      <c r="G33" s="183">
        <v>1493</v>
      </c>
      <c r="H33" s="184">
        <v>739</v>
      </c>
      <c r="I33" s="197">
        <v>2159</v>
      </c>
      <c r="J33" s="198">
        <v>1420</v>
      </c>
      <c r="K33" s="199">
        <v>739</v>
      </c>
      <c r="L33" s="196">
        <v>3.39</v>
      </c>
      <c r="M33" s="183">
        <v>22.2</v>
      </c>
      <c r="N33" s="187">
        <v>1.0699999999999999E-2</v>
      </c>
      <c r="O33" s="186">
        <v>3.4</v>
      </c>
      <c r="P33" s="183">
        <v>22.2</v>
      </c>
      <c r="Q33" s="187">
        <v>1.0699999999999999E-2</v>
      </c>
      <c r="R33" s="186">
        <v>3.38</v>
      </c>
      <c r="S33" s="183">
        <v>22.2</v>
      </c>
      <c r="T33" s="187">
        <v>1.0699999999999999E-2</v>
      </c>
    </row>
    <row r="34" spans="1:20">
      <c r="A34" s="180" t="s">
        <v>315</v>
      </c>
      <c r="B34" s="181">
        <v>1082</v>
      </c>
      <c r="C34" s="182">
        <v>908</v>
      </c>
      <c r="D34" s="183">
        <v>119</v>
      </c>
      <c r="E34" s="184">
        <v>56</v>
      </c>
      <c r="F34" s="198">
        <v>4495</v>
      </c>
      <c r="G34" s="183">
        <v>1538</v>
      </c>
      <c r="H34" s="184">
        <v>2957</v>
      </c>
      <c r="I34" s="185">
        <v>4376</v>
      </c>
      <c r="J34" s="181">
        <v>1420</v>
      </c>
      <c r="K34" s="184">
        <v>2957</v>
      </c>
      <c r="L34" s="186">
        <v>4.04</v>
      </c>
      <c r="M34" s="183">
        <v>22.2</v>
      </c>
      <c r="N34" s="187">
        <v>1.6400000000000001E-2</v>
      </c>
      <c r="O34" s="186">
        <v>4.05</v>
      </c>
      <c r="P34" s="183">
        <v>22.2</v>
      </c>
      <c r="Q34" s="187">
        <v>1.6400000000000001E-2</v>
      </c>
      <c r="R34" s="186">
        <v>4.04</v>
      </c>
      <c r="S34" s="183">
        <v>22.2</v>
      </c>
      <c r="T34" s="187">
        <v>1.6400000000000001E-2</v>
      </c>
    </row>
    <row r="35" spans="1:20">
      <c r="A35" s="188" t="s">
        <v>316</v>
      </c>
      <c r="B35" s="189">
        <v>1543</v>
      </c>
      <c r="C35" s="190">
        <v>1339</v>
      </c>
      <c r="D35" s="191">
        <v>139</v>
      </c>
      <c r="E35" s="192">
        <v>65</v>
      </c>
      <c r="F35" s="202">
        <v>4535</v>
      </c>
      <c r="G35" s="191">
        <v>1578</v>
      </c>
      <c r="H35" s="192">
        <v>2957</v>
      </c>
      <c r="I35" s="193">
        <v>4396</v>
      </c>
      <c r="J35" s="189">
        <v>1439</v>
      </c>
      <c r="K35" s="192">
        <v>2957</v>
      </c>
      <c r="L35" s="194">
        <v>2.85</v>
      </c>
      <c r="M35" s="191">
        <v>22.2</v>
      </c>
      <c r="N35" s="195">
        <v>1.7100000000000001E-2</v>
      </c>
      <c r="O35" s="194">
        <v>2.85</v>
      </c>
      <c r="P35" s="191">
        <v>22.2</v>
      </c>
      <c r="Q35" s="195">
        <v>1.7100000000000001E-2</v>
      </c>
      <c r="R35" s="194">
        <v>2.84</v>
      </c>
      <c r="S35" s="191">
        <v>22.2</v>
      </c>
      <c r="T35" s="195">
        <v>1.7000000000000001E-2</v>
      </c>
    </row>
    <row r="36" spans="1:20">
      <c r="A36" s="188" t="s">
        <v>317</v>
      </c>
      <c r="B36" s="189">
        <v>164</v>
      </c>
      <c r="C36" s="190">
        <v>138</v>
      </c>
      <c r="D36" s="191">
        <v>18</v>
      </c>
      <c r="E36" s="192">
        <v>9</v>
      </c>
      <c r="F36" s="202">
        <v>577</v>
      </c>
      <c r="G36" s="191">
        <v>208</v>
      </c>
      <c r="H36" s="192">
        <v>370</v>
      </c>
      <c r="I36" s="193">
        <v>559</v>
      </c>
      <c r="J36" s="189">
        <v>190</v>
      </c>
      <c r="K36" s="192">
        <v>370</v>
      </c>
      <c r="L36" s="194">
        <v>3.41</v>
      </c>
      <c r="M36" s="191">
        <v>22.2</v>
      </c>
      <c r="N36" s="195">
        <v>1.61E-2</v>
      </c>
      <c r="O36" s="194">
        <v>3.45</v>
      </c>
      <c r="P36" s="191">
        <v>22.2</v>
      </c>
      <c r="Q36" s="195">
        <v>1.61E-2</v>
      </c>
      <c r="R36" s="194">
        <v>3.37</v>
      </c>
      <c r="S36" s="191">
        <v>22.2</v>
      </c>
      <c r="T36" s="195">
        <v>1.61E-2</v>
      </c>
    </row>
    <row r="37" spans="1:20">
      <c r="A37" s="180" t="s">
        <v>318</v>
      </c>
      <c r="B37" s="181">
        <v>250</v>
      </c>
      <c r="C37" s="182">
        <v>217</v>
      </c>
      <c r="D37" s="183">
        <v>23</v>
      </c>
      <c r="E37" s="184">
        <v>11</v>
      </c>
      <c r="F37" s="198">
        <v>601</v>
      </c>
      <c r="G37" s="183">
        <v>232</v>
      </c>
      <c r="H37" s="184">
        <v>370</v>
      </c>
      <c r="I37" s="185">
        <v>579</v>
      </c>
      <c r="J37" s="181">
        <v>209</v>
      </c>
      <c r="K37" s="184">
        <v>370</v>
      </c>
      <c r="L37" s="186">
        <v>2.31</v>
      </c>
      <c r="M37" s="183">
        <v>22.2</v>
      </c>
      <c r="N37" s="187">
        <v>1.6400000000000001E-2</v>
      </c>
      <c r="O37" s="186">
        <v>2.33</v>
      </c>
      <c r="P37" s="183">
        <v>22.2</v>
      </c>
      <c r="Q37" s="187">
        <v>1.6500000000000001E-2</v>
      </c>
      <c r="R37" s="186">
        <v>2.29</v>
      </c>
      <c r="S37" s="183">
        <v>22.2</v>
      </c>
      <c r="T37" s="187">
        <v>1.6400000000000001E-2</v>
      </c>
    </row>
    <row r="38" spans="1:20" ht="17" thickBot="1">
      <c r="A38" s="203" t="s">
        <v>319</v>
      </c>
      <c r="B38" s="204">
        <v>1464</v>
      </c>
      <c r="C38" s="205">
        <v>1239</v>
      </c>
      <c r="D38" s="206">
        <v>153</v>
      </c>
      <c r="E38" s="207">
        <v>72</v>
      </c>
      <c r="F38" s="208">
        <v>5436</v>
      </c>
      <c r="G38" s="206">
        <v>4215</v>
      </c>
      <c r="H38" s="207">
        <v>1221</v>
      </c>
      <c r="I38" s="209">
        <v>5283</v>
      </c>
      <c r="J38" s="204">
        <v>4062</v>
      </c>
      <c r="K38" s="207">
        <v>1221</v>
      </c>
      <c r="L38" s="210">
        <v>3.61</v>
      </c>
      <c r="M38" s="211">
        <v>26.7</v>
      </c>
      <c r="N38" s="212">
        <v>1.15E-2</v>
      </c>
      <c r="O38" s="210">
        <v>3.61</v>
      </c>
      <c r="P38" s="211">
        <v>26.7</v>
      </c>
      <c r="Q38" s="212">
        <v>1.15E-2</v>
      </c>
      <c r="R38" s="210">
        <v>3.61</v>
      </c>
      <c r="S38" s="211">
        <v>26.7</v>
      </c>
      <c r="T38" s="212">
        <v>1.15E-2</v>
      </c>
    </row>
    <row r="39" spans="1:2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>
      <c r="A1" s="2" t="s">
        <v>212</v>
      </c>
      <c r="B1" s="2"/>
      <c r="C1" s="2"/>
      <c r="D1" s="2"/>
      <c r="E1" s="2"/>
      <c r="F1" s="2"/>
      <c r="G1" s="442" t="s">
        <v>268</v>
      </c>
      <c r="H1" s="331"/>
      <c r="I1" s="331"/>
      <c r="J1" s="331"/>
      <c r="K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51"/>
      <c r="H2" s="452"/>
      <c r="I2" s="452"/>
      <c r="J2" s="452"/>
      <c r="K2" s="471" t="s">
        <v>295</v>
      </c>
      <c r="O2" s="2"/>
      <c r="P2" s="2"/>
      <c r="Q2" s="2"/>
      <c r="R2" s="2"/>
      <c r="S2" s="2"/>
      <c r="T2" s="2"/>
    </row>
    <row r="3" spans="1:20">
      <c r="A3" s="167" t="s">
        <v>213</v>
      </c>
      <c r="B3" s="168"/>
      <c r="C3" s="168"/>
      <c r="D3" s="168"/>
      <c r="E3" s="168"/>
      <c r="F3" s="168"/>
      <c r="G3" s="442" t="s">
        <v>267</v>
      </c>
      <c r="H3" s="331"/>
      <c r="I3" s="331"/>
      <c r="J3" s="298"/>
      <c r="K3" s="472"/>
      <c r="O3" s="2"/>
      <c r="P3" s="2"/>
      <c r="Q3" s="2"/>
      <c r="R3" s="2"/>
      <c r="S3" s="2"/>
      <c r="T3" s="2"/>
    </row>
    <row r="4" spans="1:20">
      <c r="A4" s="214" t="s">
        <v>214</v>
      </c>
      <c r="B4" s="2"/>
      <c r="C4" s="2"/>
      <c r="D4" s="2"/>
      <c r="E4" s="2"/>
      <c r="F4" s="2"/>
      <c r="G4" s="442" t="s">
        <v>266</v>
      </c>
      <c r="H4" s="331"/>
      <c r="I4" s="331"/>
      <c r="J4" s="331"/>
      <c r="K4" s="475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42" t="s">
        <v>270</v>
      </c>
      <c r="H5" s="331"/>
      <c r="I5" s="331"/>
      <c r="J5" s="298"/>
      <c r="K5" s="476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42" t="s">
        <v>275</v>
      </c>
      <c r="H6" s="298"/>
      <c r="I6" s="298"/>
      <c r="J6" s="298"/>
      <c r="K6" s="449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51"/>
      <c r="H7" s="452"/>
      <c r="I7" s="452"/>
      <c r="J7" s="452"/>
      <c r="K7" s="471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42" t="s">
        <v>276</v>
      </c>
      <c r="H8" s="331"/>
      <c r="I8" s="331"/>
      <c r="J8" s="331"/>
      <c r="K8" s="475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15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13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13" t="s">
        <v>12</v>
      </c>
      <c r="C23" s="213" t="s">
        <v>13</v>
      </c>
      <c r="D23" s="11" t="s">
        <v>14</v>
      </c>
      <c r="E23" s="11" t="s">
        <v>14</v>
      </c>
      <c r="F23" s="213" t="s">
        <v>12</v>
      </c>
      <c r="G23" s="213" t="s">
        <v>15</v>
      </c>
      <c r="H23" s="213" t="s">
        <v>16</v>
      </c>
      <c r="I23" s="213" t="s">
        <v>12</v>
      </c>
      <c r="J23" s="213" t="s">
        <v>15</v>
      </c>
      <c r="K23" s="213" t="s">
        <v>16</v>
      </c>
      <c r="L23" s="213" t="s">
        <v>17</v>
      </c>
      <c r="M23" s="213" t="s">
        <v>18</v>
      </c>
      <c r="N23" s="11" t="s">
        <v>19</v>
      </c>
      <c r="O23" s="213" t="s">
        <v>17</v>
      </c>
      <c r="P23" s="213" t="s">
        <v>18</v>
      </c>
      <c r="Q23" s="11" t="s">
        <v>19</v>
      </c>
      <c r="R23" s="213" t="s">
        <v>17</v>
      </c>
      <c r="S23" s="213" t="s">
        <v>18</v>
      </c>
      <c r="T23" s="11" t="s">
        <v>19</v>
      </c>
    </row>
    <row r="24" spans="1:20">
      <c r="A24" s="2"/>
      <c r="B24" s="213" t="s">
        <v>222</v>
      </c>
      <c r="C24" s="11" t="s">
        <v>222</v>
      </c>
      <c r="D24" s="11" t="s">
        <v>222</v>
      </c>
      <c r="E24" s="11" t="s">
        <v>222</v>
      </c>
      <c r="F24" s="213" t="s">
        <v>222</v>
      </c>
      <c r="G24" s="213" t="s">
        <v>222</v>
      </c>
      <c r="H24" s="213" t="s">
        <v>222</v>
      </c>
      <c r="I24" s="213" t="s">
        <v>222</v>
      </c>
      <c r="J24" s="213" t="s">
        <v>222</v>
      </c>
      <c r="K24" s="213" t="s">
        <v>222</v>
      </c>
      <c r="L24" s="2"/>
      <c r="M24" s="213" t="s">
        <v>223</v>
      </c>
      <c r="N24" s="11" t="s">
        <v>224</v>
      </c>
      <c r="O24" s="2"/>
      <c r="P24" s="213" t="s">
        <v>223</v>
      </c>
      <c r="Q24" s="11" t="s">
        <v>224</v>
      </c>
      <c r="R24" s="2"/>
      <c r="S24" s="213" t="s">
        <v>223</v>
      </c>
      <c r="T24" s="11" t="s">
        <v>224</v>
      </c>
    </row>
    <row r="25" spans="1:20">
      <c r="A25" s="215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>
      <c r="A26" s="215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>
      <c r="A27" s="215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>
      <c r="A28" s="215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>
      <c r="A29" s="215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>
      <c r="A30" s="215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>
      <c r="A31" s="215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>
      <c r="A32" s="215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>
      <c r="A33" s="215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>
      <c r="A34" s="215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>
      <c r="A35" s="215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>
      <c r="A36" s="215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>
      <c r="A37" s="215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>
      <c r="A38" s="215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>
      <c r="A1" s="2" t="s">
        <v>225</v>
      </c>
      <c r="B1" s="2"/>
      <c r="C1" s="2"/>
      <c r="D1" s="2"/>
      <c r="E1" s="2"/>
      <c r="F1" s="2"/>
      <c r="G1" s="442" t="s">
        <v>268</v>
      </c>
      <c r="H1" s="331"/>
      <c r="I1" s="331"/>
      <c r="J1" s="331"/>
      <c r="K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51"/>
      <c r="H2" s="452"/>
      <c r="I2" s="452"/>
      <c r="J2" s="452"/>
      <c r="K2" s="471" t="s">
        <v>657</v>
      </c>
      <c r="O2" s="2"/>
      <c r="P2" s="2"/>
      <c r="Q2" s="2"/>
      <c r="R2" s="2"/>
      <c r="S2" s="2"/>
      <c r="T2" s="2"/>
    </row>
    <row r="3" spans="1:20">
      <c r="A3" s="1" t="s">
        <v>226</v>
      </c>
      <c r="B3" s="2"/>
      <c r="C3" s="2"/>
      <c r="D3" s="2"/>
      <c r="E3" s="2"/>
      <c r="F3" s="2"/>
      <c r="G3" s="442" t="s">
        <v>267</v>
      </c>
      <c r="H3" s="331"/>
      <c r="I3" s="331"/>
      <c r="J3" s="298"/>
      <c r="K3" s="47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2"/>
      <c r="G4" s="442" t="s">
        <v>266</v>
      </c>
      <c r="H4" s="331"/>
      <c r="I4" s="331"/>
      <c r="J4" s="331"/>
      <c r="K4" s="475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42" t="s">
        <v>270</v>
      </c>
      <c r="H5" s="331"/>
      <c r="I5" s="331"/>
      <c r="J5" s="298"/>
      <c r="K5" s="476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42" t="s">
        <v>275</v>
      </c>
      <c r="H6" s="298"/>
      <c r="I6" s="298"/>
      <c r="J6" s="298"/>
      <c r="K6" s="449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51"/>
      <c r="H7" s="452"/>
      <c r="I7" s="452"/>
      <c r="J7" s="452"/>
      <c r="K7" s="471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42" t="s">
        <v>276</v>
      </c>
      <c r="H8" s="331"/>
      <c r="I8" s="331"/>
      <c r="J8" s="331"/>
      <c r="K8" s="475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15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13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13" t="s">
        <v>12</v>
      </c>
      <c r="C23" s="213" t="s">
        <v>13</v>
      </c>
      <c r="D23" s="11" t="s">
        <v>14</v>
      </c>
      <c r="E23" s="11" t="s">
        <v>14</v>
      </c>
      <c r="F23" s="213" t="s">
        <v>12</v>
      </c>
      <c r="G23" s="213" t="s">
        <v>15</v>
      </c>
      <c r="H23" s="213" t="s">
        <v>16</v>
      </c>
      <c r="I23" s="213" t="s">
        <v>12</v>
      </c>
      <c r="J23" s="213" t="s">
        <v>15</v>
      </c>
      <c r="K23" s="213" t="s">
        <v>16</v>
      </c>
      <c r="L23" s="213" t="s">
        <v>17</v>
      </c>
      <c r="M23" s="213" t="s">
        <v>18</v>
      </c>
      <c r="N23" s="11" t="s">
        <v>19</v>
      </c>
      <c r="O23" s="213" t="s">
        <v>17</v>
      </c>
      <c r="P23" s="213" t="s">
        <v>18</v>
      </c>
      <c r="Q23" s="11" t="s">
        <v>19</v>
      </c>
      <c r="R23" s="213" t="s">
        <v>17</v>
      </c>
      <c r="S23" s="213" t="s">
        <v>18</v>
      </c>
      <c r="T23" s="11" t="s">
        <v>19</v>
      </c>
    </row>
    <row r="24" spans="1:20">
      <c r="A24" s="2"/>
      <c r="B24" s="213" t="s">
        <v>222</v>
      </c>
      <c r="C24" s="11" t="s">
        <v>222</v>
      </c>
      <c r="D24" s="11" t="s">
        <v>222</v>
      </c>
      <c r="E24" s="11" t="s">
        <v>222</v>
      </c>
      <c r="F24" s="213" t="s">
        <v>222</v>
      </c>
      <c r="G24" s="213" t="s">
        <v>222</v>
      </c>
      <c r="H24" s="213" t="s">
        <v>222</v>
      </c>
      <c r="I24" s="213" t="s">
        <v>222</v>
      </c>
      <c r="J24" s="213" t="s">
        <v>222</v>
      </c>
      <c r="K24" s="213" t="s">
        <v>222</v>
      </c>
      <c r="L24" s="2"/>
      <c r="M24" s="213" t="s">
        <v>223</v>
      </c>
      <c r="N24" s="11" t="s">
        <v>224</v>
      </c>
      <c r="O24" s="2"/>
      <c r="P24" s="213" t="s">
        <v>223</v>
      </c>
      <c r="Q24" s="11" t="s">
        <v>224</v>
      </c>
      <c r="R24" s="2"/>
      <c r="S24" s="213" t="s">
        <v>223</v>
      </c>
      <c r="T24" s="11" t="s">
        <v>224</v>
      </c>
    </row>
    <row r="25" spans="1:20">
      <c r="A25" s="215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>
      <c r="A26" s="215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>
      <c r="A27" s="215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>
      <c r="A28" s="215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>
      <c r="A29" s="215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>
      <c r="A30" s="215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>
      <c r="A31" s="215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>
      <c r="A32" s="215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>
      <c r="A33" s="215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>
      <c r="A34" s="215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>
      <c r="A35" s="215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>
      <c r="A36" s="215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>
      <c r="A37" s="215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>
      <c r="A38" s="215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5"/>
  <dimension ref="A1:T38"/>
  <sheetViews>
    <sheetView workbookViewId="0">
      <selection activeCell="A2" sqref="A2"/>
    </sheetView>
  </sheetViews>
  <sheetFormatPr baseColWidth="10" defaultColWidth="8.7109375" defaultRowHeight="16"/>
  <sheetData>
    <row r="1" spans="6:10">
      <c r="F1" s="442" t="s">
        <v>268</v>
      </c>
      <c r="G1" s="331"/>
      <c r="H1" s="331"/>
      <c r="I1" s="331"/>
      <c r="J1" s="331"/>
    </row>
    <row r="2" spans="6:10">
      <c r="F2" s="451"/>
      <c r="G2" s="452"/>
      <c r="H2" s="452"/>
      <c r="I2" s="452"/>
      <c r="J2" s="471" t="s">
        <v>287</v>
      </c>
    </row>
    <row r="3" spans="6:10">
      <c r="F3" s="442" t="s">
        <v>267</v>
      </c>
      <c r="G3" s="331"/>
      <c r="H3" s="331"/>
      <c r="I3" s="298"/>
      <c r="J3" s="472"/>
    </row>
    <row r="4" spans="6:10">
      <c r="F4" s="442" t="s">
        <v>266</v>
      </c>
      <c r="G4" s="331"/>
      <c r="H4" s="331"/>
      <c r="I4" s="331"/>
      <c r="J4" s="475" t="s">
        <v>41</v>
      </c>
    </row>
    <row r="5" spans="6:10">
      <c r="F5" s="442" t="s">
        <v>270</v>
      </c>
      <c r="G5" s="331"/>
      <c r="H5" s="331"/>
      <c r="I5" s="298"/>
      <c r="J5" s="476">
        <v>36647</v>
      </c>
    </row>
    <row r="6" spans="6:10">
      <c r="F6" s="442" t="s">
        <v>275</v>
      </c>
      <c r="G6" s="298"/>
      <c r="H6" s="298"/>
      <c r="I6" s="298"/>
      <c r="J6" s="449"/>
    </row>
    <row r="7" spans="6:10">
      <c r="F7" s="451"/>
      <c r="G7" s="452"/>
      <c r="H7" s="452"/>
      <c r="I7" s="452"/>
      <c r="J7" s="471" t="s">
        <v>289</v>
      </c>
    </row>
    <row r="8" spans="6:10">
      <c r="F8" s="442" t="s">
        <v>276</v>
      </c>
      <c r="G8" s="331"/>
      <c r="H8" s="331"/>
      <c r="I8" s="331"/>
      <c r="J8" s="475" t="s">
        <v>159</v>
      </c>
    </row>
    <row r="9" spans="6:10">
      <c r="J9" s="477" t="s">
        <v>659</v>
      </c>
    </row>
    <row r="18" spans="1:20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>
      <c r="A21" s="2"/>
      <c r="B21" s="213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13" t="s">
        <v>3</v>
      </c>
      <c r="M21" s="2"/>
      <c r="N21" s="2"/>
      <c r="O21" s="213" t="s">
        <v>4</v>
      </c>
      <c r="P21" s="2"/>
      <c r="Q21" s="2"/>
      <c r="R21" s="213" t="s">
        <v>195</v>
      </c>
      <c r="S21" s="2"/>
      <c r="T21" s="2"/>
    </row>
    <row r="22" spans="1:20">
      <c r="A22" s="2"/>
      <c r="B22" s="213" t="s">
        <v>235</v>
      </c>
      <c r="C22" s="2"/>
      <c r="D22" s="2"/>
      <c r="E22" s="2"/>
      <c r="F22" s="213" t="s">
        <v>236</v>
      </c>
      <c r="G22" s="2"/>
      <c r="H22" s="2"/>
      <c r="I22" s="213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213" t="s">
        <v>238</v>
      </c>
      <c r="B23" s="213" t="s">
        <v>12</v>
      </c>
      <c r="C23" s="213" t="s">
        <v>239</v>
      </c>
      <c r="D23" s="213" t="s">
        <v>240</v>
      </c>
      <c r="E23" s="213" t="s">
        <v>241</v>
      </c>
      <c r="F23" s="213" t="s">
        <v>242</v>
      </c>
      <c r="G23" s="213" t="s">
        <v>243</v>
      </c>
      <c r="H23" s="213" t="s">
        <v>244</v>
      </c>
      <c r="I23" s="213" t="s">
        <v>242</v>
      </c>
      <c r="J23" s="213" t="s">
        <v>243</v>
      </c>
      <c r="K23" s="213" t="s">
        <v>244</v>
      </c>
      <c r="L23" s="213" t="s">
        <v>17</v>
      </c>
      <c r="M23" s="213" t="s">
        <v>18</v>
      </c>
      <c r="N23" s="213" t="s">
        <v>245</v>
      </c>
      <c r="O23" s="213" t="s">
        <v>17</v>
      </c>
      <c r="P23" s="213" t="s">
        <v>18</v>
      </c>
      <c r="Q23" s="213" t="s">
        <v>245</v>
      </c>
      <c r="R23" s="213" t="s">
        <v>17</v>
      </c>
      <c r="S23" s="213" t="s">
        <v>18</v>
      </c>
      <c r="T23" s="213" t="s">
        <v>245</v>
      </c>
    </row>
    <row r="24" spans="1:20">
      <c r="A24" s="2"/>
      <c r="B24" s="213" t="s">
        <v>246</v>
      </c>
      <c r="C24" s="213" t="s">
        <v>246</v>
      </c>
      <c r="D24" s="213" t="s">
        <v>246</v>
      </c>
      <c r="E24" s="213" t="s">
        <v>246</v>
      </c>
      <c r="F24" s="213" t="s">
        <v>246</v>
      </c>
      <c r="G24" s="213" t="s">
        <v>246</v>
      </c>
      <c r="H24" s="213" t="s">
        <v>246</v>
      </c>
      <c r="I24" s="213" t="s">
        <v>246</v>
      </c>
      <c r="J24" s="213" t="s">
        <v>246</v>
      </c>
      <c r="K24" s="213" t="s">
        <v>246</v>
      </c>
      <c r="L24" s="2"/>
      <c r="M24" s="213" t="s">
        <v>247</v>
      </c>
      <c r="N24" s="213" t="s">
        <v>248</v>
      </c>
      <c r="O24" s="2"/>
      <c r="P24" s="213" t="s">
        <v>247</v>
      </c>
      <c r="Q24" s="213" t="s">
        <v>248</v>
      </c>
      <c r="R24" s="2"/>
      <c r="S24" s="213" t="s">
        <v>247</v>
      </c>
      <c r="T24" s="213" t="s">
        <v>248</v>
      </c>
    </row>
    <row r="25" spans="1:20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transitionEvaluation="1" codeName="Sheet56"/>
  <dimension ref="A1:U38"/>
  <sheetViews>
    <sheetView defaultGridColor="0" colorId="22" zoomScale="87" workbookViewId="0">
      <selection activeCell="A3" sqref="A3"/>
    </sheetView>
  </sheetViews>
  <sheetFormatPr baseColWidth="10" defaultColWidth="9.7109375" defaultRowHeight="16"/>
  <sheetData>
    <row r="1" spans="1:21">
      <c r="A1" s="31" t="s">
        <v>137</v>
      </c>
      <c r="B1" s="31"/>
      <c r="C1" s="31"/>
      <c r="D1" s="31"/>
      <c r="E1" s="31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  <c r="U1" s="2"/>
    </row>
    <row r="2" spans="1:21">
      <c r="A2" s="31" t="s">
        <v>138</v>
      </c>
      <c r="B2" s="31"/>
      <c r="C2" s="31"/>
      <c r="D2" s="31"/>
      <c r="E2" s="31"/>
      <c r="F2" s="451"/>
      <c r="G2" s="452"/>
      <c r="H2" s="452"/>
      <c r="I2" s="452"/>
      <c r="J2" s="471" t="s">
        <v>660</v>
      </c>
      <c r="O2" s="2"/>
      <c r="P2" s="2"/>
      <c r="Q2" s="2"/>
      <c r="R2" s="2"/>
      <c r="S2" s="2"/>
      <c r="T2" s="2"/>
      <c r="U2" s="2"/>
    </row>
    <row r="3" spans="1:21">
      <c r="A3" s="278" t="s">
        <v>255</v>
      </c>
      <c r="B3" s="31"/>
      <c r="C3" s="31"/>
      <c r="D3" s="31"/>
      <c r="E3" s="2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1" t="s">
        <v>0</v>
      </c>
      <c r="B5" s="31"/>
      <c r="C5" s="31"/>
      <c r="D5" s="2"/>
      <c r="E5" s="2"/>
      <c r="F5" s="442" t="s">
        <v>270</v>
      </c>
      <c r="G5" s="331"/>
      <c r="H5" s="331"/>
      <c r="I5" s="298"/>
      <c r="J5" s="476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31" t="s">
        <v>139</v>
      </c>
      <c r="B7" s="31"/>
      <c r="C7" s="31"/>
      <c r="D7" s="31"/>
      <c r="E7" s="2"/>
      <c r="F7" s="451"/>
      <c r="G7" s="452"/>
      <c r="H7" s="452"/>
      <c r="I7" s="452"/>
      <c r="J7" s="471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>
      <c r="A25" s="2" t="s">
        <v>320</v>
      </c>
      <c r="B25" s="264">
        <v>1520.0282210000007</v>
      </c>
      <c r="C25" s="265"/>
      <c r="D25" s="266">
        <v>143.55328729999991</v>
      </c>
      <c r="E25" s="265"/>
      <c r="F25" s="267">
        <v>3797.6497416666666</v>
      </c>
      <c r="G25" s="266">
        <v>3797.6447955555559</v>
      </c>
      <c r="H25" s="266">
        <v>4.9461111107120814E-3</v>
      </c>
      <c r="I25" s="264">
        <v>3654.1271522222223</v>
      </c>
      <c r="J25" s="266">
        <v>3654.1271522222223</v>
      </c>
      <c r="K25" s="266">
        <v>0</v>
      </c>
      <c r="L25" s="268">
        <v>2.4039863877120875</v>
      </c>
      <c r="M25" s="266">
        <v>22.199912232142839</v>
      </c>
      <c r="N25" s="269">
        <v>7.4744623001487803E-3</v>
      </c>
      <c r="O25" s="268">
        <v>2.4067467970266785</v>
      </c>
      <c r="P25" s="266">
        <v>22.200099999999999</v>
      </c>
      <c r="Q25" s="269">
        <v>7.4746641000000003E-3</v>
      </c>
      <c r="R25" s="268">
        <v>2.4004790913857108</v>
      </c>
      <c r="S25" s="266">
        <v>22.199670000000001</v>
      </c>
      <c r="T25" s="270">
        <v>7.4708224000000004E-3</v>
      </c>
      <c r="U25" s="2"/>
    </row>
    <row r="26" spans="1:21">
      <c r="A26" s="2" t="s">
        <v>307</v>
      </c>
      <c r="B26" s="264">
        <v>1069.0684739999997</v>
      </c>
      <c r="C26" s="265"/>
      <c r="D26" s="266">
        <v>127.53854030000012</v>
      </c>
      <c r="E26" s="265"/>
      <c r="F26" s="264">
        <v>3763.0688416666667</v>
      </c>
      <c r="G26" s="266">
        <v>3763.0651316666667</v>
      </c>
      <c r="H26" s="266">
        <v>3.7099999999554711E-3</v>
      </c>
      <c r="I26" s="264">
        <v>3635.5344833333334</v>
      </c>
      <c r="J26" s="266">
        <v>3635.5344833333334</v>
      </c>
      <c r="K26" s="266">
        <v>0</v>
      </c>
      <c r="L26" s="268">
        <v>3.4006563393743239</v>
      </c>
      <c r="M26" s="266">
        <v>22.199883229166648</v>
      </c>
      <c r="N26" s="269">
        <v>6.5834781619047286E-3</v>
      </c>
      <c r="O26" s="268">
        <v>3.404871107754861</v>
      </c>
      <c r="P26" s="266">
        <v>22.200199999999999</v>
      </c>
      <c r="Q26" s="269">
        <v>6.5836660000000002E-3</v>
      </c>
      <c r="R26" s="268">
        <v>3.3954407978021703</v>
      </c>
      <c r="S26" s="266">
        <v>22.199660000000002</v>
      </c>
      <c r="T26" s="271">
        <v>6.5803761000000002E-3</v>
      </c>
      <c r="U26" s="2"/>
    </row>
    <row r="27" spans="1:21">
      <c r="A27" s="2" t="s">
        <v>308</v>
      </c>
      <c r="B27" s="264">
        <v>1006.3902570000008</v>
      </c>
      <c r="C27" s="265"/>
      <c r="D27" s="266">
        <v>116.38453799999994</v>
      </c>
      <c r="E27" s="265"/>
      <c r="F27" s="264">
        <v>3746.9059038888886</v>
      </c>
      <c r="G27" s="266">
        <v>3746.9016744444443</v>
      </c>
      <c r="H27" s="266">
        <v>4.2294444442632084E-3</v>
      </c>
      <c r="I27" s="264">
        <v>3630.5353061111114</v>
      </c>
      <c r="J27" s="266">
        <v>3630.5353061111114</v>
      </c>
      <c r="K27" s="266">
        <v>0</v>
      </c>
      <c r="L27" s="268">
        <v>3.6074825653952138</v>
      </c>
      <c r="M27" s="266">
        <v>26.700000580357038</v>
      </c>
      <c r="N27" s="269">
        <v>8.0402255875000692E-3</v>
      </c>
      <c r="O27" s="268">
        <v>3.6117751637340705</v>
      </c>
      <c r="P27" s="266">
        <v>26.70008</v>
      </c>
      <c r="Q27" s="269">
        <v>8.0404384000000006E-3</v>
      </c>
      <c r="R27" s="268">
        <v>3.6018854080546583</v>
      </c>
      <c r="S27" s="266">
        <v>26.6997</v>
      </c>
      <c r="T27" s="271">
        <v>8.0362251000000006E-3</v>
      </c>
      <c r="U27" s="2"/>
    </row>
    <row r="28" spans="1:21">
      <c r="A28" s="2" t="s">
        <v>309</v>
      </c>
      <c r="B28" s="264">
        <v>108.59631579999997</v>
      </c>
      <c r="C28" s="265"/>
      <c r="D28" s="266">
        <v>10.255692900000005</v>
      </c>
      <c r="E28" s="265"/>
      <c r="F28" s="264">
        <v>217.00121916666669</v>
      </c>
      <c r="G28" s="266">
        <v>217.00042416666668</v>
      </c>
      <c r="H28" s="266">
        <v>7.9500000001075932E-4</v>
      </c>
      <c r="I28" s="264">
        <v>206.74753944444444</v>
      </c>
      <c r="J28" s="266">
        <v>206.74753944444444</v>
      </c>
      <c r="K28" s="266">
        <v>0</v>
      </c>
      <c r="L28" s="268">
        <v>1.9038172512703648</v>
      </c>
      <c r="M28" s="266">
        <v>22.199994613095036</v>
      </c>
      <c r="N28" s="269">
        <v>7.4768822944939872E-3</v>
      </c>
      <c r="O28" s="268">
        <v>1.9070241041252609</v>
      </c>
      <c r="P28" s="266">
        <v>22.200019999999999</v>
      </c>
      <c r="Q28" s="269">
        <v>7.4771129999999996E-3</v>
      </c>
      <c r="R28" s="268">
        <v>1.8998984790980955</v>
      </c>
      <c r="S28" s="266">
        <v>22.19997</v>
      </c>
      <c r="T28" s="271">
        <v>7.4725440000000002E-3</v>
      </c>
      <c r="U28" s="2"/>
    </row>
    <row r="29" spans="1:21">
      <c r="A29" s="2" t="s">
        <v>310</v>
      </c>
      <c r="B29" s="264">
        <v>67.90296199999996</v>
      </c>
      <c r="C29" s="265"/>
      <c r="D29" s="266">
        <v>8.1003988500000048</v>
      </c>
      <c r="E29" s="265"/>
      <c r="F29" s="264">
        <v>196.28214722222225</v>
      </c>
      <c r="G29" s="266">
        <v>196.28146916666668</v>
      </c>
      <c r="H29" s="266">
        <v>6.7805555556788022E-4</v>
      </c>
      <c r="I29" s="264">
        <v>188.18317405555558</v>
      </c>
      <c r="J29" s="266">
        <v>188.18317405555558</v>
      </c>
      <c r="K29" s="266">
        <v>0</v>
      </c>
      <c r="L29" s="268">
        <v>2.7713544227357225</v>
      </c>
      <c r="M29" s="266">
        <v>22.199991116071164</v>
      </c>
      <c r="N29" s="269">
        <v>6.5862562791667318E-3</v>
      </c>
      <c r="O29" s="268">
        <v>2.7761269227549383</v>
      </c>
      <c r="P29" s="266">
        <v>22.200009999999999</v>
      </c>
      <c r="Q29" s="269">
        <v>6.5864683000000004E-3</v>
      </c>
      <c r="R29" s="268">
        <v>2.7655946858742659</v>
      </c>
      <c r="S29" s="266">
        <v>22.19998</v>
      </c>
      <c r="T29" s="271">
        <v>6.5822349999999996E-3</v>
      </c>
      <c r="U29" s="2"/>
    </row>
    <row r="30" spans="1:21">
      <c r="A30" s="2" t="s">
        <v>311</v>
      </c>
      <c r="B30" s="264">
        <v>1197.1084809999995</v>
      </c>
      <c r="C30" s="265"/>
      <c r="D30" s="266">
        <v>140.2495419</v>
      </c>
      <c r="E30" s="265"/>
      <c r="F30" s="264">
        <v>4508.7225244444444</v>
      </c>
      <c r="G30" s="266">
        <v>3776.0269500000004</v>
      </c>
      <c r="H30" s="266">
        <v>732.69557444444399</v>
      </c>
      <c r="I30" s="264">
        <v>4374.7467583333328</v>
      </c>
      <c r="J30" s="266">
        <v>3635.5501183333331</v>
      </c>
      <c r="K30" s="266">
        <v>739.19664</v>
      </c>
      <c r="L30" s="268">
        <v>3.6544280052872966</v>
      </c>
      <c r="M30" s="266">
        <v>22.199889985119036</v>
      </c>
      <c r="N30" s="269">
        <v>8.422259210565471E-3</v>
      </c>
      <c r="O30" s="268">
        <v>3.6755883688497177</v>
      </c>
      <c r="P30" s="266">
        <v>22.200220000000002</v>
      </c>
      <c r="Q30" s="269">
        <v>8.4444350000000001E-3</v>
      </c>
      <c r="R30" s="268">
        <v>3.6370222355584536</v>
      </c>
      <c r="S30" s="266">
        <v>22.199619999999999</v>
      </c>
      <c r="T30" s="271">
        <v>8.3340610999999998E-3</v>
      </c>
      <c r="U30" s="2"/>
    </row>
    <row r="31" spans="1:21">
      <c r="A31" s="2" t="s">
        <v>312</v>
      </c>
      <c r="B31" s="264">
        <v>1131.7341670000005</v>
      </c>
      <c r="C31" s="265"/>
      <c r="D31" s="266">
        <v>128.27630229999997</v>
      </c>
      <c r="E31" s="265"/>
      <c r="F31" s="264">
        <v>4491.0486600000004</v>
      </c>
      <c r="G31" s="266">
        <v>3759.036741111111</v>
      </c>
      <c r="H31" s="266">
        <v>732.01191888888934</v>
      </c>
      <c r="I31" s="264">
        <v>4369.7195533333334</v>
      </c>
      <c r="J31" s="266">
        <v>3630.5229133333337</v>
      </c>
      <c r="K31" s="266">
        <v>739.19664</v>
      </c>
      <c r="L31" s="268">
        <v>3.8610830005394114</v>
      </c>
      <c r="M31" s="266">
        <v>26.699895952380942</v>
      </c>
      <c r="N31" s="269">
        <v>1.0277822212797617E-2</v>
      </c>
      <c r="O31" s="268">
        <v>3.8842558981739757</v>
      </c>
      <c r="P31" s="266">
        <v>26.700479999999999</v>
      </c>
      <c r="Q31" s="269">
        <v>1.0306578E-2</v>
      </c>
      <c r="R31" s="268">
        <v>3.8416894225145892</v>
      </c>
      <c r="S31" s="266">
        <v>26.699339999999999</v>
      </c>
      <c r="T31" s="271">
        <v>1.0168945E-2</v>
      </c>
      <c r="U31" s="2"/>
    </row>
    <row r="32" spans="1:21">
      <c r="A32" s="2" t="s">
        <v>313</v>
      </c>
      <c r="B32" s="264">
        <v>1491.0755080000006</v>
      </c>
      <c r="C32" s="265"/>
      <c r="D32" s="266">
        <v>148.53664790000002</v>
      </c>
      <c r="E32" s="265"/>
      <c r="F32" s="264">
        <v>4528.6592427777778</v>
      </c>
      <c r="G32" s="266">
        <v>3795.4925550000003</v>
      </c>
      <c r="H32" s="266">
        <v>733.1666877777775</v>
      </c>
      <c r="I32" s="264">
        <v>4385.9247822222223</v>
      </c>
      <c r="J32" s="266">
        <v>3646.7281422222222</v>
      </c>
      <c r="K32" s="266">
        <v>739.19664</v>
      </c>
      <c r="L32" s="268">
        <v>2.9414504890534494</v>
      </c>
      <c r="M32" s="266">
        <v>23.29988340773809</v>
      </c>
      <c r="N32" s="269">
        <v>9.394808202827374E-3</v>
      </c>
      <c r="O32" s="268">
        <v>2.9606080701357742</v>
      </c>
      <c r="P32" s="266">
        <v>23.300429999999999</v>
      </c>
      <c r="Q32" s="269">
        <v>9.4184409999999996E-3</v>
      </c>
      <c r="R32" s="268">
        <v>2.9255416655956794</v>
      </c>
      <c r="S32" s="266">
        <v>23.299410000000002</v>
      </c>
      <c r="T32" s="271">
        <v>9.2952233000000006E-3</v>
      </c>
      <c r="U32" s="2"/>
    </row>
    <row r="33" spans="1:21">
      <c r="A33" s="2" t="s">
        <v>314</v>
      </c>
      <c r="B33" s="264">
        <v>635.3716187999994</v>
      </c>
      <c r="C33" s="265"/>
      <c r="D33" s="266">
        <v>73.009598000000068</v>
      </c>
      <c r="E33" s="265"/>
      <c r="F33" s="264">
        <v>2224.8676683333333</v>
      </c>
      <c r="G33" s="266">
        <v>1491.2209888888888</v>
      </c>
      <c r="H33" s="266">
        <v>733.64667944444454</v>
      </c>
      <c r="I33" s="264">
        <v>2157.1387694444447</v>
      </c>
      <c r="J33" s="266">
        <v>1417.9387694444445</v>
      </c>
      <c r="K33" s="266">
        <v>739.2</v>
      </c>
      <c r="L33" s="268">
        <v>3.3950820364286098</v>
      </c>
      <c r="M33" s="266">
        <v>22.199949702380938</v>
      </c>
      <c r="N33" s="269">
        <v>1.0571360269345246E-2</v>
      </c>
      <c r="O33" s="268">
        <v>3.4228792229077909</v>
      </c>
      <c r="P33" s="266">
        <v>22.200230000000001</v>
      </c>
      <c r="Q33" s="269">
        <v>1.0592842E-2</v>
      </c>
      <c r="R33" s="268">
        <v>3.3713332145940886</v>
      </c>
      <c r="S33" s="266">
        <v>22.19971</v>
      </c>
      <c r="T33" s="271">
        <v>1.0471733E-2</v>
      </c>
      <c r="U33" s="2"/>
    </row>
    <row r="34" spans="1:21">
      <c r="A34" s="2" t="s">
        <v>315</v>
      </c>
      <c r="B34" s="264">
        <v>1082.0001620000007</v>
      </c>
      <c r="C34" s="265"/>
      <c r="D34" s="266">
        <v>118.38321940000013</v>
      </c>
      <c r="E34" s="265"/>
      <c r="F34" s="264">
        <v>4481.2080488888887</v>
      </c>
      <c r="G34" s="266">
        <v>1537.3461172222223</v>
      </c>
      <c r="H34" s="266">
        <v>2943.8619316666664</v>
      </c>
      <c r="I34" s="264">
        <v>4374.7388886111112</v>
      </c>
      <c r="J34" s="266">
        <v>1417.9523286111109</v>
      </c>
      <c r="K34" s="266">
        <v>2956.78656</v>
      </c>
      <c r="L34" s="268">
        <v>4.0431961493653716</v>
      </c>
      <c r="M34" s="266">
        <v>22.199960104166649</v>
      </c>
      <c r="N34" s="269">
        <v>1.6193066794642868E-2</v>
      </c>
      <c r="O34" s="268">
        <v>4.1051321088859263</v>
      </c>
      <c r="P34" s="266">
        <v>22.200189999999999</v>
      </c>
      <c r="Q34" s="269">
        <v>1.6224203999999999E-2</v>
      </c>
      <c r="R34" s="268">
        <v>3.986542722463335</v>
      </c>
      <c r="S34" s="266">
        <v>22.199739999999998</v>
      </c>
      <c r="T34" s="271">
        <v>1.6057106000000002E-2</v>
      </c>
      <c r="U34" s="2"/>
    </row>
    <row r="35" spans="1:21">
      <c r="A35" s="2" t="s">
        <v>316</v>
      </c>
      <c r="B35" s="264">
        <v>1540.3878819999986</v>
      </c>
      <c r="C35" s="265"/>
      <c r="D35" s="266">
        <v>139.11030349999984</v>
      </c>
      <c r="E35" s="265"/>
      <c r="F35" s="264">
        <v>4522.5898727777776</v>
      </c>
      <c r="G35" s="266">
        <v>1576.6014397222223</v>
      </c>
      <c r="H35" s="266">
        <v>2945.9884330555551</v>
      </c>
      <c r="I35" s="264">
        <v>4393.3106761111112</v>
      </c>
      <c r="J35" s="266">
        <v>1436.5241161111112</v>
      </c>
      <c r="K35" s="266">
        <v>2956.78656</v>
      </c>
      <c r="L35" s="268">
        <v>2.8520807826707606</v>
      </c>
      <c r="M35" s="266">
        <v>22.199975148809504</v>
      </c>
      <c r="N35" s="269">
        <v>1.60668358735119E-2</v>
      </c>
      <c r="O35" s="268">
        <v>2.9025429509520007</v>
      </c>
      <c r="P35" s="266">
        <v>22.200140000000001</v>
      </c>
      <c r="Q35" s="269">
        <v>1.6095692000000002E-2</v>
      </c>
      <c r="R35" s="268">
        <v>2.8048544498499801</v>
      </c>
      <c r="S35" s="266">
        <v>22.199809999999999</v>
      </c>
      <c r="T35" s="271">
        <v>1.5921911E-2</v>
      </c>
      <c r="U35" s="2"/>
    </row>
    <row r="36" spans="1:21">
      <c r="A36" s="2" t="s">
        <v>317</v>
      </c>
      <c r="B36" s="264">
        <v>164.33477260000006</v>
      </c>
      <c r="C36" s="265"/>
      <c r="D36" s="266">
        <v>18.033697419999992</v>
      </c>
      <c r="E36" s="265"/>
      <c r="F36" s="264">
        <v>574.3018236111111</v>
      </c>
      <c r="G36" s="266">
        <v>206.36539055555556</v>
      </c>
      <c r="H36" s="266">
        <v>367.93643305555554</v>
      </c>
      <c r="I36" s="264">
        <v>557.78129686111106</v>
      </c>
      <c r="J36" s="266">
        <v>188.18223019444443</v>
      </c>
      <c r="K36" s="266">
        <v>369.59906666666666</v>
      </c>
      <c r="L36" s="268">
        <v>3.3941769476797323</v>
      </c>
      <c r="M36" s="266">
        <v>22.19999465773812</v>
      </c>
      <c r="N36" s="269">
        <v>1.5855308177083322E-2</v>
      </c>
      <c r="O36" s="268">
        <v>3.452528739488697</v>
      </c>
      <c r="P36" s="266">
        <v>22.200040000000001</v>
      </c>
      <c r="Q36" s="269">
        <v>1.5913334000000001E-2</v>
      </c>
      <c r="R36" s="268">
        <v>3.3182462354969386</v>
      </c>
      <c r="S36" s="266">
        <v>22.199950000000001</v>
      </c>
      <c r="T36" s="271">
        <v>1.5683434999999999E-2</v>
      </c>
      <c r="U36" s="2"/>
    </row>
    <row r="37" spans="1:21">
      <c r="A37" s="2" t="s">
        <v>318</v>
      </c>
      <c r="B37" s="264">
        <v>250.22990030000003</v>
      </c>
      <c r="C37" s="265"/>
      <c r="D37" s="266">
        <v>22.660677670000016</v>
      </c>
      <c r="E37" s="265"/>
      <c r="F37" s="264">
        <v>597.70184111111109</v>
      </c>
      <c r="G37" s="266">
        <v>229.55626999999998</v>
      </c>
      <c r="H37" s="266">
        <v>368.14557111111111</v>
      </c>
      <c r="I37" s="264">
        <v>576.34699805555556</v>
      </c>
      <c r="J37" s="266">
        <v>206.74793138888887</v>
      </c>
      <c r="K37" s="266">
        <v>369.59906666666666</v>
      </c>
      <c r="L37" s="268">
        <v>2.3032699024559991</v>
      </c>
      <c r="M37" s="266">
        <v>22.199996636904753</v>
      </c>
      <c r="N37" s="269">
        <v>1.5445724502976214E-2</v>
      </c>
      <c r="O37" s="268">
        <v>2.3494877964102541</v>
      </c>
      <c r="P37" s="266">
        <v>22.200040000000001</v>
      </c>
      <c r="Q37" s="269">
        <v>1.5493791E-2</v>
      </c>
      <c r="R37" s="268">
        <v>2.2495511742173977</v>
      </c>
      <c r="S37" s="266">
        <v>22.199950000000001</v>
      </c>
      <c r="T37" s="271">
        <v>1.5281328E-2</v>
      </c>
      <c r="U37" s="2"/>
    </row>
    <row r="38" spans="1:21">
      <c r="A38" s="2" t="s">
        <v>319</v>
      </c>
      <c r="B38" s="272">
        <v>1464.5944549999999</v>
      </c>
      <c r="C38" s="273"/>
      <c r="D38" s="274">
        <v>153.35481159999983</v>
      </c>
      <c r="E38" s="273"/>
      <c r="F38" s="272">
        <v>5484.4778605555557</v>
      </c>
      <c r="G38" s="274">
        <v>4274.2566583333328</v>
      </c>
      <c r="H38" s="274">
        <v>1210.2212022222229</v>
      </c>
      <c r="I38" s="272">
        <v>5341.503387222222</v>
      </c>
      <c r="J38" s="274">
        <v>4120.5210138888888</v>
      </c>
      <c r="K38" s="274">
        <v>1220.9823733333333</v>
      </c>
      <c r="L38" s="275">
        <v>3.6470869932538577</v>
      </c>
      <c r="M38" s="274">
        <v>26.699872470238098</v>
      </c>
      <c r="N38" s="276">
        <v>1.1460890157738097E-2</v>
      </c>
      <c r="O38" s="275">
        <v>3.6707069685879277</v>
      </c>
      <c r="P38" s="274">
        <v>26.70046</v>
      </c>
      <c r="Q38" s="276">
        <v>1.1489666000000001E-2</v>
      </c>
      <c r="R38" s="275">
        <v>3.6270586101967139</v>
      </c>
      <c r="S38" s="274">
        <v>26.69933</v>
      </c>
      <c r="T38" s="277">
        <v>1.1342293E-2</v>
      </c>
      <c r="U38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>
      <c r="A1" s="2" t="s">
        <v>228</v>
      </c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</row>
    <row r="2" spans="1:20" ht="17" thickBot="1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284</v>
      </c>
      <c r="O2" s="2"/>
      <c r="P2" s="2"/>
      <c r="Q2" s="2"/>
      <c r="R2" s="2"/>
      <c r="S2" s="2"/>
      <c r="T2" s="2"/>
    </row>
    <row r="3" spans="1:20" ht="17" thickBot="1">
      <c r="A3" s="216" t="s">
        <v>229</v>
      </c>
      <c r="B3" s="217"/>
      <c r="C3" s="218"/>
      <c r="D3" s="2"/>
      <c r="E3" s="2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215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>
      <c r="A26" s="215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>
      <c r="A27" s="215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>
      <c r="A28" s="215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>
      <c r="A29" s="215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>
      <c r="A30" s="215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>
      <c r="A31" s="215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>
      <c r="A32" s="215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>
      <c r="A33" s="215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>
      <c r="A34" s="215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>
      <c r="A35" s="215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>
      <c r="A36" s="215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>
      <c r="A37" s="215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>
      <c r="A38" s="215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38"/>
  <sheetViews>
    <sheetView tabSelected="1" topLeftCell="A15" zoomScale="120" zoomScaleNormal="120" workbookViewId="0">
      <selection activeCell="O46" sqref="O46"/>
    </sheetView>
  </sheetViews>
  <sheetFormatPr baseColWidth="10" defaultColWidth="8.85546875" defaultRowHeight="16"/>
  <cols>
    <col min="1" max="2" width="8.85546875" style="298"/>
    <col min="3" max="3" width="10.5703125" style="298" customWidth="1"/>
    <col min="4" max="8" width="8.85546875" style="298"/>
    <col min="9" max="10" width="11.7109375" style="298" customWidth="1"/>
    <col min="11" max="11" width="10.85546875" style="298" customWidth="1"/>
    <col min="12" max="16384" width="8.85546875" style="298"/>
  </cols>
  <sheetData>
    <row r="1" spans="1:11" ht="18">
      <c r="A1" s="441" t="s">
        <v>871</v>
      </c>
      <c r="F1" s="442" t="s">
        <v>268</v>
      </c>
      <c r="G1" s="331"/>
      <c r="H1" s="331"/>
      <c r="I1" s="331"/>
      <c r="J1" s="331"/>
      <c r="K1" s="455" t="s">
        <v>386</v>
      </c>
    </row>
    <row r="2" spans="1:11">
      <c r="A2" t="s">
        <v>1</v>
      </c>
      <c r="F2" s="555" t="s">
        <v>849</v>
      </c>
      <c r="G2" s="556"/>
      <c r="H2" s="556"/>
      <c r="I2" s="556"/>
      <c r="J2" s="557"/>
      <c r="K2" s="455" t="s">
        <v>271</v>
      </c>
    </row>
    <row r="3" spans="1:11">
      <c r="A3"/>
      <c r="F3" s="442" t="s">
        <v>267</v>
      </c>
      <c r="G3" s="331"/>
      <c r="H3" s="331"/>
      <c r="J3" s="544">
        <v>39814</v>
      </c>
      <c r="K3" s="455" t="s">
        <v>272</v>
      </c>
    </row>
    <row r="4" spans="1:11">
      <c r="A4"/>
      <c r="F4" s="442" t="s">
        <v>775</v>
      </c>
      <c r="G4" s="331"/>
      <c r="H4" s="331"/>
      <c r="I4" s="331"/>
      <c r="J4" s="489" t="s">
        <v>850</v>
      </c>
      <c r="K4" s="455" t="s">
        <v>273</v>
      </c>
    </row>
    <row r="5" spans="1:11">
      <c r="A5" s="498" t="s">
        <v>873</v>
      </c>
      <c r="F5" s="442" t="s">
        <v>270</v>
      </c>
      <c r="G5" s="331"/>
      <c r="H5" s="331"/>
      <c r="J5" s="544">
        <v>40179</v>
      </c>
    </row>
    <row r="6" spans="1:11">
      <c r="A6"/>
      <c r="F6" s="442" t="s">
        <v>275</v>
      </c>
      <c r="J6" s="449"/>
    </row>
    <row r="7" spans="1:11">
      <c r="A7" t="s">
        <v>107</v>
      </c>
      <c r="F7" s="555" t="s">
        <v>851</v>
      </c>
      <c r="G7" s="556"/>
      <c r="H7" s="556"/>
      <c r="I7" s="556"/>
      <c r="J7" s="557"/>
    </row>
    <row r="8" spans="1:11">
      <c r="A8"/>
      <c r="F8" s="442" t="s">
        <v>276</v>
      </c>
      <c r="G8" s="331"/>
      <c r="H8" s="331"/>
      <c r="I8" s="331"/>
      <c r="J8" s="489" t="s">
        <v>852</v>
      </c>
    </row>
    <row r="9" spans="1:11">
      <c r="A9" t="s">
        <v>108</v>
      </c>
    </row>
    <row r="10" spans="1:11">
      <c r="A10" t="s">
        <v>109</v>
      </c>
    </row>
    <row r="11" spans="1:11">
      <c r="A11"/>
    </row>
    <row r="12" spans="1:11">
      <c r="A12" t="s">
        <v>110</v>
      </c>
    </row>
    <row r="13" spans="1:11">
      <c r="A13" t="s">
        <v>111</v>
      </c>
    </row>
    <row r="14" spans="1:11">
      <c r="A14"/>
    </row>
    <row r="15" spans="1:11">
      <c r="A15" t="s">
        <v>196</v>
      </c>
    </row>
    <row r="16" spans="1:11">
      <c r="A16" t="s">
        <v>113</v>
      </c>
    </row>
    <row r="17" spans="1:20" ht="18">
      <c r="A17" s="441"/>
      <c r="H17" s="444"/>
      <c r="J17" s="445"/>
    </row>
    <row r="18" spans="1:20" ht="18">
      <c r="A18" s="441" t="s">
        <v>265</v>
      </c>
      <c r="C18" s="298" t="str">
        <f>IF($F$2="","",$F$2)</f>
        <v>Tested Program V1.2.3</v>
      </c>
    </row>
    <row r="19" spans="1:20">
      <c r="A19" s="446"/>
      <c r="B19" s="479"/>
      <c r="C19" s="480"/>
      <c r="D19" s="480"/>
      <c r="E19" s="480"/>
      <c r="F19" s="480" t="s">
        <v>2</v>
      </c>
      <c r="G19" s="480"/>
      <c r="H19" s="480"/>
      <c r="I19" s="480"/>
      <c r="J19" s="480"/>
      <c r="K19" s="480"/>
      <c r="L19" s="479"/>
      <c r="M19" s="480" t="s">
        <v>3</v>
      </c>
      <c r="N19" s="480"/>
      <c r="O19" s="488"/>
      <c r="P19" s="480" t="s">
        <v>114</v>
      </c>
      <c r="Q19" s="481"/>
      <c r="R19" s="480"/>
      <c r="S19" s="480" t="s">
        <v>115</v>
      </c>
      <c r="T19" s="481"/>
    </row>
    <row r="20" spans="1:20">
      <c r="A20" s="447"/>
      <c r="B20" s="482"/>
      <c r="C20" s="483"/>
      <c r="D20" s="483"/>
      <c r="E20" s="483"/>
      <c r="F20" s="483"/>
      <c r="G20" s="483"/>
      <c r="H20" s="483"/>
      <c r="I20" s="483"/>
      <c r="J20" s="483"/>
      <c r="K20" s="483"/>
      <c r="L20" s="482"/>
      <c r="M20" s="483"/>
      <c r="N20" s="483"/>
      <c r="O20" s="482"/>
      <c r="P20" s="483"/>
      <c r="Q20" s="484"/>
      <c r="R20" s="483"/>
      <c r="S20" s="483"/>
      <c r="T20" s="484"/>
    </row>
    <row r="21" spans="1:20">
      <c r="A21" s="447"/>
      <c r="B21" s="545" t="s">
        <v>853</v>
      </c>
      <c r="F21" s="447" t="s">
        <v>116</v>
      </c>
      <c r="I21" s="485"/>
      <c r="J21" s="486" t="s">
        <v>150</v>
      </c>
      <c r="K21" s="486"/>
      <c r="L21" s="485"/>
      <c r="M21" s="486"/>
      <c r="N21" s="486"/>
      <c r="O21" s="485"/>
      <c r="P21" s="486"/>
      <c r="Q21" s="487"/>
      <c r="R21" s="486"/>
      <c r="S21" s="486"/>
      <c r="T21" s="487"/>
    </row>
    <row r="22" spans="1:20">
      <c r="A22" s="447"/>
      <c r="B22" s="485"/>
      <c r="C22" s="486"/>
      <c r="D22" s="486" t="s">
        <v>8</v>
      </c>
      <c r="E22" s="486" t="s">
        <v>9</v>
      </c>
      <c r="F22" s="485"/>
      <c r="G22" s="486"/>
      <c r="H22" s="486"/>
      <c r="I22" s="485"/>
      <c r="J22" s="486"/>
      <c r="K22" s="486"/>
      <c r="L22" s="485"/>
      <c r="M22" s="486"/>
      <c r="N22" s="486" t="s">
        <v>10</v>
      </c>
      <c r="O22" s="485"/>
      <c r="P22" s="486"/>
      <c r="Q22" s="487" t="s">
        <v>10</v>
      </c>
      <c r="R22" s="486"/>
      <c r="S22" s="486"/>
      <c r="T22" s="487" t="s">
        <v>10</v>
      </c>
    </row>
    <row r="23" spans="1:20">
      <c r="A23" s="447" t="s">
        <v>11</v>
      </c>
      <c r="B23" s="485" t="s">
        <v>12</v>
      </c>
      <c r="C23" s="486" t="s">
        <v>13</v>
      </c>
      <c r="D23" s="486" t="s">
        <v>14</v>
      </c>
      <c r="E23" s="486" t="s">
        <v>14</v>
      </c>
      <c r="F23" s="485" t="s">
        <v>12</v>
      </c>
      <c r="G23" s="486" t="s">
        <v>15</v>
      </c>
      <c r="H23" s="486" t="s">
        <v>16</v>
      </c>
      <c r="I23" s="485" t="s">
        <v>12</v>
      </c>
      <c r="J23" s="486" t="s">
        <v>15</v>
      </c>
      <c r="K23" s="486" t="s">
        <v>16</v>
      </c>
      <c r="L23" s="485" t="s">
        <v>17</v>
      </c>
      <c r="M23" s="486" t="s">
        <v>18</v>
      </c>
      <c r="N23" s="486" t="s">
        <v>19</v>
      </c>
      <c r="O23" s="485" t="s">
        <v>17</v>
      </c>
      <c r="P23" s="486" t="s">
        <v>18</v>
      </c>
      <c r="Q23" s="487" t="s">
        <v>19</v>
      </c>
      <c r="R23" s="486" t="s">
        <v>17</v>
      </c>
      <c r="S23" s="486" t="s">
        <v>18</v>
      </c>
      <c r="T23" s="487" t="s">
        <v>19</v>
      </c>
    </row>
    <row r="24" spans="1:20" ht="17" thickBot="1">
      <c r="A24" s="448"/>
      <c r="B24" s="482" t="s">
        <v>20</v>
      </c>
      <c r="C24" s="483" t="s">
        <v>20</v>
      </c>
      <c r="D24" s="483" t="s">
        <v>20</v>
      </c>
      <c r="E24" s="483" t="s">
        <v>20</v>
      </c>
      <c r="F24" s="482" t="s">
        <v>20</v>
      </c>
      <c r="G24" s="483" t="s">
        <v>20</v>
      </c>
      <c r="H24" s="483" t="s">
        <v>20</v>
      </c>
      <c r="I24" s="482" t="s">
        <v>20</v>
      </c>
      <c r="J24" s="483" t="s">
        <v>20</v>
      </c>
      <c r="K24" s="483" t="s">
        <v>20</v>
      </c>
      <c r="L24" s="482"/>
      <c r="M24" s="483" t="s">
        <v>21</v>
      </c>
      <c r="N24" s="483" t="s">
        <v>122</v>
      </c>
      <c r="O24" s="482"/>
      <c r="P24" s="483" t="s">
        <v>21</v>
      </c>
      <c r="Q24" s="484" t="s">
        <v>122</v>
      </c>
      <c r="R24" s="483"/>
      <c r="S24" s="483" t="s">
        <v>21</v>
      </c>
      <c r="T24" s="484" t="s">
        <v>122</v>
      </c>
    </row>
    <row r="25" spans="1:20">
      <c r="A25" s="565" t="s">
        <v>320</v>
      </c>
      <c r="B25" s="566">
        <v>1539.6061661311901</v>
      </c>
      <c r="C25" s="566">
        <v>1326.20179508927</v>
      </c>
      <c r="D25" s="566">
        <v>145.21599212911499</v>
      </c>
      <c r="E25" s="566">
        <v>68.188378912801895</v>
      </c>
      <c r="F25" s="566">
        <v>3799.7630547049098</v>
      </c>
      <c r="G25" s="566">
        <v>3799.7630547049098</v>
      </c>
      <c r="H25" s="553">
        <v>0</v>
      </c>
      <c r="I25" s="566">
        <v>3654.5470625757998</v>
      </c>
      <c r="J25" s="566">
        <v>3654.5470625757998</v>
      </c>
      <c r="K25" s="553">
        <v>0</v>
      </c>
      <c r="L25" s="566">
        <v>2.3736895334514601</v>
      </c>
      <c r="M25" s="566">
        <v>22.2</v>
      </c>
      <c r="N25" s="566">
        <v>6.9763490870697496E-3</v>
      </c>
      <c r="O25" s="566">
        <v>2.3738749979382701</v>
      </c>
      <c r="P25" s="566">
        <v>22.2</v>
      </c>
      <c r="Q25" s="566">
        <v>6.9763490870697496E-3</v>
      </c>
      <c r="R25" s="566">
        <v>2.37356487489757</v>
      </c>
      <c r="S25" s="566">
        <v>22.2</v>
      </c>
      <c r="T25" s="566">
        <v>6.9763490870697496E-3</v>
      </c>
    </row>
    <row r="26" spans="1:20">
      <c r="A26" s="565" t="s">
        <v>307</v>
      </c>
      <c r="B26" s="566">
        <v>1075.72516173493</v>
      </c>
      <c r="C26" s="566">
        <v>886.67384153280602</v>
      </c>
      <c r="D26" s="566">
        <v>128.644389486655</v>
      </c>
      <c r="E26" s="566">
        <v>60.406930715473003</v>
      </c>
      <c r="F26" s="566">
        <v>3764.15194652937</v>
      </c>
      <c r="G26" s="566">
        <v>3764.15194652937</v>
      </c>
      <c r="H26" s="554">
        <v>0</v>
      </c>
      <c r="I26" s="566">
        <v>3635.5075570427198</v>
      </c>
      <c r="J26" s="566">
        <v>3635.5075570427198</v>
      </c>
      <c r="K26" s="554">
        <v>0</v>
      </c>
      <c r="L26" s="566">
        <v>3.3795877126926102</v>
      </c>
      <c r="M26" s="566">
        <v>22.2</v>
      </c>
      <c r="N26" s="566">
        <v>6.2080763809236701E-3</v>
      </c>
      <c r="O26" s="566">
        <v>3.3798208413800301</v>
      </c>
      <c r="P26" s="566">
        <v>22.2</v>
      </c>
      <c r="Q26" s="566">
        <v>6.2080763809236701E-3</v>
      </c>
      <c r="R26" s="566">
        <v>3.3794339331627898</v>
      </c>
      <c r="S26" s="566">
        <v>22.2</v>
      </c>
      <c r="T26" s="566">
        <v>6.2080763809236701E-3</v>
      </c>
    </row>
    <row r="27" spans="1:20">
      <c r="A27" s="447" t="s">
        <v>308</v>
      </c>
      <c r="B27" s="564">
        <v>1022.3081240510299</v>
      </c>
      <c r="C27" s="564">
        <v>847.70883717655397</v>
      </c>
      <c r="D27" s="564">
        <v>118.81016562464499</v>
      </c>
      <c r="E27" s="564">
        <v>55.789121249833499</v>
      </c>
      <c r="F27" s="564">
        <v>3748.9769601776102</v>
      </c>
      <c r="G27" s="564">
        <v>3748.9769601776102</v>
      </c>
      <c r="H27" s="554">
        <v>0</v>
      </c>
      <c r="I27" s="564">
        <v>3630.1667945529598</v>
      </c>
      <c r="J27" s="564">
        <v>3630.1667945529598</v>
      </c>
      <c r="K27" s="554">
        <v>0</v>
      </c>
      <c r="L27" s="564">
        <v>3.5509517062458</v>
      </c>
      <c r="M27" s="564">
        <v>26.6999999999999</v>
      </c>
      <c r="N27" s="564">
        <v>7.14459564738872E-3</v>
      </c>
      <c r="O27" s="564">
        <v>3.5508022614499799</v>
      </c>
      <c r="P27" s="564">
        <v>26.6999999999999</v>
      </c>
      <c r="Q27" s="564">
        <v>7.14459564738872E-3</v>
      </c>
      <c r="R27" s="564">
        <v>3.5508022614499799</v>
      </c>
      <c r="S27" s="564">
        <v>26.6999999999999</v>
      </c>
      <c r="T27" s="564">
        <v>7.14459564738872E-3</v>
      </c>
    </row>
    <row r="28" spans="1:20" ht="17">
      <c r="A28" s="447" t="s">
        <v>309</v>
      </c>
      <c r="B28" s="564">
        <v>109.526886588208</v>
      </c>
      <c r="C28" s="564">
        <v>94.345396077986706</v>
      </c>
      <c r="D28" s="564">
        <v>10.3306000513344</v>
      </c>
      <c r="E28" s="564">
        <v>4.8508904588874602</v>
      </c>
      <c r="F28" s="564">
        <v>217.51766262713801</v>
      </c>
      <c r="G28" s="564">
        <v>217.51766262713801</v>
      </c>
      <c r="H28" s="552">
        <v>0</v>
      </c>
      <c r="I28" s="564">
        <v>207.18706257580399</v>
      </c>
      <c r="J28" s="564">
        <v>207.18706257580399</v>
      </c>
      <c r="K28" s="554">
        <v>2.0844200862302301E-4</v>
      </c>
      <c r="L28" s="564">
        <v>1.89165452360082</v>
      </c>
      <c r="M28" s="564">
        <v>22.2</v>
      </c>
      <c r="N28" s="564">
        <v>6.9793462187121499E-3</v>
      </c>
      <c r="O28" s="564">
        <v>1.8918399880880801</v>
      </c>
      <c r="P28" s="564">
        <v>22.2</v>
      </c>
      <c r="Q28" s="564">
        <v>6.9793462187121499E-3</v>
      </c>
      <c r="R28" s="564">
        <v>1.8915298650466299</v>
      </c>
      <c r="S28" s="564">
        <v>22.2</v>
      </c>
      <c r="T28" s="564">
        <v>6.9793462187121499E-3</v>
      </c>
    </row>
    <row r="29" spans="1:20" ht="17">
      <c r="A29" s="447" t="s">
        <v>310</v>
      </c>
      <c r="B29" s="564">
        <v>67.973070150017406</v>
      </c>
      <c r="C29" s="564">
        <v>56.0272689802473</v>
      </c>
      <c r="D29" s="564">
        <v>8.1287996125654196</v>
      </c>
      <c r="E29" s="564">
        <v>3.8170015572046299</v>
      </c>
      <c r="F29" s="564">
        <v>196.27635665528899</v>
      </c>
      <c r="G29" s="564">
        <v>196.27635665528899</v>
      </c>
      <c r="H29" s="552">
        <v>0</v>
      </c>
      <c r="I29" s="564">
        <v>188.147557042724</v>
      </c>
      <c r="J29" s="564">
        <v>188.147557042724</v>
      </c>
      <c r="K29" s="552">
        <v>0</v>
      </c>
      <c r="L29" s="564">
        <v>2.7679716318581602</v>
      </c>
      <c r="M29" s="564">
        <v>22.2</v>
      </c>
      <c r="N29" s="564">
        <v>6.2149848043878998E-3</v>
      </c>
      <c r="O29" s="564">
        <v>2.76820476055003</v>
      </c>
      <c r="P29" s="564">
        <v>22.2</v>
      </c>
      <c r="Q29" s="564">
        <v>6.2149848043878998E-3</v>
      </c>
      <c r="R29" s="564">
        <v>2.7678178523253898</v>
      </c>
      <c r="S29" s="564">
        <v>22.2</v>
      </c>
      <c r="T29" s="564">
        <v>6.2149848043878998E-3</v>
      </c>
    </row>
    <row r="30" spans="1:20" ht="17">
      <c r="A30" s="447" t="s">
        <v>311</v>
      </c>
      <c r="B30" s="564">
        <v>1201.3489889371699</v>
      </c>
      <c r="C30" s="564">
        <v>994.93623343593401</v>
      </c>
      <c r="D30" s="564">
        <v>140.458383920964</v>
      </c>
      <c r="E30" s="564">
        <v>65.954371580278902</v>
      </c>
      <c r="F30" s="564">
        <v>4518.7406677714898</v>
      </c>
      <c r="G30" s="564">
        <v>3777.8983082684399</v>
      </c>
      <c r="H30" s="564">
        <v>740.84235950304196</v>
      </c>
      <c r="I30" s="564">
        <v>4378.2822838505199</v>
      </c>
      <c r="J30" s="564">
        <v>3637.43992434748</v>
      </c>
      <c r="K30" s="564">
        <v>740.84235950304299</v>
      </c>
      <c r="L30" s="564">
        <v>3.6444716011807201</v>
      </c>
      <c r="M30" s="564">
        <v>22.2633262621931</v>
      </c>
      <c r="N30" s="564">
        <v>8.3624242356321703E-3</v>
      </c>
      <c r="O30" s="564">
        <v>3.6446397993368902</v>
      </c>
      <c r="P30" s="552">
        <v>22.2638415964927</v>
      </c>
      <c r="Q30" s="564">
        <v>8.3628403700125396E-3</v>
      </c>
      <c r="R30" s="564">
        <v>3.64434995305704</v>
      </c>
      <c r="S30" s="564">
        <v>22.2629856241035</v>
      </c>
      <c r="T30" s="564">
        <v>8.3615811969080401E-3</v>
      </c>
    </row>
    <row r="31" spans="1:20">
      <c r="A31" s="447" t="s">
        <v>312</v>
      </c>
      <c r="B31" s="564">
        <v>1143.0583549646201</v>
      </c>
      <c r="C31" s="564">
        <v>952.70769206213595</v>
      </c>
      <c r="D31" s="564">
        <v>129.528557596365</v>
      </c>
      <c r="E31" s="564">
        <v>60.822105306119198</v>
      </c>
      <c r="F31" s="564">
        <v>4501.85312351214</v>
      </c>
      <c r="G31" s="564">
        <v>3761.3494029725398</v>
      </c>
      <c r="H31" s="564">
        <v>740.503720539602</v>
      </c>
      <c r="I31" s="564">
        <v>4372.3245659157801</v>
      </c>
      <c r="J31" s="564">
        <v>3631.8208453761799</v>
      </c>
      <c r="K31" s="564">
        <v>740.503720539602</v>
      </c>
      <c r="L31" s="564">
        <v>3.82511052962065</v>
      </c>
      <c r="M31" s="564">
        <v>26.753745951240401</v>
      </c>
      <c r="N31" s="564">
        <v>9.8378807815326392E-3</v>
      </c>
      <c r="O31" s="564">
        <v>3.82532599495199</v>
      </c>
      <c r="P31" s="564">
        <v>26.754199566578901</v>
      </c>
      <c r="Q31" s="564">
        <v>9.8384567345433695E-3</v>
      </c>
      <c r="R31" s="564">
        <v>3.8249632684041202</v>
      </c>
      <c r="S31" s="564">
        <v>26.753446199748399</v>
      </c>
      <c r="T31" s="564">
        <v>9.8367734486982297E-3</v>
      </c>
    </row>
    <row r="32" spans="1:20">
      <c r="A32" s="447" t="s">
        <v>313</v>
      </c>
      <c r="B32" s="564">
        <v>1497.5879181105099</v>
      </c>
      <c r="C32" s="564">
        <v>1278.37091533436</v>
      </c>
      <c r="D32" s="564">
        <v>149.17133325004201</v>
      </c>
      <c r="E32" s="564">
        <v>70.045669526106806</v>
      </c>
      <c r="F32" s="564">
        <v>4540.2570904986096</v>
      </c>
      <c r="G32" s="564">
        <v>3798.7656920265499</v>
      </c>
      <c r="H32" s="564">
        <v>741.49139847205902</v>
      </c>
      <c r="I32" s="564">
        <v>4391.0857572485702</v>
      </c>
      <c r="J32" s="564">
        <v>3649.59435877651</v>
      </c>
      <c r="K32" s="564">
        <v>741.49139847205902</v>
      </c>
      <c r="L32" s="564">
        <v>2.9321054937961599</v>
      </c>
      <c r="M32" s="564">
        <v>23.387234739448001</v>
      </c>
      <c r="N32" s="564">
        <v>9.2250153890530602E-3</v>
      </c>
      <c r="O32" s="564">
        <v>2.93229641825606</v>
      </c>
      <c r="P32" s="564">
        <v>23.389998550609999</v>
      </c>
      <c r="Q32" s="564">
        <v>9.2259221778895808E-3</v>
      </c>
      <c r="R32" s="564">
        <v>2.9318765836937302</v>
      </c>
      <c r="S32" s="564">
        <v>23.381001169098699</v>
      </c>
      <c r="T32" s="564">
        <v>9.2217984874098397E-3</v>
      </c>
    </row>
    <row r="33" spans="1:20">
      <c r="A33" s="447" t="s">
        <v>314</v>
      </c>
      <c r="B33" s="564">
        <v>635.26552447142205</v>
      </c>
      <c r="C33" s="564">
        <v>528.47704239322297</v>
      </c>
      <c r="D33" s="564">
        <v>72.666718573922495</v>
      </c>
      <c r="E33" s="564">
        <v>34.121763504276601</v>
      </c>
      <c r="F33" s="564">
        <v>2229.7276962587898</v>
      </c>
      <c r="G33" s="564">
        <v>1490.57498121664</v>
      </c>
      <c r="H33" s="564">
        <v>739.152715042149</v>
      </c>
      <c r="I33" s="564">
        <v>2157.0609776848701</v>
      </c>
      <c r="J33" s="564">
        <v>1417.90826264272</v>
      </c>
      <c r="K33" s="564">
        <v>739.152715042149</v>
      </c>
      <c r="L33" s="564">
        <v>3.3955265758327999</v>
      </c>
      <c r="M33" s="564">
        <v>22.2</v>
      </c>
      <c r="N33" s="564">
        <v>1.0681841851434899E-2</v>
      </c>
      <c r="O33" s="564">
        <v>3.3956163929378902</v>
      </c>
      <c r="P33" s="564">
        <v>22.2</v>
      </c>
      <c r="Q33" s="564">
        <v>1.06835506100635E-2</v>
      </c>
      <c r="R33" s="564">
        <v>3.3954534621352201</v>
      </c>
      <c r="S33" s="564">
        <v>22.1999999999999</v>
      </c>
      <c r="T33" s="564">
        <v>1.06793785844027E-2</v>
      </c>
    </row>
    <row r="34" spans="1:20">
      <c r="A34" s="447" t="s">
        <v>315</v>
      </c>
      <c r="B34" s="564">
        <v>1090.3929274332199</v>
      </c>
      <c r="C34" s="564">
        <v>914.68782871248595</v>
      </c>
      <c r="D34" s="564">
        <v>119.56264114133199</v>
      </c>
      <c r="E34" s="564">
        <v>56.1424575794085</v>
      </c>
      <c r="F34" s="564">
        <v>4493.85236268272</v>
      </c>
      <c r="G34" s="564">
        <v>1537.5052714230901</v>
      </c>
      <c r="H34" s="564">
        <v>2956.3470912596199</v>
      </c>
      <c r="I34" s="564">
        <v>4374.2897215413896</v>
      </c>
      <c r="J34" s="564">
        <v>1417.9426302817601</v>
      </c>
      <c r="K34" s="564">
        <v>2956.3470912596199</v>
      </c>
      <c r="L34" s="564">
        <v>4.0116636960690801</v>
      </c>
      <c r="M34" s="564">
        <v>22.2</v>
      </c>
      <c r="N34" s="564">
        <v>1.5727462371259399E-2</v>
      </c>
      <c r="O34" s="564">
        <v>4.0119204793107803</v>
      </c>
      <c r="P34" s="564">
        <v>22.2</v>
      </c>
      <c r="Q34" s="564">
        <v>1.57301977821208E-2</v>
      </c>
      <c r="R34" s="564">
        <v>4.0115716805500501</v>
      </c>
      <c r="S34" s="564">
        <v>22.1999999999999</v>
      </c>
      <c r="T34" s="564">
        <v>1.57238241491146E-2</v>
      </c>
    </row>
    <row r="35" spans="1:20">
      <c r="A35" s="447" t="s">
        <v>316</v>
      </c>
      <c r="B35" s="564">
        <v>1548.96193066928</v>
      </c>
      <c r="C35" s="564">
        <v>1343.7654358289201</v>
      </c>
      <c r="D35" s="564">
        <v>139.63075092686901</v>
      </c>
      <c r="E35" s="564">
        <v>65.565743913486401</v>
      </c>
      <c r="F35" s="564">
        <v>4532.4899232920998</v>
      </c>
      <c r="G35" s="564">
        <v>1576.6131674606399</v>
      </c>
      <c r="H35" s="564">
        <v>2955.8767558314598</v>
      </c>
      <c r="I35" s="564">
        <v>4392.8591723652298</v>
      </c>
      <c r="J35" s="564">
        <v>1436.98241653377</v>
      </c>
      <c r="K35" s="564">
        <v>2955.8767558314598</v>
      </c>
      <c r="L35" s="564">
        <v>2.8360020013929801</v>
      </c>
      <c r="M35" s="564">
        <v>22.200009663276301</v>
      </c>
      <c r="N35" s="564">
        <v>1.5900700052334901E-2</v>
      </c>
      <c r="O35" s="564">
        <v>2.8366723771296498</v>
      </c>
      <c r="P35" s="564">
        <v>22.200011822845202</v>
      </c>
      <c r="Q35" s="564">
        <v>1.5903661574138101E-2</v>
      </c>
      <c r="R35" s="564">
        <v>2.8359020743602699</v>
      </c>
      <c r="S35" s="564">
        <v>22.2000089376575</v>
      </c>
      <c r="T35" s="564">
        <v>1.5897732119313099E-2</v>
      </c>
    </row>
    <row r="36" spans="1:20">
      <c r="A36" s="447" t="s">
        <v>317</v>
      </c>
      <c r="B36" s="564">
        <v>164.96370789757401</v>
      </c>
      <c r="C36" s="564">
        <v>138.33741928801999</v>
      </c>
      <c r="D36" s="564">
        <v>18.118480414784901</v>
      </c>
      <c r="E36" s="564">
        <v>8.5078081947685895</v>
      </c>
      <c r="F36" s="564">
        <v>575.91340654168403</v>
      </c>
      <c r="G36" s="564">
        <v>206.26662422640399</v>
      </c>
      <c r="H36" s="564">
        <v>369.64678231527898</v>
      </c>
      <c r="I36" s="564">
        <v>557.79492612689899</v>
      </c>
      <c r="J36" s="564">
        <v>188.14814381161901</v>
      </c>
      <c r="K36" s="564">
        <v>369.64678231527898</v>
      </c>
      <c r="L36" s="564">
        <v>3.38131961659631</v>
      </c>
      <c r="M36" s="564">
        <v>22.1999999999999</v>
      </c>
      <c r="N36" s="564">
        <v>1.55127050975283E-2</v>
      </c>
      <c r="O36" s="564">
        <v>3.3819568892157301</v>
      </c>
      <c r="P36" s="564">
        <v>22.1999999999999</v>
      </c>
      <c r="Q36" s="564">
        <v>1.5529216129586699E-2</v>
      </c>
      <c r="R36" s="564">
        <v>3.3804067809037801</v>
      </c>
      <c r="S36" s="564">
        <v>22.1999999999999</v>
      </c>
      <c r="T36" s="564">
        <v>1.5490075509081099E-2</v>
      </c>
    </row>
    <row r="37" spans="1:20">
      <c r="A37" s="447" t="s">
        <v>318</v>
      </c>
      <c r="B37" s="564">
        <v>249.81592166091801</v>
      </c>
      <c r="C37" s="564">
        <v>216.65224077229601</v>
      </c>
      <c r="D37" s="564">
        <v>22.567001788115501</v>
      </c>
      <c r="E37" s="564">
        <v>10.5966791005064</v>
      </c>
      <c r="F37" s="564">
        <v>599.35777276975205</v>
      </c>
      <c r="G37" s="564">
        <v>229.75465113281501</v>
      </c>
      <c r="H37" s="564">
        <v>369.60312163693601</v>
      </c>
      <c r="I37" s="564">
        <v>576.790770981636</v>
      </c>
      <c r="J37" s="564">
        <v>207.18764934469999</v>
      </c>
      <c r="K37" s="564">
        <v>369.60312163693601</v>
      </c>
      <c r="L37" s="564">
        <v>2.3088634748479602</v>
      </c>
      <c r="M37" s="564">
        <v>22.1999999999999</v>
      </c>
      <c r="N37" s="564">
        <v>1.5432132549242E-2</v>
      </c>
      <c r="O37" s="564">
        <v>2.30928297080583</v>
      </c>
      <c r="P37" s="564">
        <v>22.1999999999999</v>
      </c>
      <c r="Q37" s="564">
        <v>1.5446576074604401E-2</v>
      </c>
      <c r="R37" s="564">
        <v>2.3082916347526599</v>
      </c>
      <c r="S37" s="564">
        <v>22.1999999999999</v>
      </c>
      <c r="T37" s="564">
        <v>1.54123172320242E-2</v>
      </c>
    </row>
    <row r="38" spans="1:20">
      <c r="A38" s="448" t="s">
        <v>319</v>
      </c>
      <c r="B38" s="564">
        <v>1478.90515008288</v>
      </c>
      <c r="C38" s="564">
        <v>1251.7691500828701</v>
      </c>
      <c r="D38" s="564">
        <v>154.56</v>
      </c>
      <c r="E38" s="564">
        <v>72.575999999999993</v>
      </c>
      <c r="F38" s="564">
        <v>5499.5855871469803</v>
      </c>
      <c r="G38" s="564">
        <v>4276.4676201130796</v>
      </c>
      <c r="H38" s="564">
        <v>1223.1179670339</v>
      </c>
      <c r="I38" s="564">
        <v>5345.0255871469799</v>
      </c>
      <c r="J38" s="564">
        <v>4121.9076201130802</v>
      </c>
      <c r="K38" s="564">
        <v>1223.1179670339</v>
      </c>
      <c r="L38" s="564">
        <v>3.6141774035534699</v>
      </c>
      <c r="M38" s="564">
        <v>26.7895436686374</v>
      </c>
      <c r="N38" s="564">
        <v>1.11126045646336E-2</v>
      </c>
      <c r="O38" s="564">
        <v>3.61490210675644</v>
      </c>
      <c r="P38" s="564">
        <v>26.803683049322</v>
      </c>
      <c r="Q38" s="564">
        <v>1.11178248806249E-2</v>
      </c>
      <c r="R38" s="564">
        <v>3.6137694776017102</v>
      </c>
      <c r="S38" s="564">
        <v>26.781304847085799</v>
      </c>
      <c r="T38" s="564">
        <v>1.1110105617898399E-2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8"/>
  <dimension ref="A1:N38"/>
  <sheetViews>
    <sheetView workbookViewId="0">
      <selection activeCell="A2" sqref="A2"/>
    </sheetView>
  </sheetViews>
  <sheetFormatPr baseColWidth="10" defaultColWidth="8.7109375" defaultRowHeight="16"/>
  <sheetData>
    <row r="1" spans="1:10">
      <c r="F1" s="442" t="s">
        <v>268</v>
      </c>
      <c r="G1" s="331"/>
      <c r="H1" s="331"/>
      <c r="I1" s="331"/>
      <c r="J1" s="331"/>
    </row>
    <row r="2" spans="1:10">
      <c r="F2" s="451"/>
      <c r="G2" s="452"/>
      <c r="H2" s="452"/>
      <c r="I2" s="452"/>
      <c r="J2" s="471" t="s">
        <v>284</v>
      </c>
    </row>
    <row r="3" spans="1:10">
      <c r="F3" s="442" t="s">
        <v>267</v>
      </c>
      <c r="G3" s="331"/>
      <c r="H3" s="331"/>
      <c r="I3" s="298"/>
      <c r="J3" s="472"/>
    </row>
    <row r="4" spans="1:10">
      <c r="F4" s="442" t="s">
        <v>266</v>
      </c>
      <c r="G4" s="331"/>
      <c r="H4" s="331"/>
      <c r="I4" s="331"/>
      <c r="J4" s="475" t="s">
        <v>158</v>
      </c>
    </row>
    <row r="5" spans="1:10">
      <c r="F5" s="442" t="s">
        <v>270</v>
      </c>
      <c r="G5" s="331"/>
      <c r="H5" s="331"/>
      <c r="I5" s="298"/>
      <c r="J5" s="476">
        <v>36753</v>
      </c>
    </row>
    <row r="6" spans="1:10">
      <c r="F6" s="442" t="s">
        <v>275</v>
      </c>
      <c r="G6" s="298"/>
      <c r="H6" s="298"/>
      <c r="I6" s="298"/>
      <c r="J6" s="449"/>
    </row>
    <row r="7" spans="1:10">
      <c r="F7" s="451"/>
      <c r="G7" s="452"/>
      <c r="H7" s="452"/>
      <c r="I7" s="452"/>
      <c r="J7" s="471" t="s">
        <v>282</v>
      </c>
    </row>
    <row r="8" spans="1:10">
      <c r="F8" s="442" t="s">
        <v>276</v>
      </c>
      <c r="G8" s="331"/>
      <c r="H8" s="331"/>
      <c r="I8" s="331"/>
      <c r="J8" s="475" t="s">
        <v>49</v>
      </c>
    </row>
    <row r="13" spans="1:10">
      <c r="A13">
        <v>27</v>
      </c>
      <c r="B13">
        <v>1999</v>
      </c>
    </row>
    <row r="23" spans="1:14">
      <c r="A23" s="1" t="s">
        <v>264</v>
      </c>
    </row>
    <row r="25" spans="1:14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9"/>
  <dimension ref="A1:T38"/>
  <sheetViews>
    <sheetView workbookViewId="0"/>
  </sheetViews>
  <sheetFormatPr baseColWidth="10" defaultColWidth="8.7109375" defaultRowHeight="16"/>
  <sheetData>
    <row r="1" spans="6:10">
      <c r="F1" s="442" t="s">
        <v>268</v>
      </c>
      <c r="G1" s="331"/>
      <c r="H1" s="331"/>
      <c r="I1" s="331"/>
      <c r="J1" s="331"/>
    </row>
    <row r="2" spans="6:10">
      <c r="F2" s="451"/>
      <c r="G2" s="452"/>
      <c r="H2" s="452"/>
      <c r="I2" s="452"/>
      <c r="J2" s="471" t="s">
        <v>658</v>
      </c>
    </row>
    <row r="3" spans="6:10">
      <c r="F3" s="442" t="s">
        <v>267</v>
      </c>
      <c r="G3" s="331"/>
      <c r="H3" s="331"/>
      <c r="I3" s="298"/>
      <c r="J3" s="472"/>
    </row>
    <row r="4" spans="6:10">
      <c r="F4" s="442" t="s">
        <v>266</v>
      </c>
      <c r="G4" s="331"/>
      <c r="H4" s="331"/>
      <c r="I4" s="331"/>
      <c r="J4" s="475" t="s">
        <v>158</v>
      </c>
    </row>
    <row r="5" spans="6:10">
      <c r="F5" s="442" t="s">
        <v>270</v>
      </c>
      <c r="G5" s="331"/>
      <c r="H5" s="331"/>
      <c r="I5" s="298"/>
      <c r="J5" s="476">
        <v>36774</v>
      </c>
    </row>
    <row r="6" spans="6:10">
      <c r="F6" s="442" t="s">
        <v>275</v>
      </c>
      <c r="G6" s="298"/>
      <c r="H6" s="298"/>
      <c r="I6" s="298"/>
      <c r="J6" s="449"/>
    </row>
    <row r="7" spans="6:10">
      <c r="F7" s="451"/>
      <c r="G7" s="452"/>
      <c r="H7" s="452"/>
      <c r="I7" s="452"/>
      <c r="J7" s="471" t="s">
        <v>282</v>
      </c>
    </row>
    <row r="8" spans="6:10">
      <c r="F8" s="442" t="s">
        <v>276</v>
      </c>
      <c r="G8" s="331"/>
      <c r="H8" s="331"/>
      <c r="I8" s="331"/>
      <c r="J8" s="475" t="s">
        <v>50</v>
      </c>
    </row>
    <row r="23" spans="1:20">
      <c r="A23" s="1" t="s">
        <v>232</v>
      </c>
    </row>
    <row r="25" spans="1:20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D45"/>
  <sheetViews>
    <sheetView zoomScaleNormal="100" workbookViewId="0">
      <selection activeCell="B22" sqref="B22"/>
    </sheetView>
  </sheetViews>
  <sheetFormatPr baseColWidth="10" defaultColWidth="8.7109375" defaultRowHeight="16"/>
  <cols>
    <col min="1" max="1" width="74.7109375" style="450" customWidth="1"/>
    <col min="2" max="2" width="61.7109375" customWidth="1"/>
  </cols>
  <sheetData>
    <row r="1" spans="1:2">
      <c r="A1"/>
    </row>
    <row r="5" spans="1:2" ht="21">
      <c r="A5" s="520" t="s">
        <v>874</v>
      </c>
      <c r="B5" s="443" t="s">
        <v>682</v>
      </c>
    </row>
    <row r="6" spans="1:2" ht="15" customHeight="1">
      <c r="A6" s="521" t="str">
        <f>IF(B21="Comparison","","Informative Annex B16, Section B16.5.1")</f>
        <v>Informative Annex B16, Section B16.5.1</v>
      </c>
      <c r="B6" s="478" t="s">
        <v>774</v>
      </c>
    </row>
    <row r="7" spans="1:2" ht="15" customHeight="1">
      <c r="A7" s="521"/>
      <c r="B7" s="478" t="s">
        <v>780</v>
      </c>
    </row>
    <row r="8" spans="1:2">
      <c r="A8" s="453" t="str">
        <f>IF(B21="Comparison","Test Results Comparison","Example Results")</f>
        <v>Example Results</v>
      </c>
      <c r="B8" s="478" t="s">
        <v>681</v>
      </c>
    </row>
    <row r="9" spans="1:2">
      <c r="A9" s="453" t="s">
        <v>269</v>
      </c>
      <c r="B9" s="478" t="s">
        <v>792</v>
      </c>
    </row>
    <row r="10" spans="1:2">
      <c r="A10" s="453" t="s">
        <v>869</v>
      </c>
      <c r="B10" t="s">
        <v>831</v>
      </c>
    </row>
    <row r="11" spans="1:2">
      <c r="B11" t="s">
        <v>832</v>
      </c>
    </row>
    <row r="12" spans="1:2">
      <c r="B12" t="s">
        <v>833</v>
      </c>
    </row>
    <row r="13" spans="1:2">
      <c r="A13" s="450" t="str">
        <f>IF(B21="Comparison","Results for "&amp;YourData!$F$2,"")</f>
        <v/>
      </c>
      <c r="B13" s="478" t="s">
        <v>793</v>
      </c>
    </row>
    <row r="14" spans="1:2">
      <c r="A14" s="450" t="str">
        <f>IF(B21="Comparison","("&amp;YourData!$J$4&amp;")","")</f>
        <v/>
      </c>
    </row>
    <row r="15" spans="1:2">
      <c r="A15" s="450" t="str">
        <f>IF(B21="Comparison","vs.","")</f>
        <v/>
      </c>
      <c r="B15" s="455" t="s">
        <v>782</v>
      </c>
    </row>
    <row r="16" spans="1:2">
      <c r="A16" s="450" t="str">
        <f>IF(B21="Comparison","Informative Annex B16, Section B16.5.1 Example Results","")</f>
        <v/>
      </c>
      <c r="B16" s="455" t="s">
        <v>795</v>
      </c>
    </row>
    <row r="17" spans="1:4">
      <c r="B17" s="455" t="s">
        <v>834</v>
      </c>
    </row>
    <row r="19" spans="1:4">
      <c r="A19" s="450" t="str">
        <f>IF(B21="Comparison","Prepared By","")</f>
        <v/>
      </c>
    </row>
    <row r="20" spans="1:4">
      <c r="A20" s="450" t="str">
        <f>IF(B21="Comparison",IF(YourData!F7="","",YourData!F7),"")</f>
        <v/>
      </c>
      <c r="B20" s="450" t="s">
        <v>674</v>
      </c>
    </row>
    <row r="21" spans="1:4">
      <c r="A21" s="450" t="str">
        <f>IF(B21="Comparison","("&amp;YourData!$J$8&amp;")","")</f>
        <v/>
      </c>
      <c r="B21" s="450" t="s">
        <v>876</v>
      </c>
    </row>
    <row r="23" spans="1:4">
      <c r="A23" s="450" t="str">
        <f>IF(B21="Comparison","Results Developed","")</f>
        <v/>
      </c>
    </row>
    <row r="24" spans="1:4">
      <c r="A24" s="450" t="str">
        <f>IF(B21="Comparison",TEXT(YourData!$J$5,"DD-MMM-YYYY"),"")</f>
        <v/>
      </c>
    </row>
    <row r="27" spans="1:4">
      <c r="A27"/>
      <c r="B27" s="455"/>
    </row>
    <row r="28" spans="1:4">
      <c r="A28"/>
    </row>
    <row r="29" spans="1:4">
      <c r="A29"/>
      <c r="B29" s="455"/>
    </row>
    <row r="30" spans="1:4" ht="29.25" customHeight="1">
      <c r="A30"/>
      <c r="B30" s="524"/>
      <c r="D30" s="523"/>
    </row>
    <row r="31" spans="1:4">
      <c r="A31"/>
      <c r="B31" s="455"/>
    </row>
    <row r="32" spans="1:4" ht="30" customHeight="1">
      <c r="A32"/>
      <c r="B32" s="524"/>
      <c r="D32" s="523"/>
    </row>
    <row r="33" spans="1:4">
      <c r="B33" s="455" t="s">
        <v>786</v>
      </c>
    </row>
    <row r="34" spans="1:4">
      <c r="B34" s="524" t="str">
        <f>IF(B21="Comparison",'Title Page'!$A$5&amp;" "&amp;'Title Page'!$A$8&amp;" "&amp;'Title Page'!$A$9&amp;" "&amp;'Title Page'!$A$10,'Title Page'!$A$5&amp;", "&amp;'Title Page'!$A$6)</f>
        <v>ASHRAE Standard 140-2023, Informative Annex B16, Section B16.5.1</v>
      </c>
    </row>
    <row r="35" spans="1:4">
      <c r="B35" s="455" t="s">
        <v>798</v>
      </c>
      <c r="D35" s="523"/>
    </row>
    <row r="36" spans="1:4">
      <c r="B36" s="524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9 - HVAC Equipment Performance Tests CE100 through CE200</v>
      </c>
    </row>
    <row r="37" spans="1:4">
      <c r="A37" s="548"/>
      <c r="B37" s="455" t="s">
        <v>797</v>
      </c>
    </row>
    <row r="38" spans="1:4">
      <c r="A38" s="548"/>
      <c r="B38" s="524" t="str">
        <f>IF('Title Page'!$B$21="Example","", "By "&amp;'Title Page'!$A$20&amp;" "&amp;'Title Page'!$A$21&amp;", "&amp;'Title Page'!$A$24)</f>
        <v/>
      </c>
    </row>
    <row r="39" spans="1:4">
      <c r="A39" s="548"/>
      <c r="B39" s="455" t="s">
        <v>274</v>
      </c>
    </row>
    <row r="40" spans="1:4" ht="48" customHeight="1">
      <c r="A40" s="548"/>
      <c r="B40" s="456" t="str">
        <f>$B$34&amp;"
"&amp;$B$36 &amp; IF(B38="","", (", b" &amp; MID($B$38,2,200)))</f>
        <v>ASHRAE Standard 140-2023, Informative Annex B16, Section B16.5.1
Example Results for Section 9 - HVAC Equipment Performance Tests CE100 through CE200</v>
      </c>
    </row>
    <row r="41" spans="1:4">
      <c r="A41" s="548"/>
    </row>
    <row r="42" spans="1:4">
      <c r="A42" s="548"/>
    </row>
    <row r="43" spans="1:4">
      <c r="A43" s="548"/>
    </row>
    <row r="44" spans="1:4">
      <c r="A44" s="548"/>
      <c r="B44" s="522"/>
    </row>
    <row r="45" spans="1:4">
      <c r="A45" s="54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>
      <c r="A1" s="462" t="str">
        <f>'Title Page'!$A$5</f>
        <v>ASHRAE Standard 140-2023</v>
      </c>
      <c r="B1" s="462"/>
      <c r="C1" s="463"/>
      <c r="D1" s="463"/>
    </row>
    <row r="2" spans="1:4">
      <c r="A2" s="462" t="s">
        <v>777</v>
      </c>
      <c r="B2" s="462"/>
      <c r="C2" s="463"/>
      <c r="D2" s="463"/>
    </row>
    <row r="3" spans="1:4">
      <c r="A3" s="462" t="s">
        <v>279</v>
      </c>
      <c r="B3" s="462"/>
      <c r="C3" s="463"/>
      <c r="D3" s="463"/>
    </row>
    <row r="4" spans="1:4">
      <c r="A4" s="462" t="str">
        <f>'Title Page'!$A$10</f>
        <v>Section 9 - HVAC Equipment Performance Tests CE100 through CE200</v>
      </c>
      <c r="B4" s="462"/>
      <c r="C4" s="463"/>
      <c r="D4" s="463"/>
    </row>
    <row r="6" spans="1:4">
      <c r="A6" s="490" t="s">
        <v>840</v>
      </c>
      <c r="B6" s="331"/>
      <c r="C6" s="331"/>
    </row>
    <row r="7" spans="1:4">
      <c r="A7" s="490" t="s">
        <v>841</v>
      </c>
      <c r="B7" s="331"/>
      <c r="C7" s="331"/>
    </row>
    <row r="8" spans="1:4">
      <c r="A8" s="490" t="s">
        <v>842</v>
      </c>
      <c r="B8" s="331"/>
      <c r="C8" s="331"/>
    </row>
    <row r="9" spans="1:4">
      <c r="A9" s="331"/>
      <c r="B9" s="331"/>
      <c r="C9" s="331"/>
    </row>
    <row r="10" spans="1:4">
      <c r="A10" s="490" t="s">
        <v>846</v>
      </c>
      <c r="B10" s="331"/>
      <c r="C10" s="331"/>
    </row>
    <row r="11" spans="1:4">
      <c r="A11" s="490" t="s">
        <v>845</v>
      </c>
      <c r="B11" s="331"/>
      <c r="C11" s="331"/>
    </row>
    <row r="12" spans="1:4">
      <c r="A12" s="331"/>
    </row>
    <row r="13" spans="1:4">
      <c r="A13" s="490" t="s">
        <v>844</v>
      </c>
    </row>
    <row r="14" spans="1:4">
      <c r="A14" s="490" t="s">
        <v>843</v>
      </c>
    </row>
    <row r="15" spans="1:4">
      <c r="A15" s="331"/>
    </row>
    <row r="16" spans="1:4">
      <c r="A16" s="490" t="s">
        <v>848</v>
      </c>
    </row>
    <row r="17" spans="1:4">
      <c r="A17" s="490" t="s">
        <v>847</v>
      </c>
    </row>
    <row r="18" spans="1:4">
      <c r="A18" s="331"/>
    </row>
    <row r="19" spans="1:4">
      <c r="A19" s="490" t="s">
        <v>778</v>
      </c>
    </row>
    <row r="20" spans="1:4">
      <c r="A20" s="331"/>
    </row>
    <row r="21" spans="1:4">
      <c r="A21" s="462" t="s">
        <v>278</v>
      </c>
      <c r="B21" s="462"/>
      <c r="C21" s="463"/>
      <c r="D21" s="463"/>
    </row>
    <row r="22" spans="1:4">
      <c r="A22" s="462" t="s">
        <v>796</v>
      </c>
      <c r="B22" s="462"/>
      <c r="C22" s="463"/>
      <c r="D22" s="463"/>
    </row>
    <row r="23" spans="1:4" ht="17" thickBot="1"/>
    <row r="24" spans="1:4" ht="18" thickTop="1" thickBot="1">
      <c r="A24" s="457" t="s">
        <v>301</v>
      </c>
      <c r="B24" s="458" t="s">
        <v>277</v>
      </c>
      <c r="C24" s="459" t="s">
        <v>302</v>
      </c>
      <c r="D24" s="460" t="s">
        <v>300</v>
      </c>
    </row>
    <row r="25" spans="1:4" ht="30" thickTop="1">
      <c r="A25" s="531" t="s">
        <v>280</v>
      </c>
      <c r="B25" s="532" t="s">
        <v>281</v>
      </c>
      <c r="C25" s="533" t="s">
        <v>282</v>
      </c>
      <c r="D25" s="534" t="s">
        <v>49</v>
      </c>
    </row>
    <row r="26" spans="1:4" ht="29">
      <c r="A26" s="535" t="s">
        <v>283</v>
      </c>
      <c r="B26" s="536" t="s">
        <v>282</v>
      </c>
      <c r="C26" s="537" t="s">
        <v>282</v>
      </c>
      <c r="D26" s="534" t="s">
        <v>50</v>
      </c>
    </row>
    <row r="27" spans="1:4" ht="29">
      <c r="A27" s="535" t="s">
        <v>284</v>
      </c>
      <c r="B27" s="536" t="s">
        <v>285</v>
      </c>
      <c r="C27" s="537" t="s">
        <v>286</v>
      </c>
      <c r="D27" s="534" t="s">
        <v>161</v>
      </c>
    </row>
    <row r="28" spans="1:4">
      <c r="A28" s="535" t="s">
        <v>287</v>
      </c>
      <c r="B28" s="536" t="s">
        <v>288</v>
      </c>
      <c r="C28" s="537" t="s">
        <v>289</v>
      </c>
      <c r="D28" s="534" t="s">
        <v>41</v>
      </c>
    </row>
    <row r="29" spans="1:4">
      <c r="A29" s="535" t="s">
        <v>290</v>
      </c>
      <c r="B29" s="536" t="s">
        <v>289</v>
      </c>
      <c r="C29" s="537" t="s">
        <v>289</v>
      </c>
      <c r="D29" s="534" t="s">
        <v>153</v>
      </c>
    </row>
    <row r="30" spans="1:4" ht="29">
      <c r="A30" s="535" t="s">
        <v>291</v>
      </c>
      <c r="B30" s="536" t="s">
        <v>303</v>
      </c>
      <c r="C30" s="537" t="s">
        <v>375</v>
      </c>
      <c r="D30" s="538" t="s">
        <v>838</v>
      </c>
    </row>
    <row r="31" spans="1:4" ht="29">
      <c r="A31" s="535" t="s">
        <v>292</v>
      </c>
      <c r="B31" s="536" t="s">
        <v>304</v>
      </c>
      <c r="C31" s="537" t="s">
        <v>374</v>
      </c>
      <c r="D31" s="538" t="s">
        <v>839</v>
      </c>
    </row>
    <row r="32" spans="1:4" ht="31">
      <c r="A32" s="535" t="s">
        <v>293</v>
      </c>
      <c r="B32" s="536" t="s">
        <v>305</v>
      </c>
      <c r="C32" s="537" t="s">
        <v>294</v>
      </c>
      <c r="D32" s="539" t="s">
        <v>377</v>
      </c>
    </row>
    <row r="33" spans="1:4" ht="43">
      <c r="A33" s="535" t="s">
        <v>295</v>
      </c>
      <c r="B33" s="536" t="s">
        <v>296</v>
      </c>
      <c r="C33" s="537" t="s">
        <v>286</v>
      </c>
      <c r="D33" s="539" t="s">
        <v>298</v>
      </c>
    </row>
    <row r="34" spans="1:4" ht="44" thickBot="1">
      <c r="A34" s="540" t="s">
        <v>297</v>
      </c>
      <c r="B34" s="541" t="s">
        <v>296</v>
      </c>
      <c r="C34" s="542" t="s">
        <v>286</v>
      </c>
      <c r="D34" s="543" t="s">
        <v>299</v>
      </c>
    </row>
    <row r="35" spans="1:4" ht="17" thickTop="1">
      <c r="A35" s="331"/>
      <c r="B35" s="331"/>
      <c r="C35" s="331"/>
    </row>
    <row r="36" spans="1:4">
      <c r="A36" s="530" t="s">
        <v>837</v>
      </c>
      <c r="B36" s="331"/>
      <c r="C36" s="331"/>
    </row>
    <row r="37" spans="1:4">
      <c r="A37" s="461" t="s">
        <v>855</v>
      </c>
      <c r="B37" s="331"/>
      <c r="C37" s="331"/>
    </row>
    <row r="38" spans="1:4">
      <c r="A38" s="461" t="s">
        <v>856</v>
      </c>
      <c r="B38" s="331"/>
      <c r="C38" s="331"/>
    </row>
    <row r="39" spans="1:4">
      <c r="A39" s="461" t="s">
        <v>857</v>
      </c>
      <c r="B39" s="331"/>
      <c r="C39" s="331"/>
    </row>
    <row r="40" spans="1:4">
      <c r="A40" s="461" t="s">
        <v>858</v>
      </c>
      <c r="B40" s="331"/>
      <c r="C40" s="331"/>
    </row>
    <row r="41" spans="1:4">
      <c r="A41" s="461" t="s">
        <v>859</v>
      </c>
      <c r="B41" s="331"/>
      <c r="C41" s="331"/>
    </row>
    <row r="42" spans="1:4">
      <c r="A42" s="461" t="s">
        <v>860</v>
      </c>
      <c r="B42" s="331"/>
      <c r="C42" s="331"/>
    </row>
    <row r="43" spans="1:4">
      <c r="A43" s="461" t="s">
        <v>861</v>
      </c>
      <c r="B43" s="331"/>
      <c r="C43" s="331"/>
    </row>
    <row r="44" spans="1:4">
      <c r="A44" s="461" t="s">
        <v>862</v>
      </c>
      <c r="B44" s="331"/>
      <c r="C44" s="331"/>
    </row>
    <row r="45" spans="1:4">
      <c r="A45" s="461" t="s">
        <v>863</v>
      </c>
      <c r="B45" s="331"/>
      <c r="C45" s="331"/>
    </row>
    <row r="46" spans="1:4">
      <c r="A46" s="461" t="s">
        <v>306</v>
      </c>
      <c r="B46" s="331"/>
      <c r="C46" s="331"/>
    </row>
    <row r="47" spans="1:4">
      <c r="A47" s="490" t="s">
        <v>864</v>
      </c>
      <c r="B47" s="331"/>
      <c r="C47" s="331"/>
    </row>
    <row r="48" spans="1:4">
      <c r="A48" s="331"/>
      <c r="B48" s="331"/>
      <c r="C48" s="331"/>
    </row>
    <row r="49" spans="1:3">
      <c r="A49" s="331"/>
      <c r="B49" s="331"/>
      <c r="C49" s="331"/>
    </row>
    <row r="50" spans="1:3">
      <c r="A50" s="331"/>
      <c r="B50" s="331"/>
      <c r="C50" s="331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F45"/>
  <sheetViews>
    <sheetView zoomScaleNormal="100" workbookViewId="0">
      <selection sqref="A1:F1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>
      <c r="A1" s="558" t="str">
        <f>IF('Title Page'!$B$21="Example",'Title Page'!$B$34,"ASHRAE Standard 140-2023 Section 9 - HVAC Equipment Performance Tests CE100-CE200")</f>
        <v>ASHRAE Standard 140-2023, Informative Annex B16, Section B16.5.1</v>
      </c>
      <c r="B1" s="558"/>
      <c r="C1" s="558"/>
      <c r="D1" s="558"/>
      <c r="E1" s="558"/>
      <c r="F1" s="558"/>
    </row>
    <row r="2" spans="1:6">
      <c r="B2" s="558" t="str">
        <f>'Title Page'!$B$36</f>
        <v>Example Results for Section 9 - HVAC Equipment Performance Tests CE100 through CE200</v>
      </c>
      <c r="C2" s="558"/>
      <c r="D2" s="558"/>
      <c r="E2" s="558"/>
    </row>
    <row r="3" spans="1:6" ht="15" customHeight="1">
      <c r="B3" s="558" t="str">
        <f>'Title Page'!$B$38</f>
        <v/>
      </c>
      <c r="C3" s="558"/>
      <c r="D3" s="558"/>
      <c r="E3" s="558"/>
    </row>
    <row r="5" spans="1:6" ht="15" customHeight="1">
      <c r="B5" s="559" t="s">
        <v>784</v>
      </c>
      <c r="C5" s="559"/>
      <c r="D5" s="559"/>
      <c r="E5" s="559"/>
    </row>
    <row r="6" spans="1:6" ht="17" thickBot="1"/>
    <row r="7" spans="1:6" ht="18" thickTop="1" thickBot="1">
      <c r="B7" s="511" t="s">
        <v>683</v>
      </c>
      <c r="C7" s="512" t="s">
        <v>684</v>
      </c>
      <c r="D7" s="513" t="s">
        <v>686</v>
      </c>
      <c r="E7" s="514" t="s">
        <v>685</v>
      </c>
    </row>
    <row r="8" spans="1:6" ht="17" thickTop="1">
      <c r="B8" s="499" t="s">
        <v>696</v>
      </c>
      <c r="C8" s="500" t="s">
        <v>151</v>
      </c>
      <c r="D8" s="501" t="s">
        <v>687</v>
      </c>
      <c r="E8" s="502" t="s">
        <v>787</v>
      </c>
    </row>
    <row r="9" spans="1:6">
      <c r="B9" s="503" t="s">
        <v>699</v>
      </c>
      <c r="C9" s="504" t="s">
        <v>254</v>
      </c>
      <c r="D9" s="505" t="s">
        <v>688</v>
      </c>
      <c r="E9" s="506" t="s">
        <v>788</v>
      </c>
    </row>
    <row r="10" spans="1:6">
      <c r="B10" s="503" t="s">
        <v>702</v>
      </c>
      <c r="C10" s="504" t="s">
        <v>165</v>
      </c>
      <c r="D10" s="505" t="s">
        <v>689</v>
      </c>
      <c r="E10" s="506" t="s">
        <v>802</v>
      </c>
    </row>
    <row r="11" spans="1:6">
      <c r="B11" s="503" t="s">
        <v>705</v>
      </c>
      <c r="C11" s="504" t="s">
        <v>804</v>
      </c>
      <c r="D11" s="505" t="s">
        <v>689</v>
      </c>
      <c r="E11" s="506" t="s">
        <v>801</v>
      </c>
    </row>
    <row r="12" spans="1:6">
      <c r="B12" s="503" t="s">
        <v>708</v>
      </c>
      <c r="C12" s="504" t="s">
        <v>166</v>
      </c>
      <c r="D12" s="505" t="s">
        <v>690</v>
      </c>
      <c r="E12" s="506" t="s">
        <v>802</v>
      </c>
    </row>
    <row r="13" spans="1:6">
      <c r="B13" s="503" t="s">
        <v>711</v>
      </c>
      <c r="C13" s="504" t="s">
        <v>805</v>
      </c>
      <c r="D13" s="505" t="s">
        <v>690</v>
      </c>
      <c r="E13" s="506" t="s">
        <v>801</v>
      </c>
    </row>
    <row r="14" spans="1:6">
      <c r="B14" s="503" t="s">
        <v>714</v>
      </c>
      <c r="C14" s="504" t="s">
        <v>175</v>
      </c>
      <c r="D14" s="505" t="s">
        <v>691</v>
      </c>
      <c r="E14" s="506" t="s">
        <v>789</v>
      </c>
    </row>
    <row r="15" spans="1:6">
      <c r="B15" s="503" t="s">
        <v>717</v>
      </c>
      <c r="C15" s="504" t="s">
        <v>174</v>
      </c>
      <c r="D15" s="505" t="s">
        <v>692</v>
      </c>
      <c r="E15" s="506" t="s">
        <v>789</v>
      </c>
    </row>
    <row r="16" spans="1:6">
      <c r="B16" s="503" t="s">
        <v>720</v>
      </c>
      <c r="C16" s="504" t="s">
        <v>172</v>
      </c>
      <c r="D16" s="505" t="s">
        <v>693</v>
      </c>
      <c r="E16" s="506" t="s">
        <v>790</v>
      </c>
    </row>
    <row r="17" spans="1:6" ht="17" thickBot="1">
      <c r="B17" s="507" t="s">
        <v>723</v>
      </c>
      <c r="C17" s="508" t="s">
        <v>173</v>
      </c>
      <c r="D17" s="509" t="s">
        <v>693</v>
      </c>
      <c r="E17" s="510" t="s">
        <v>791</v>
      </c>
    </row>
    <row r="18" spans="1:6" ht="17" thickTop="1"/>
    <row r="25" spans="1:6">
      <c r="A25" s="527"/>
      <c r="B25" s="527"/>
      <c r="C25" s="527"/>
      <c r="D25" s="527"/>
      <c r="E25" s="527"/>
      <c r="F25" s="527"/>
    </row>
    <row r="37" spans="1:1">
      <c r="A37" s="461"/>
    </row>
    <row r="38" spans="1:1">
      <c r="A38" s="461"/>
    </row>
    <row r="39" spans="1:1">
      <c r="A39" s="461"/>
    </row>
    <row r="40" spans="1:1">
      <c r="A40" s="461"/>
    </row>
    <row r="41" spans="1:1">
      <c r="A41" s="461"/>
    </row>
    <row r="42" spans="1:1">
      <c r="A42" s="461"/>
    </row>
    <row r="43" spans="1:1">
      <c r="A43" s="461"/>
    </row>
    <row r="44" spans="1:1">
      <c r="A44" s="461"/>
    </row>
    <row r="45" spans="1:1">
      <c r="A45" s="461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F45"/>
  <sheetViews>
    <sheetView zoomScaleNormal="100" workbookViewId="0">
      <selection activeCell="A2" sqref="A2:E2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>
      <c r="A1" s="558" t="str">
        <f>IF('Title Page'!$B$21="Example",'Title Page'!$B$34,"ASHRAE Standard 140-2023 Section 9 - HVAC Equipment Performance Tests CE100-CE200")</f>
        <v>ASHRAE Standard 140-2023, Informative Annex B16, Section B16.5.1</v>
      </c>
      <c r="B1" s="558"/>
      <c r="C1" s="558"/>
      <c r="D1" s="558"/>
      <c r="E1" s="558"/>
      <c r="F1" s="526"/>
    </row>
    <row r="2" spans="1:6">
      <c r="A2" s="558" t="str">
        <f>'Title Page'!$B$36</f>
        <v>Example Results for Section 9 - HVAC Equipment Performance Tests CE100 through CE200</v>
      </c>
      <c r="B2" s="558"/>
      <c r="C2" s="558"/>
      <c r="D2" s="558"/>
      <c r="E2" s="558"/>
    </row>
    <row r="3" spans="1:6" ht="17.25" customHeight="1">
      <c r="A3" s="558" t="str">
        <f>'Title Page'!$B$38</f>
        <v/>
      </c>
      <c r="B3" s="558"/>
      <c r="C3" s="558"/>
      <c r="D3" s="558"/>
      <c r="E3" s="558"/>
    </row>
    <row r="5" spans="1:6" ht="19" thickBot="1">
      <c r="B5" s="560" t="s">
        <v>785</v>
      </c>
      <c r="C5" s="560"/>
      <c r="D5" s="560"/>
    </row>
    <row r="6" spans="1:6" ht="17" thickBot="1"/>
    <row r="7" spans="1:6" ht="18" thickTop="1" thickBot="1">
      <c r="B7" s="511" t="s">
        <v>694</v>
      </c>
      <c r="C7" s="512" t="s">
        <v>695</v>
      </c>
      <c r="D7" s="514" t="s">
        <v>686</v>
      </c>
    </row>
    <row r="8" spans="1:6" ht="17" thickTop="1">
      <c r="B8" s="517" t="s">
        <v>696</v>
      </c>
      <c r="C8" s="518" t="s">
        <v>697</v>
      </c>
      <c r="D8" s="519" t="s">
        <v>698</v>
      </c>
    </row>
    <row r="9" spans="1:6">
      <c r="B9" s="503" t="s">
        <v>699</v>
      </c>
      <c r="C9" s="504" t="s">
        <v>700</v>
      </c>
      <c r="D9" s="515" t="s">
        <v>701</v>
      </c>
    </row>
    <row r="10" spans="1:6">
      <c r="B10" s="503" t="s">
        <v>702</v>
      </c>
      <c r="C10" s="504" t="s">
        <v>703</v>
      </c>
      <c r="D10" s="515" t="s">
        <v>704</v>
      </c>
    </row>
    <row r="11" spans="1:6">
      <c r="B11" s="503" t="s">
        <v>705</v>
      </c>
      <c r="C11" s="504" t="s">
        <v>706</v>
      </c>
      <c r="D11" s="515" t="s">
        <v>707</v>
      </c>
    </row>
    <row r="12" spans="1:6">
      <c r="B12" s="503" t="s">
        <v>708</v>
      </c>
      <c r="C12" s="504" t="s">
        <v>709</v>
      </c>
      <c r="D12" s="515" t="s">
        <v>710</v>
      </c>
    </row>
    <row r="13" spans="1:6">
      <c r="B13" s="503" t="s">
        <v>711</v>
      </c>
      <c r="C13" s="504" t="s">
        <v>712</v>
      </c>
      <c r="D13" s="515" t="s">
        <v>713</v>
      </c>
    </row>
    <row r="14" spans="1:6">
      <c r="B14" s="503" t="s">
        <v>714</v>
      </c>
      <c r="C14" s="504" t="s">
        <v>715</v>
      </c>
      <c r="D14" s="515" t="s">
        <v>716</v>
      </c>
    </row>
    <row r="15" spans="1:6">
      <c r="B15" s="503" t="s">
        <v>717</v>
      </c>
      <c r="C15" s="504" t="s">
        <v>718</v>
      </c>
      <c r="D15" s="515" t="s">
        <v>719</v>
      </c>
    </row>
    <row r="16" spans="1:6">
      <c r="B16" s="503" t="s">
        <v>720</v>
      </c>
      <c r="C16" s="504" t="s">
        <v>721</v>
      </c>
      <c r="D16" s="515" t="s">
        <v>722</v>
      </c>
    </row>
    <row r="17" spans="2:4">
      <c r="B17" s="503" t="s">
        <v>723</v>
      </c>
      <c r="C17" s="504" t="s">
        <v>724</v>
      </c>
      <c r="D17" s="515" t="s">
        <v>725</v>
      </c>
    </row>
    <row r="18" spans="2:4">
      <c r="B18" s="503" t="s">
        <v>726</v>
      </c>
      <c r="C18" s="504" t="s">
        <v>727</v>
      </c>
      <c r="D18" s="515" t="s">
        <v>728</v>
      </c>
    </row>
    <row r="19" spans="2:4">
      <c r="B19" s="503" t="s">
        <v>729</v>
      </c>
      <c r="C19" s="504" t="s">
        <v>730</v>
      </c>
      <c r="D19" s="515" t="s">
        <v>731</v>
      </c>
    </row>
    <row r="20" spans="2:4">
      <c r="B20" s="503" t="s">
        <v>732</v>
      </c>
      <c r="C20" s="504" t="s">
        <v>733</v>
      </c>
      <c r="D20" s="515" t="s">
        <v>734</v>
      </c>
    </row>
    <row r="21" spans="2:4">
      <c r="B21" s="503" t="s">
        <v>735</v>
      </c>
      <c r="C21" s="504" t="s">
        <v>736</v>
      </c>
      <c r="D21" s="515" t="s">
        <v>737</v>
      </c>
    </row>
    <row r="22" spans="2:4">
      <c r="B22" s="503" t="s">
        <v>738</v>
      </c>
      <c r="C22" s="504" t="s">
        <v>739</v>
      </c>
      <c r="D22" s="515" t="s">
        <v>740</v>
      </c>
    </row>
    <row r="23" spans="2:4">
      <c r="B23" s="503" t="s">
        <v>741</v>
      </c>
      <c r="C23" s="504" t="s">
        <v>742</v>
      </c>
      <c r="D23" s="515" t="s">
        <v>743</v>
      </c>
    </row>
    <row r="24" spans="2:4">
      <c r="B24" s="503" t="s">
        <v>744</v>
      </c>
      <c r="C24" s="504" t="s">
        <v>745</v>
      </c>
      <c r="D24" s="515" t="s">
        <v>746</v>
      </c>
    </row>
    <row r="25" spans="2:4">
      <c r="B25" s="503" t="s">
        <v>747</v>
      </c>
      <c r="C25" s="504" t="s">
        <v>748</v>
      </c>
      <c r="D25" s="515" t="s">
        <v>749</v>
      </c>
    </row>
    <row r="26" spans="2:4">
      <c r="B26" s="503" t="s">
        <v>750</v>
      </c>
      <c r="C26" s="504" t="s">
        <v>751</v>
      </c>
      <c r="D26" s="515" t="s">
        <v>752</v>
      </c>
    </row>
    <row r="27" spans="2:4">
      <c r="B27" s="503" t="s">
        <v>753</v>
      </c>
      <c r="C27" s="504" t="s">
        <v>754</v>
      </c>
      <c r="D27" s="515" t="s">
        <v>755</v>
      </c>
    </row>
    <row r="28" spans="2:4">
      <c r="B28" s="503" t="s">
        <v>756</v>
      </c>
      <c r="C28" s="504" t="s">
        <v>757</v>
      </c>
      <c r="D28" s="515" t="s">
        <v>758</v>
      </c>
    </row>
    <row r="29" spans="2:4">
      <c r="B29" s="503" t="s">
        <v>759</v>
      </c>
      <c r="C29" s="504" t="s">
        <v>760</v>
      </c>
      <c r="D29" s="515" t="s">
        <v>761</v>
      </c>
    </row>
    <row r="30" spans="2:4">
      <c r="B30" s="503" t="s">
        <v>762</v>
      </c>
      <c r="C30" s="504" t="s">
        <v>763</v>
      </c>
      <c r="D30" s="515" t="s">
        <v>764</v>
      </c>
    </row>
    <row r="31" spans="2:4">
      <c r="B31" s="503" t="s">
        <v>765</v>
      </c>
      <c r="C31" s="504" t="s">
        <v>766</v>
      </c>
      <c r="D31" s="515" t="s">
        <v>767</v>
      </c>
    </row>
    <row r="32" spans="2:4">
      <c r="B32" s="503" t="s">
        <v>768</v>
      </c>
      <c r="C32" s="504" t="s">
        <v>769</v>
      </c>
      <c r="D32" s="515" t="s">
        <v>770</v>
      </c>
    </row>
    <row r="33" spans="1:4" ht="17" thickBot="1">
      <c r="B33" s="507" t="s">
        <v>771</v>
      </c>
      <c r="C33" s="508" t="s">
        <v>772</v>
      </c>
      <c r="D33" s="516" t="s">
        <v>773</v>
      </c>
    </row>
    <row r="34" spans="1:4" ht="17" thickTop="1"/>
    <row r="37" spans="1:4">
      <c r="A37" s="461"/>
    </row>
    <row r="38" spans="1:4">
      <c r="A38" s="461"/>
    </row>
    <row r="39" spans="1:4">
      <c r="A39" s="461"/>
    </row>
    <row r="40" spans="1:4">
      <c r="A40" s="461"/>
    </row>
    <row r="41" spans="1:4">
      <c r="A41" s="461"/>
    </row>
    <row r="42" spans="1:4">
      <c r="A42" s="461"/>
    </row>
    <row r="43" spans="1:4">
      <c r="A43" s="461"/>
    </row>
    <row r="44" spans="1:4">
      <c r="A44" s="461"/>
    </row>
    <row r="45" spans="1:4">
      <c r="A45" s="461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8">
    <pageSetUpPr fitToPage="1"/>
  </sheetPr>
  <dimension ref="A1:Q505"/>
  <sheetViews>
    <sheetView defaultGridColor="0" topLeftCell="A3" colorId="22" zoomScale="130" zoomScaleNormal="130" workbookViewId="0">
      <selection activeCell="Q11" sqref="Q11"/>
    </sheetView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58" t="str">
        <f>'Title Page'!$B$34</f>
        <v>ASHRAE Standard 140-2023, Informative Annex B16, Section B16.5.1</v>
      </c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</row>
    <row r="2" spans="1:17" ht="12.75" customHeight="1">
      <c r="A2" s="298"/>
      <c r="B2" s="558" t="str">
        <f>'Title Page'!$B$36</f>
        <v>Example Results for Section 9 - HVAC Equipment Performance Tests CE100 through CE200</v>
      </c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558"/>
      <c r="P2" s="558"/>
      <c r="Q2" s="558"/>
    </row>
    <row r="3" spans="1:17" ht="12.75" customHeight="1">
      <c r="A3" s="298"/>
      <c r="B3" s="558" t="str">
        <f>'Title Page'!$B$38</f>
        <v/>
      </c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558"/>
      <c r="P3" s="558"/>
      <c r="Q3" s="558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8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669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301" t="s">
        <v>36</v>
      </c>
      <c r="C8" s="302"/>
      <c r="D8" s="302"/>
      <c r="E8" s="302"/>
      <c r="F8" s="302"/>
      <c r="G8" s="302"/>
      <c r="H8" s="302"/>
      <c r="I8" s="303"/>
      <c r="J8" s="561" t="s">
        <v>380</v>
      </c>
      <c r="K8" s="562"/>
      <c r="L8" s="563"/>
      <c r="M8" s="302"/>
      <c r="N8" s="302"/>
      <c r="O8" s="303"/>
      <c r="P8" s="304"/>
      <c r="Q8" s="305">
        <f>YourData!$J$5</f>
        <v>40179</v>
      </c>
    </row>
    <row r="9" spans="1:17" ht="12" customHeight="1">
      <c r="A9" s="29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8" t="s">
        <v>157</v>
      </c>
      <c r="M9" s="300"/>
      <c r="N9" s="300" t="s">
        <v>158</v>
      </c>
      <c r="O9" s="309"/>
      <c r="P9" s="304"/>
      <c r="Q9" s="528" t="str">
        <f>A!$L$21</f>
        <v>Tested Prg</v>
      </c>
    </row>
    <row r="10" spans="1:17" ht="12" customHeight="1">
      <c r="A10" s="298"/>
      <c r="B10" s="310" t="s">
        <v>812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11" t="s">
        <v>161</v>
      </c>
      <c r="N10" s="311" t="s">
        <v>49</v>
      </c>
      <c r="O10" s="312" t="s">
        <v>50</v>
      </c>
      <c r="P10" s="313"/>
      <c r="Q10" s="529" t="str">
        <f>A!$L$22</f>
        <v>Org</v>
      </c>
    </row>
    <row r="11" spans="1:17" ht="12" customHeight="1">
      <c r="A11" s="298"/>
      <c r="B11" s="306" t="s">
        <v>320</v>
      </c>
      <c r="C11" s="300">
        <f>A!J23</f>
        <v>1531</v>
      </c>
      <c r="D11" s="314">
        <f>A!D23</f>
        <v>1530</v>
      </c>
      <c r="E11" s="314">
        <f>A!C23</f>
        <v>1520.817</v>
      </c>
      <c r="F11" s="314">
        <f>A!B23</f>
        <v>1519</v>
      </c>
      <c r="G11" s="314">
        <f>A!K23</f>
        <v>1520.0282210000007</v>
      </c>
      <c r="H11" s="314">
        <f>A!E23</f>
        <v>1522.2661439999899</v>
      </c>
      <c r="I11" s="315">
        <f>A!F23</f>
        <v>1511.9368992</v>
      </c>
      <c r="J11" s="314">
        <f t="shared" ref="J11:J24" si="0">MINA(C11:I11)</f>
        <v>1511.9368992</v>
      </c>
      <c r="K11" s="314">
        <f t="shared" ref="K11:K24" si="1">MAXA(C11:I11)</f>
        <v>1531</v>
      </c>
      <c r="L11" s="316">
        <f>ABS((K11-J11)/(AVERAGE(M11:O11)))</f>
        <v>1.2454257342868718E-2</v>
      </c>
      <c r="M11" s="314">
        <f>A!G23</f>
        <v>1530.5480243233101</v>
      </c>
      <c r="N11" s="314">
        <f>A!H23</f>
        <v>1530.8</v>
      </c>
      <c r="O11" s="315">
        <f>A!I23</f>
        <v>1530.6</v>
      </c>
      <c r="P11" s="317"/>
      <c r="Q11" s="318">
        <f>A!L23</f>
        <v>1539.6061661311901</v>
      </c>
    </row>
    <row r="12" spans="1:17" ht="12" customHeight="1">
      <c r="A12" s="298"/>
      <c r="B12" s="306" t="s">
        <v>307</v>
      </c>
      <c r="C12" s="300">
        <f>A!J24</f>
        <v>1077</v>
      </c>
      <c r="D12" s="314">
        <f>A!D24</f>
        <v>1089</v>
      </c>
      <c r="E12" s="314">
        <f>A!C24</f>
        <v>1061.1959999999999</v>
      </c>
      <c r="F12" s="314">
        <f>A!B24</f>
        <v>1065</v>
      </c>
      <c r="G12" s="314">
        <f>A!K24</f>
        <v>1069.0684739999997</v>
      </c>
      <c r="H12" s="314">
        <f>A!E24</f>
        <v>1066.96067519999</v>
      </c>
      <c r="I12" s="315">
        <f>A!F24</f>
        <v>1061.9658260000101</v>
      </c>
      <c r="J12" s="314">
        <f t="shared" si="0"/>
        <v>1061.1959999999999</v>
      </c>
      <c r="K12" s="314">
        <f t="shared" si="1"/>
        <v>1089</v>
      </c>
      <c r="L12" s="316">
        <f t="shared" ref="L12:L24" si="2">ABS((K12-J12)/(AVERAGE(M12:O12)))</f>
        <v>2.5817475269630772E-2</v>
      </c>
      <c r="M12" s="314">
        <f>A!G24</f>
        <v>1076.2348949255399</v>
      </c>
      <c r="N12" s="314">
        <f>A!H24</f>
        <v>1077.2</v>
      </c>
      <c r="O12" s="315">
        <f>A!I24</f>
        <v>1077.4000000000001</v>
      </c>
      <c r="P12" s="317"/>
      <c r="Q12" s="318">
        <f>A!L24</f>
        <v>1075.72516173493</v>
      </c>
    </row>
    <row r="13" spans="1:17" ht="12" customHeight="1">
      <c r="A13" s="298"/>
      <c r="B13" s="306" t="s">
        <v>308</v>
      </c>
      <c r="C13" s="300">
        <f>A!J25</f>
        <v>1012</v>
      </c>
      <c r="D13" s="314">
        <f>A!D25</f>
        <v>1012</v>
      </c>
      <c r="E13" s="314">
        <f>A!C25</f>
        <v>1011.104</v>
      </c>
      <c r="F13" s="314">
        <f>A!B25</f>
        <v>1003</v>
      </c>
      <c r="G13" s="314">
        <f>A!K25</f>
        <v>1006.3902570000008</v>
      </c>
      <c r="H13" s="314">
        <f>A!E25</f>
        <v>1007.30226240001</v>
      </c>
      <c r="I13" s="315">
        <f>A!F25</f>
        <v>1001.6637128</v>
      </c>
      <c r="J13" s="314">
        <f t="shared" si="0"/>
        <v>1001.6637128</v>
      </c>
      <c r="K13" s="314">
        <f t="shared" si="1"/>
        <v>1012</v>
      </c>
      <c r="L13" s="316">
        <f t="shared" si="2"/>
        <v>1.0218173851483275E-2</v>
      </c>
      <c r="M13" s="314">
        <f>A!G25</f>
        <v>1012.67743362957</v>
      </c>
      <c r="N13" s="314">
        <f>A!H25</f>
        <v>1011</v>
      </c>
      <c r="O13" s="315">
        <f>A!I25</f>
        <v>1011</v>
      </c>
      <c r="P13" s="317"/>
      <c r="Q13" s="318">
        <f>A!L25</f>
        <v>1022.3081240510299</v>
      </c>
    </row>
    <row r="14" spans="1:17" ht="12" customHeight="1">
      <c r="A14" s="298"/>
      <c r="B14" s="306" t="s">
        <v>309</v>
      </c>
      <c r="C14" s="300">
        <f>A!J26</f>
        <v>110</v>
      </c>
      <c r="D14" s="314">
        <f>A!D26</f>
        <v>109</v>
      </c>
      <c r="E14" s="314">
        <f>A!C26</f>
        <v>105.419</v>
      </c>
      <c r="F14" s="314">
        <f>A!B26</f>
        <v>106</v>
      </c>
      <c r="G14" s="314">
        <f>A!K26</f>
        <v>108.59631579999997</v>
      </c>
      <c r="H14" s="314">
        <f>A!E26</f>
        <v>108.72461376000101</v>
      </c>
      <c r="I14" s="315">
        <f>A!F26</f>
        <v>110.11610202</v>
      </c>
      <c r="J14" s="314">
        <f t="shared" si="0"/>
        <v>105.419</v>
      </c>
      <c r="K14" s="314">
        <f t="shared" si="1"/>
        <v>110.11610202</v>
      </c>
      <c r="L14" s="316">
        <f t="shared" si="2"/>
        <v>4.2755116003623687E-2</v>
      </c>
      <c r="M14" s="314">
        <f>A!G26</f>
        <v>110.581752480936</v>
      </c>
      <c r="N14" s="314">
        <f>A!H26</f>
        <v>109.5</v>
      </c>
      <c r="O14" s="315">
        <f>A!I26</f>
        <v>109.5</v>
      </c>
      <c r="P14" s="317"/>
      <c r="Q14" s="318">
        <f>A!L26</f>
        <v>109.526886588208</v>
      </c>
    </row>
    <row r="15" spans="1:17" ht="12" customHeight="1">
      <c r="A15" s="298"/>
      <c r="B15" s="306" t="s">
        <v>310</v>
      </c>
      <c r="C15" s="300">
        <f>A!J27</f>
        <v>68</v>
      </c>
      <c r="D15" s="314">
        <f>A!D27</f>
        <v>69</v>
      </c>
      <c r="E15" s="314">
        <f>A!C27</f>
        <v>65.007999999999996</v>
      </c>
      <c r="F15" s="314">
        <f>A!B27</f>
        <v>66</v>
      </c>
      <c r="G15" s="314">
        <f>A!K27</f>
        <v>67.90296199999996</v>
      </c>
      <c r="H15" s="314">
        <f>A!E27</f>
        <v>67.764103559999796</v>
      </c>
      <c r="I15" s="315">
        <f>A!F27</f>
        <v>68.642833589999896</v>
      </c>
      <c r="J15" s="314">
        <f t="shared" si="0"/>
        <v>65.007999999999996</v>
      </c>
      <c r="K15" s="314">
        <f t="shared" si="1"/>
        <v>69</v>
      </c>
      <c r="L15" s="316">
        <f t="shared" si="2"/>
        <v>5.8193745701811191E-2</v>
      </c>
      <c r="M15" s="314">
        <f>A!G27</f>
        <v>68.995311086622095</v>
      </c>
      <c r="N15" s="314">
        <f>A!H27</f>
        <v>68.5</v>
      </c>
      <c r="O15" s="315">
        <f>A!I27</f>
        <v>68.3</v>
      </c>
      <c r="P15" s="317"/>
      <c r="Q15" s="318">
        <f>A!L27</f>
        <v>67.973070150017406</v>
      </c>
    </row>
    <row r="16" spans="1:17" ht="12" customHeight="1">
      <c r="A16" s="298"/>
      <c r="B16" s="306" t="s">
        <v>311</v>
      </c>
      <c r="C16" s="300">
        <f>A!J28</f>
        <v>1208</v>
      </c>
      <c r="D16" s="314">
        <f>A!D28</f>
        <v>1207</v>
      </c>
      <c r="E16" s="314">
        <f>A!C28</f>
        <v>1202.424</v>
      </c>
      <c r="F16" s="314">
        <f>A!B28</f>
        <v>1183</v>
      </c>
      <c r="G16" s="314">
        <f>A!K28</f>
        <v>1197.1084809999995</v>
      </c>
      <c r="H16" s="314">
        <f>A!E28</f>
        <v>1199.05504319999</v>
      </c>
      <c r="I16" s="315">
        <f>A!F28</f>
        <v>1191.6129831999999</v>
      </c>
      <c r="J16" s="314">
        <f t="shared" si="0"/>
        <v>1183</v>
      </c>
      <c r="K16" s="314">
        <f t="shared" si="1"/>
        <v>1208</v>
      </c>
      <c r="L16" s="316">
        <f t="shared" si="2"/>
        <v>2.0721151291671243E-2</v>
      </c>
      <c r="M16" s="314">
        <f>A!G28</f>
        <v>1206.4900053717499</v>
      </c>
      <c r="N16" s="314">
        <f>A!H28</f>
        <v>1206.5</v>
      </c>
      <c r="O16" s="315">
        <f>A!I28</f>
        <v>1206.5</v>
      </c>
      <c r="P16" s="317"/>
      <c r="Q16" s="318">
        <f>A!L28</f>
        <v>1201.3489889371699</v>
      </c>
    </row>
    <row r="17" spans="1:17" ht="12" customHeight="1">
      <c r="A17" s="298"/>
      <c r="B17" s="306" t="s">
        <v>312</v>
      </c>
      <c r="C17" s="300">
        <f>A!J29</f>
        <v>1140</v>
      </c>
      <c r="D17" s="314">
        <f>A!D29</f>
        <v>1139</v>
      </c>
      <c r="E17" s="314">
        <f>A!C29</f>
        <v>1137.6300000000001</v>
      </c>
      <c r="F17" s="314">
        <f>A!B29</f>
        <v>1107</v>
      </c>
      <c r="G17" s="314">
        <f>A!K29</f>
        <v>1131.7341670000005</v>
      </c>
      <c r="H17" s="314">
        <f>A!E29</f>
        <v>1136.7334272000101</v>
      </c>
      <c r="I17" s="315">
        <f>A!F29</f>
        <v>1132.8835188999999</v>
      </c>
      <c r="J17" s="314">
        <f t="shared" si="0"/>
        <v>1107</v>
      </c>
      <c r="K17" s="314">
        <f t="shared" si="1"/>
        <v>1140</v>
      </c>
      <c r="L17" s="316">
        <f t="shared" si="2"/>
        <v>2.8958884381413037E-2</v>
      </c>
      <c r="M17" s="314">
        <f>A!G29</f>
        <v>1140.4399826763399</v>
      </c>
      <c r="N17" s="314">
        <f>A!H29</f>
        <v>1139.3</v>
      </c>
      <c r="O17" s="315">
        <f>A!I29</f>
        <v>1138.9000000000001</v>
      </c>
      <c r="P17" s="317"/>
      <c r="Q17" s="318">
        <f>A!L29</f>
        <v>1143.0583549646201</v>
      </c>
    </row>
    <row r="18" spans="1:17" ht="12" customHeight="1">
      <c r="A18" s="298"/>
      <c r="B18" s="306" t="s">
        <v>313</v>
      </c>
      <c r="C18" s="300">
        <f>A!J30</f>
        <v>1502</v>
      </c>
      <c r="D18" s="314">
        <f>A!D30</f>
        <v>1501</v>
      </c>
      <c r="E18" s="314">
        <f>A!C30</f>
        <v>1499.4469999999999</v>
      </c>
      <c r="F18" s="314">
        <f>A!B30</f>
        <v>1470</v>
      </c>
      <c r="G18" s="314">
        <f>A!K30</f>
        <v>1491.0755080000006</v>
      </c>
      <c r="H18" s="314">
        <f>A!E30</f>
        <v>1499.71046399998</v>
      </c>
      <c r="I18" s="315">
        <f>A!F30</f>
        <v>1489.92679</v>
      </c>
      <c r="J18" s="314">
        <f t="shared" si="0"/>
        <v>1470</v>
      </c>
      <c r="K18" s="314">
        <f t="shared" si="1"/>
        <v>1502</v>
      </c>
      <c r="L18" s="316">
        <f t="shared" si="2"/>
        <v>2.1346947089664111E-2</v>
      </c>
      <c r="M18" s="314">
        <f>A!G30</f>
        <v>1497.8301796349999</v>
      </c>
      <c r="N18" s="314">
        <f>A!H30</f>
        <v>1499.7</v>
      </c>
      <c r="O18" s="315">
        <f>A!I30</f>
        <v>1499.6</v>
      </c>
      <c r="P18" s="317"/>
      <c r="Q18" s="318">
        <f>A!L30</f>
        <v>1497.5879181105099</v>
      </c>
    </row>
    <row r="19" spans="1:17" ht="12" customHeight="1">
      <c r="A19" s="298"/>
      <c r="B19" s="306" t="s">
        <v>314</v>
      </c>
      <c r="C19" s="300">
        <f>A!J31</f>
        <v>638</v>
      </c>
      <c r="D19" s="314">
        <f>A!D31</f>
        <v>638</v>
      </c>
      <c r="E19" s="314">
        <f>A!C31</f>
        <v>629.07600000000002</v>
      </c>
      <c r="F19" s="314">
        <f>A!B31</f>
        <v>620</v>
      </c>
      <c r="G19" s="314">
        <f>A!K31</f>
        <v>635.3716187999994</v>
      </c>
      <c r="H19" s="314">
        <f>A!E31</f>
        <v>635.90896320000502</v>
      </c>
      <c r="I19" s="315">
        <f>A!F31</f>
        <v>635.82873730000199</v>
      </c>
      <c r="J19" s="314">
        <f t="shared" si="0"/>
        <v>620</v>
      </c>
      <c r="K19" s="314">
        <f t="shared" si="1"/>
        <v>638</v>
      </c>
      <c r="L19" s="316">
        <f t="shared" si="2"/>
        <v>2.8174638387705418E-2</v>
      </c>
      <c r="M19" s="314">
        <f>A!G31</f>
        <v>641.11732288865903</v>
      </c>
      <c r="N19" s="314">
        <f>A!H31</f>
        <v>637.70000000000005</v>
      </c>
      <c r="O19" s="315">
        <f>A!I31</f>
        <v>637.79999999999995</v>
      </c>
      <c r="P19" s="317"/>
      <c r="Q19" s="318">
        <f>A!L31</f>
        <v>635.26552447142205</v>
      </c>
    </row>
    <row r="20" spans="1:17" ht="12" customHeight="1">
      <c r="A20" s="298"/>
      <c r="B20" s="306" t="s">
        <v>315</v>
      </c>
      <c r="C20" s="300">
        <f>A!J32</f>
        <v>1083</v>
      </c>
      <c r="D20" s="314">
        <f>A!D32</f>
        <v>1082</v>
      </c>
      <c r="E20" s="314">
        <f>A!C32</f>
        <v>1077.1089999999999</v>
      </c>
      <c r="F20" s="314">
        <f>A!B32</f>
        <v>1080</v>
      </c>
      <c r="G20" s="314">
        <f>A!K32</f>
        <v>1082.0001620000007</v>
      </c>
      <c r="H20" s="314">
        <f>A!E32</f>
        <v>1081.2706464</v>
      </c>
      <c r="I20" s="315">
        <f>A!F32</f>
        <v>1080.0376661</v>
      </c>
      <c r="J20" s="314">
        <f t="shared" si="0"/>
        <v>1077.1089999999999</v>
      </c>
      <c r="K20" s="314">
        <f t="shared" si="1"/>
        <v>1083</v>
      </c>
      <c r="L20" s="316">
        <f t="shared" si="2"/>
        <v>5.4430949548476852E-3</v>
      </c>
      <c r="M20" s="314">
        <f>A!G32</f>
        <v>1082.6660103495799</v>
      </c>
      <c r="N20" s="314">
        <f>A!H32</f>
        <v>1082.3</v>
      </c>
      <c r="O20" s="315">
        <f>A!I32</f>
        <v>1081.9000000000001</v>
      </c>
      <c r="P20" s="317"/>
      <c r="Q20" s="318">
        <f>A!L32</f>
        <v>1090.3929274332199</v>
      </c>
    </row>
    <row r="21" spans="1:17" ht="12" customHeight="1">
      <c r="A21" s="298"/>
      <c r="B21" s="306" t="s">
        <v>316</v>
      </c>
      <c r="C21" s="300">
        <f>A!J33</f>
        <v>1544</v>
      </c>
      <c r="D21" s="314">
        <f>A!D33</f>
        <v>1543</v>
      </c>
      <c r="E21" s="314">
        <f>A!C33</f>
        <v>1541.155</v>
      </c>
      <c r="F21" s="314">
        <f>A!B33</f>
        <v>1547</v>
      </c>
      <c r="G21" s="314">
        <f>A!K33</f>
        <v>1540.3878819999986</v>
      </c>
      <c r="H21" s="314">
        <f>A!E33</f>
        <v>1541.5255968000099</v>
      </c>
      <c r="I21" s="315">
        <f>A!F33</f>
        <v>1538.3972365</v>
      </c>
      <c r="J21" s="314">
        <f t="shared" si="0"/>
        <v>1538.3972365</v>
      </c>
      <c r="K21" s="314">
        <f t="shared" si="1"/>
        <v>1547</v>
      </c>
      <c r="L21" s="316">
        <f t="shared" si="2"/>
        <v>5.5730137663978626E-3</v>
      </c>
      <c r="M21" s="314">
        <f>A!G33</f>
        <v>1544.6396642099801</v>
      </c>
      <c r="N21" s="314">
        <f>A!H33</f>
        <v>1543.4</v>
      </c>
      <c r="O21" s="315">
        <f>A!I33</f>
        <v>1542.9</v>
      </c>
      <c r="P21" s="317"/>
      <c r="Q21" s="318">
        <f>A!L33</f>
        <v>1548.96193066928</v>
      </c>
    </row>
    <row r="22" spans="1:17" ht="12" customHeight="1">
      <c r="A22" s="298"/>
      <c r="B22" s="306" t="s">
        <v>317</v>
      </c>
      <c r="C22" s="300">
        <f>A!J34</f>
        <v>164</v>
      </c>
      <c r="D22" s="314">
        <f>A!D34</f>
        <v>164</v>
      </c>
      <c r="E22" s="314">
        <f>A!C34</f>
        <v>160.21899999999999</v>
      </c>
      <c r="F22" s="314">
        <f>A!B34</f>
        <v>160</v>
      </c>
      <c r="G22" s="314">
        <f>A!K34</f>
        <v>164.33477260000006</v>
      </c>
      <c r="H22" s="314">
        <f>A!E34</f>
        <v>163.99750079999899</v>
      </c>
      <c r="I22" s="315">
        <f>A!F34</f>
        <v>165.12023529999999</v>
      </c>
      <c r="J22" s="314">
        <f t="shared" si="0"/>
        <v>160</v>
      </c>
      <c r="K22" s="314">
        <f t="shared" si="1"/>
        <v>165.12023529999999</v>
      </c>
      <c r="L22" s="316">
        <f t="shared" si="2"/>
        <v>3.1127753860822574E-2</v>
      </c>
      <c r="M22" s="314">
        <f>A!G34</f>
        <v>165.17299418648301</v>
      </c>
      <c r="N22" s="314">
        <f>A!H34</f>
        <v>164.1</v>
      </c>
      <c r="O22" s="315">
        <f>A!I34</f>
        <v>164.2</v>
      </c>
      <c r="P22" s="317"/>
      <c r="Q22" s="318">
        <f>A!L34</f>
        <v>164.96370789757401</v>
      </c>
    </row>
    <row r="23" spans="1:17" ht="12" customHeight="1">
      <c r="A23" s="298"/>
      <c r="B23" s="306" t="s">
        <v>318</v>
      </c>
      <c r="C23" s="300">
        <f>A!J35</f>
        <v>250</v>
      </c>
      <c r="D23" s="314">
        <f>A!D35</f>
        <v>250</v>
      </c>
      <c r="E23" s="314">
        <f>A!C35</f>
        <v>244.91900000000001</v>
      </c>
      <c r="F23" s="314">
        <f>A!B35</f>
        <v>246</v>
      </c>
      <c r="G23" s="314">
        <f>A!K35</f>
        <v>250.22990030000003</v>
      </c>
      <c r="H23" s="314">
        <f>A!E35</f>
        <v>249.732134400001</v>
      </c>
      <c r="I23" s="315">
        <f>A!F35</f>
        <v>251.57990940000099</v>
      </c>
      <c r="J23" s="314">
        <f t="shared" si="0"/>
        <v>244.91900000000001</v>
      </c>
      <c r="K23" s="314">
        <f t="shared" si="1"/>
        <v>251.57990940000099</v>
      </c>
      <c r="L23" s="316">
        <f t="shared" si="2"/>
        <v>2.6567106335662751E-2</v>
      </c>
      <c r="M23" s="314">
        <f>A!G35</f>
        <v>252.16050809337901</v>
      </c>
      <c r="N23" s="314">
        <f>A!H35</f>
        <v>250</v>
      </c>
      <c r="O23" s="315">
        <f>A!I35</f>
        <v>250</v>
      </c>
      <c r="P23" s="317"/>
      <c r="Q23" s="318">
        <f>A!L35</f>
        <v>249.81592166091801</v>
      </c>
    </row>
    <row r="24" spans="1:17" ht="12" customHeight="1" thickBot="1">
      <c r="A24" s="298"/>
      <c r="B24" s="320" t="s">
        <v>319</v>
      </c>
      <c r="C24" s="321">
        <f>A!J36</f>
        <v>1477</v>
      </c>
      <c r="D24" s="322">
        <f>A!D36</f>
        <v>1464</v>
      </c>
      <c r="E24" s="322">
        <f>A!C36</f>
        <v>1468.2139999999999</v>
      </c>
      <c r="F24" s="322">
        <f>A!B36</f>
        <v>1440</v>
      </c>
      <c r="G24" s="323">
        <f>A!K36</f>
        <v>1464.5944549999999</v>
      </c>
      <c r="H24" s="322">
        <f>A!E36</f>
        <v>1479.9926399999999</v>
      </c>
      <c r="I24" s="324">
        <f>A!F36</f>
        <v>1479.9926399999999</v>
      </c>
      <c r="J24" s="322">
        <f t="shared" si="0"/>
        <v>1440</v>
      </c>
      <c r="K24" s="322">
        <f t="shared" si="1"/>
        <v>1479.9926399999999</v>
      </c>
      <c r="L24" s="325">
        <f t="shared" si="2"/>
        <v>2.7081154156311585E-2</v>
      </c>
      <c r="M24" s="322">
        <f>A!G36</f>
        <v>1475.81044051856</v>
      </c>
      <c r="N24" s="322">
        <f>A!H36</f>
        <v>1477.4</v>
      </c>
      <c r="O24" s="324">
        <f>A!I36</f>
        <v>1477.1</v>
      </c>
      <c r="P24" s="317"/>
      <c r="Q24" s="318">
        <f>A!L36</f>
        <v>1478.90515008288</v>
      </c>
    </row>
    <row r="25" spans="1:17" ht="12" customHeight="1" thickTop="1">
      <c r="A25" s="298"/>
      <c r="B25" s="326" t="s">
        <v>53</v>
      </c>
      <c r="C25" s="300"/>
      <c r="D25" s="314"/>
      <c r="E25" s="300"/>
      <c r="F25" s="314"/>
      <c r="G25" s="314"/>
      <c r="H25" s="314"/>
      <c r="I25" s="309"/>
      <c r="J25" s="561" t="s">
        <v>380</v>
      </c>
      <c r="K25" s="562"/>
      <c r="L25" s="563"/>
      <c r="M25" s="314"/>
      <c r="N25" s="300"/>
      <c r="O25" s="309"/>
      <c r="P25" s="304"/>
      <c r="Q25" s="305">
        <f>YourData!$J$5</f>
        <v>40179</v>
      </c>
    </row>
    <row r="26" spans="1:17" ht="12" customHeight="1">
      <c r="A26" s="298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8" t="s">
        <v>157</v>
      </c>
      <c r="M26" s="300"/>
      <c r="N26" s="300" t="s">
        <v>158</v>
      </c>
      <c r="O26" s="309"/>
      <c r="P26" s="304"/>
      <c r="Q26" s="528" t="str">
        <f>A!$L$21</f>
        <v>Tested Prg</v>
      </c>
    </row>
    <row r="27" spans="1:17" ht="12" customHeight="1">
      <c r="A27" s="298"/>
      <c r="B27" s="310" t="s">
        <v>812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11" t="s">
        <v>161</v>
      </c>
      <c r="N27" s="311" t="s">
        <v>49</v>
      </c>
      <c r="O27" s="312" t="s">
        <v>50</v>
      </c>
      <c r="P27" s="313"/>
      <c r="Q27" s="529" t="str">
        <f>A!$L$22</f>
        <v>Org</v>
      </c>
    </row>
    <row r="28" spans="1:17" ht="12" customHeight="1">
      <c r="A28" s="298"/>
      <c r="B28" s="306" t="s">
        <v>320</v>
      </c>
      <c r="C28" s="300">
        <f>A!J43</f>
        <v>1319</v>
      </c>
      <c r="D28" s="314">
        <f>A!D43</f>
        <v>1318</v>
      </c>
      <c r="E28" s="314">
        <f>A!C43</f>
        <v>1307.4580000000001</v>
      </c>
      <c r="F28" s="314">
        <f>A!B43</f>
        <v>1311</v>
      </c>
      <c r="G28" s="300"/>
      <c r="H28" s="314">
        <f>A!E43</f>
        <v>1311.16607999999</v>
      </c>
      <c r="I28" s="315">
        <f>A!F43</f>
        <v>1302.72576</v>
      </c>
      <c r="J28" s="314">
        <f t="shared" ref="J28:J41" si="3">MINA(C28:I28)</f>
        <v>1302.72576</v>
      </c>
      <c r="K28" s="314">
        <f t="shared" ref="K28:K41" si="4">MAXA(C28:I28)</f>
        <v>1319</v>
      </c>
      <c r="L28" s="316">
        <f t="shared" ref="L28:L41" si="5">ABS((K28-J28)/(AVERAGE(M28:O28)))</f>
        <v>1.2339091772112785E-2</v>
      </c>
      <c r="M28" s="314">
        <f>A!G43</f>
        <v>1318.8515098917301</v>
      </c>
      <c r="N28" s="314">
        <f>A!H43</f>
        <v>1319</v>
      </c>
      <c r="O28" s="315">
        <f>A!I43</f>
        <v>1318.9</v>
      </c>
      <c r="P28" s="317"/>
      <c r="Q28" s="318">
        <f>A!L43</f>
        <v>1326.20179508927</v>
      </c>
    </row>
    <row r="29" spans="1:17" ht="12" customHeight="1">
      <c r="A29" s="298"/>
      <c r="B29" s="306" t="s">
        <v>307</v>
      </c>
      <c r="C29" s="300">
        <f>A!J44</f>
        <v>889</v>
      </c>
      <c r="D29" s="314">
        <f>A!D44</f>
        <v>899</v>
      </c>
      <c r="E29" s="314">
        <f>A!C44</f>
        <v>865.86599999999999</v>
      </c>
      <c r="F29" s="314">
        <f>A!B44</f>
        <v>883</v>
      </c>
      <c r="G29" s="300"/>
      <c r="H29" s="314">
        <f>A!E44</f>
        <v>879.318719999991</v>
      </c>
      <c r="I29" s="315">
        <f>A!F44</f>
        <v>875.83218000000704</v>
      </c>
      <c r="J29" s="314">
        <f t="shared" si="3"/>
        <v>865.86599999999999</v>
      </c>
      <c r="K29" s="314">
        <f t="shared" si="4"/>
        <v>899</v>
      </c>
      <c r="L29" s="316">
        <f t="shared" si="5"/>
        <v>3.7277552107260824E-2</v>
      </c>
      <c r="M29" s="314">
        <f>A!G44</f>
        <v>887.93775210306205</v>
      </c>
      <c r="N29" s="314">
        <f>A!H44</f>
        <v>889.2</v>
      </c>
      <c r="O29" s="315">
        <f>A!I44</f>
        <v>889.4</v>
      </c>
      <c r="P29" s="317"/>
      <c r="Q29" s="318">
        <f>A!L44</f>
        <v>886.67384153280602</v>
      </c>
    </row>
    <row r="30" spans="1:17" ht="12" customHeight="1">
      <c r="A30" s="298"/>
      <c r="B30" s="306" t="s">
        <v>308</v>
      </c>
      <c r="C30" s="300">
        <f>A!J45</f>
        <v>840</v>
      </c>
      <c r="D30" s="314">
        <f>A!D45</f>
        <v>840</v>
      </c>
      <c r="E30" s="314">
        <f>A!C45</f>
        <v>850.06799999999998</v>
      </c>
      <c r="F30" s="314">
        <f>A!B45</f>
        <v>838</v>
      </c>
      <c r="G30" s="300"/>
      <c r="H30" s="314">
        <f>A!E45</f>
        <v>835.84704000001295</v>
      </c>
      <c r="I30" s="315">
        <f>A!F45</f>
        <v>831.92921999999999</v>
      </c>
      <c r="J30" s="314">
        <f t="shared" si="3"/>
        <v>831.92921999999999</v>
      </c>
      <c r="K30" s="314">
        <f t="shared" si="4"/>
        <v>850.06799999999998</v>
      </c>
      <c r="L30" s="316">
        <f t="shared" si="5"/>
        <v>2.1600932460611493E-2</v>
      </c>
      <c r="M30" s="314">
        <f>A!G45</f>
        <v>840.86624892125303</v>
      </c>
      <c r="N30" s="314">
        <f>A!H45</f>
        <v>839.1</v>
      </c>
      <c r="O30" s="315">
        <f>A!I45</f>
        <v>839.2</v>
      </c>
      <c r="P30" s="317"/>
      <c r="Q30" s="318">
        <f>A!L45</f>
        <v>847.70883717655397</v>
      </c>
    </row>
    <row r="31" spans="1:17" ht="12" customHeight="1">
      <c r="A31" s="298"/>
      <c r="B31" s="306" t="s">
        <v>309</v>
      </c>
      <c r="C31" s="300">
        <f>A!J46</f>
        <v>95</v>
      </c>
      <c r="D31" s="314">
        <f>A!D46</f>
        <v>94</v>
      </c>
      <c r="E31" s="314">
        <f>A!C46</f>
        <v>93.197999999999993</v>
      </c>
      <c r="F31" s="314">
        <f>A!B46</f>
        <v>93</v>
      </c>
      <c r="G31" s="300"/>
      <c r="H31" s="314">
        <f>A!E46</f>
        <v>93.647232000001097</v>
      </c>
      <c r="I31" s="315">
        <f>A!F46</f>
        <v>94.848863999999494</v>
      </c>
      <c r="J31" s="314">
        <f t="shared" si="3"/>
        <v>93</v>
      </c>
      <c r="K31" s="314">
        <f t="shared" si="4"/>
        <v>95</v>
      </c>
      <c r="L31" s="316">
        <f t="shared" si="5"/>
        <v>2.1127748013696122E-2</v>
      </c>
      <c r="M31" s="314">
        <f>A!G46</f>
        <v>95.286726654941305</v>
      </c>
      <c r="N31" s="314">
        <f>A!H46</f>
        <v>94.4</v>
      </c>
      <c r="O31" s="315">
        <f>A!I46</f>
        <v>94.3</v>
      </c>
      <c r="P31" s="317"/>
      <c r="Q31" s="318">
        <f>A!L46</f>
        <v>94.345396077986706</v>
      </c>
    </row>
    <row r="32" spans="1:17" ht="12" customHeight="1">
      <c r="A32" s="298"/>
      <c r="B32" s="306" t="s">
        <v>310</v>
      </c>
      <c r="C32" s="300">
        <f>A!J47</f>
        <v>57</v>
      </c>
      <c r="D32" s="314">
        <f>A!D47</f>
        <v>57</v>
      </c>
      <c r="E32" s="314">
        <f>A!C47</f>
        <v>54.798999999999999</v>
      </c>
      <c r="F32" s="314">
        <f>A!B47</f>
        <v>56</v>
      </c>
      <c r="G32" s="300"/>
      <c r="H32" s="314">
        <f>A!E47</f>
        <v>55.846761499999801</v>
      </c>
      <c r="I32" s="315">
        <f>A!F47</f>
        <v>56.573533499999897</v>
      </c>
      <c r="J32" s="314">
        <f t="shared" si="3"/>
        <v>54.798999999999999</v>
      </c>
      <c r="K32" s="314">
        <f t="shared" si="4"/>
        <v>57</v>
      </c>
      <c r="L32" s="316">
        <f t="shared" si="5"/>
        <v>3.8881441616052656E-2</v>
      </c>
      <c r="M32" s="314">
        <f>A!G47</f>
        <v>56.923950078895103</v>
      </c>
      <c r="N32" s="314">
        <f>A!H47</f>
        <v>56.5</v>
      </c>
      <c r="O32" s="315">
        <f>A!I47</f>
        <v>56.4</v>
      </c>
      <c r="P32" s="317"/>
      <c r="Q32" s="318">
        <f>A!L47</f>
        <v>56.0272689802473</v>
      </c>
    </row>
    <row r="33" spans="1:17" ht="12" customHeight="1">
      <c r="A33" s="298"/>
      <c r="B33" s="306" t="s">
        <v>311</v>
      </c>
      <c r="C33" s="300">
        <f>A!J48</f>
        <v>1000</v>
      </c>
      <c r="D33" s="314">
        <f>A!D48</f>
        <v>999</v>
      </c>
      <c r="E33" s="314">
        <f>A!C48</f>
        <v>1007.0940000000001</v>
      </c>
      <c r="F33" s="314">
        <f>A!B48</f>
        <v>982</v>
      </c>
      <c r="G33" s="300"/>
      <c r="H33" s="314">
        <f>A!E48</f>
        <v>992.03327999998999</v>
      </c>
      <c r="I33" s="315">
        <f>A!F48</f>
        <v>986.75032999999803</v>
      </c>
      <c r="J33" s="314">
        <f t="shared" si="3"/>
        <v>982</v>
      </c>
      <c r="K33" s="314">
        <f t="shared" si="4"/>
        <v>1007.0940000000001</v>
      </c>
      <c r="L33" s="316">
        <f t="shared" si="5"/>
        <v>2.5116122058227944E-2</v>
      </c>
      <c r="M33" s="314">
        <f>A!G48</f>
        <v>998.95762652650603</v>
      </c>
      <c r="N33" s="314">
        <f>A!H48</f>
        <v>999.2</v>
      </c>
      <c r="O33" s="315">
        <f>A!I48</f>
        <v>999.2</v>
      </c>
      <c r="P33" s="317"/>
      <c r="Q33" s="318">
        <f>A!L48</f>
        <v>994.93623343593401</v>
      </c>
    </row>
    <row r="34" spans="1:17" ht="12" customHeight="1">
      <c r="A34" s="298"/>
      <c r="B34" s="306" t="s">
        <v>312</v>
      </c>
      <c r="C34" s="300">
        <f>A!J49</f>
        <v>950</v>
      </c>
      <c r="D34" s="314">
        <f>A!D49</f>
        <v>949</v>
      </c>
      <c r="E34" s="314">
        <f>A!C49</f>
        <v>962.67499999999995</v>
      </c>
      <c r="F34" s="314">
        <f>A!B49</f>
        <v>926</v>
      </c>
      <c r="G34" s="300"/>
      <c r="H34" s="314">
        <f>A!E49</f>
        <v>946.995840000003</v>
      </c>
      <c r="I34" s="315">
        <f>A!F49</f>
        <v>944.35846999999796</v>
      </c>
      <c r="J34" s="314">
        <f t="shared" si="3"/>
        <v>926</v>
      </c>
      <c r="K34" s="314">
        <f t="shared" si="4"/>
        <v>962.67499999999995</v>
      </c>
      <c r="L34" s="316">
        <f t="shared" si="5"/>
        <v>3.8620019061065013E-2</v>
      </c>
      <c r="M34" s="314">
        <f>A!G49</f>
        <v>950.41107448784703</v>
      </c>
      <c r="N34" s="314">
        <f>A!H49</f>
        <v>949.4</v>
      </c>
      <c r="O34" s="315">
        <f>A!I49</f>
        <v>949.1</v>
      </c>
      <c r="P34" s="317"/>
      <c r="Q34" s="318">
        <f>A!L49</f>
        <v>952.70769206213595</v>
      </c>
    </row>
    <row r="35" spans="1:17" ht="12" customHeight="1">
      <c r="A35" s="298"/>
      <c r="B35" s="306" t="s">
        <v>313</v>
      </c>
      <c r="C35" s="300">
        <f>A!J50</f>
        <v>1283</v>
      </c>
      <c r="D35" s="314">
        <f>A!D50</f>
        <v>1281</v>
      </c>
      <c r="E35" s="314">
        <f>A!C50</f>
        <v>1291.242</v>
      </c>
      <c r="F35" s="314">
        <f>A!B50</f>
        <v>1256</v>
      </c>
      <c r="G35" s="300"/>
      <c r="H35" s="314">
        <f>A!E50</f>
        <v>1280.2204799999899</v>
      </c>
      <c r="I35" s="315">
        <f>A!F50</f>
        <v>1272.4664499999999</v>
      </c>
      <c r="J35" s="314">
        <f t="shared" si="3"/>
        <v>1256</v>
      </c>
      <c r="K35" s="314">
        <f t="shared" si="4"/>
        <v>1291.242</v>
      </c>
      <c r="L35" s="316">
        <f t="shared" si="5"/>
        <v>2.7539120246489867E-2</v>
      </c>
      <c r="M35" s="314">
        <f>A!G50</f>
        <v>1278.7204604103399</v>
      </c>
      <c r="N35" s="314">
        <f>A!H50</f>
        <v>1280.2</v>
      </c>
      <c r="O35" s="315">
        <f>A!I50</f>
        <v>1280.2</v>
      </c>
      <c r="P35" s="317"/>
      <c r="Q35" s="318">
        <f>A!L50</f>
        <v>1278.37091533436</v>
      </c>
    </row>
    <row r="36" spans="1:17" ht="12" customHeight="1">
      <c r="A36" s="298"/>
      <c r="B36" s="306" t="s">
        <v>314</v>
      </c>
      <c r="C36" s="300">
        <f>A!J51</f>
        <v>531</v>
      </c>
      <c r="D36" s="314">
        <f>A!D51</f>
        <v>530</v>
      </c>
      <c r="E36" s="314">
        <f>A!C51</f>
        <v>538.95899999999995</v>
      </c>
      <c r="F36" s="314">
        <f>A!B51</f>
        <v>523</v>
      </c>
      <c r="G36" s="300"/>
      <c r="H36" s="314">
        <f>A!E51</f>
        <v>528.39763200000698</v>
      </c>
      <c r="I36" s="315">
        <f>A!F51</f>
        <v>528.58368000000303</v>
      </c>
      <c r="J36" s="314">
        <f t="shared" si="3"/>
        <v>523</v>
      </c>
      <c r="K36" s="314">
        <f t="shared" si="4"/>
        <v>538.95899999999995</v>
      </c>
      <c r="L36" s="316">
        <f t="shared" si="5"/>
        <v>3.005330578120442E-2</v>
      </c>
      <c r="M36" s="314">
        <f>A!G51</f>
        <v>532.96933981094696</v>
      </c>
      <c r="N36" s="314">
        <f>A!H51</f>
        <v>530</v>
      </c>
      <c r="O36" s="315">
        <f>A!I51</f>
        <v>530.1</v>
      </c>
      <c r="P36" s="317"/>
      <c r="Q36" s="318">
        <f>A!L51</f>
        <v>528.47704239322297</v>
      </c>
    </row>
    <row r="37" spans="1:17" ht="12" customHeight="1">
      <c r="A37" s="461"/>
      <c r="B37" s="306" t="s">
        <v>315</v>
      </c>
      <c r="C37" s="300">
        <f>A!J52</f>
        <v>909</v>
      </c>
      <c r="D37" s="314">
        <f>A!D52</f>
        <v>908</v>
      </c>
      <c r="E37" s="314">
        <f>A!C52</f>
        <v>914.26199999999994</v>
      </c>
      <c r="F37" s="314">
        <f>A!B52</f>
        <v>912</v>
      </c>
      <c r="G37" s="300"/>
      <c r="H37" s="314">
        <f>A!E52</f>
        <v>907.14623999999799</v>
      </c>
      <c r="I37" s="315">
        <f>A!F52</f>
        <v>906.43982999999798</v>
      </c>
      <c r="J37" s="314">
        <f t="shared" si="3"/>
        <v>906.43982999999798</v>
      </c>
      <c r="K37" s="314">
        <f t="shared" si="4"/>
        <v>914.26199999999994</v>
      </c>
      <c r="L37" s="316">
        <f t="shared" si="5"/>
        <v>8.6152888556035069E-3</v>
      </c>
      <c r="M37" s="314">
        <f>A!G52</f>
        <v>908.12161449443795</v>
      </c>
      <c r="N37" s="314">
        <f>A!H52</f>
        <v>908</v>
      </c>
      <c r="O37" s="315">
        <f>A!I52</f>
        <v>907.7</v>
      </c>
      <c r="P37" s="317"/>
      <c r="Q37" s="318">
        <f>A!L52</f>
        <v>914.68782871248595</v>
      </c>
    </row>
    <row r="38" spans="1:17" ht="12" customHeight="1">
      <c r="A38" s="461"/>
      <c r="B38" s="306" t="s">
        <v>316</v>
      </c>
      <c r="C38" s="300">
        <f>A!J53</f>
        <v>1340</v>
      </c>
      <c r="D38" s="314">
        <f>A!D53</f>
        <v>1339</v>
      </c>
      <c r="E38" s="314">
        <f>A!C53</f>
        <v>1342.681</v>
      </c>
      <c r="F38" s="314">
        <f>A!B53</f>
        <v>1344</v>
      </c>
      <c r="G38" s="300"/>
      <c r="H38" s="314">
        <f>A!E53</f>
        <v>1336.89696000001</v>
      </c>
      <c r="I38" s="315">
        <f>A!F53</f>
        <v>1334.39077</v>
      </c>
      <c r="J38" s="314">
        <f t="shared" si="3"/>
        <v>1334.39077</v>
      </c>
      <c r="K38" s="314">
        <f t="shared" si="4"/>
        <v>1344</v>
      </c>
      <c r="L38" s="316">
        <f t="shared" si="5"/>
        <v>7.1771381793282393E-3</v>
      </c>
      <c r="M38" s="314">
        <f>A!G53</f>
        <v>1339.7995525946901</v>
      </c>
      <c r="N38" s="314">
        <f>A!H53</f>
        <v>1338.6</v>
      </c>
      <c r="O38" s="315">
        <f>A!I53</f>
        <v>1338.2</v>
      </c>
      <c r="P38" s="317"/>
      <c r="Q38" s="318">
        <f>A!L53</f>
        <v>1343.7654358289201</v>
      </c>
    </row>
    <row r="39" spans="1:17" ht="12" customHeight="1">
      <c r="A39" s="461"/>
      <c r="B39" s="306" t="s">
        <v>317</v>
      </c>
      <c r="C39" s="300">
        <f>A!J54</f>
        <v>138</v>
      </c>
      <c r="D39" s="314">
        <f>A!D54</f>
        <v>138</v>
      </c>
      <c r="E39" s="314">
        <f>A!C54</f>
        <v>139.423</v>
      </c>
      <c r="F39" s="314">
        <f>A!B54</f>
        <v>138</v>
      </c>
      <c r="G39" s="300"/>
      <c r="H39" s="314">
        <f>A!E54</f>
        <v>137.51068799999899</v>
      </c>
      <c r="I39" s="315">
        <f>A!F54</f>
        <v>138.457212</v>
      </c>
      <c r="J39" s="314">
        <f t="shared" si="3"/>
        <v>137.51068799999899</v>
      </c>
      <c r="K39" s="314">
        <f t="shared" si="4"/>
        <v>139.423</v>
      </c>
      <c r="L39" s="316">
        <f t="shared" si="5"/>
        <v>1.3865009303710516E-2</v>
      </c>
      <c r="M39" s="314">
        <f>A!G54</f>
        <v>138.47080060579</v>
      </c>
      <c r="N39" s="314">
        <f>A!H54</f>
        <v>137.6</v>
      </c>
      <c r="O39" s="315">
        <f>A!I54</f>
        <v>137.69999999999999</v>
      </c>
      <c r="P39" s="317"/>
      <c r="Q39" s="318">
        <f>A!L54</f>
        <v>138.33741928801999</v>
      </c>
    </row>
    <row r="40" spans="1:17" ht="12" customHeight="1">
      <c r="A40" s="461"/>
      <c r="B40" s="306" t="s">
        <v>318</v>
      </c>
      <c r="C40" s="300">
        <f>A!J55</f>
        <v>217</v>
      </c>
      <c r="D40" s="314">
        <f>A!D55</f>
        <v>217</v>
      </c>
      <c r="E40" s="314">
        <f>A!C55</f>
        <v>218.86699999999999</v>
      </c>
      <c r="F40" s="314">
        <f>A!B55</f>
        <v>217</v>
      </c>
      <c r="G40" s="300"/>
      <c r="H40" s="314">
        <f>A!E55</f>
        <v>216.482784000001</v>
      </c>
      <c r="I40" s="315">
        <f>A!F55</f>
        <v>218.09088400000101</v>
      </c>
      <c r="J40" s="314">
        <f t="shared" si="3"/>
        <v>216.482784000001</v>
      </c>
      <c r="K40" s="314">
        <f t="shared" si="4"/>
        <v>218.86699999999999</v>
      </c>
      <c r="L40" s="316">
        <f t="shared" si="5"/>
        <v>1.0966559224583552E-2</v>
      </c>
      <c r="M40" s="314">
        <f>A!G55</f>
        <v>218.623532788934</v>
      </c>
      <c r="N40" s="314">
        <f>A!H55</f>
        <v>216.8</v>
      </c>
      <c r="O40" s="315">
        <f>A!I55</f>
        <v>216.8</v>
      </c>
      <c r="P40" s="317"/>
      <c r="Q40" s="318">
        <f>A!L55</f>
        <v>216.65224077229601</v>
      </c>
    </row>
    <row r="41" spans="1:17" ht="12" customHeight="1" thickBot="1">
      <c r="A41" s="461"/>
      <c r="B41" s="320" t="s">
        <v>319</v>
      </c>
      <c r="C41" s="321">
        <f>A!J56</f>
        <v>1250</v>
      </c>
      <c r="D41" s="322">
        <f>A!D56</f>
        <v>1239</v>
      </c>
      <c r="E41" s="322">
        <f>A!C56</f>
        <v>1249.027</v>
      </c>
      <c r="F41" s="322">
        <f>A!B56</f>
        <v>1218</v>
      </c>
      <c r="G41" s="327"/>
      <c r="H41" s="322">
        <f>A!E56</f>
        <v>1252.85664</v>
      </c>
      <c r="I41" s="324">
        <f>A!F56</f>
        <v>1252.85664</v>
      </c>
      <c r="J41" s="322">
        <f t="shared" si="3"/>
        <v>1218</v>
      </c>
      <c r="K41" s="322">
        <f t="shared" si="4"/>
        <v>1252.85664</v>
      </c>
      <c r="L41" s="316">
        <f t="shared" si="5"/>
        <v>2.789260296151691E-2</v>
      </c>
      <c r="M41" s="322">
        <f>A!G56</f>
        <v>1248.8197721694801</v>
      </c>
      <c r="N41" s="322">
        <f>A!H56</f>
        <v>1250.2</v>
      </c>
      <c r="O41" s="324">
        <f>A!I56</f>
        <v>1250</v>
      </c>
      <c r="P41" s="317"/>
      <c r="Q41" s="318">
        <f>A!L56</f>
        <v>1251.7691500828701</v>
      </c>
    </row>
    <row r="42" spans="1:17" ht="12" customHeight="1" thickTop="1">
      <c r="A42" s="461"/>
      <c r="B42" s="326" t="s">
        <v>54</v>
      </c>
      <c r="C42" s="300"/>
      <c r="D42" s="314"/>
      <c r="E42" s="300"/>
      <c r="F42" s="314"/>
      <c r="G42" s="314"/>
      <c r="H42" s="314"/>
      <c r="I42" s="309"/>
      <c r="J42" s="561" t="s">
        <v>380</v>
      </c>
      <c r="K42" s="562"/>
      <c r="L42" s="563"/>
      <c r="M42" s="314"/>
      <c r="N42" s="300"/>
      <c r="O42" s="309"/>
      <c r="P42" s="304"/>
      <c r="Q42" s="305">
        <f>YourData!$J$5</f>
        <v>40179</v>
      </c>
    </row>
    <row r="43" spans="1:17" ht="12" customHeight="1">
      <c r="A43" s="461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8" t="s">
        <v>157</v>
      </c>
      <c r="M43" s="300"/>
      <c r="N43" s="300" t="s">
        <v>158</v>
      </c>
      <c r="O43" s="309"/>
      <c r="P43" s="304"/>
      <c r="Q43" s="528" t="str">
        <f>A!$L$21</f>
        <v>Tested Prg</v>
      </c>
    </row>
    <row r="44" spans="1:17" ht="12" customHeight="1">
      <c r="A44" s="461"/>
      <c r="B44" s="310" t="s">
        <v>812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11" t="s">
        <v>161</v>
      </c>
      <c r="N44" s="311" t="s">
        <v>49</v>
      </c>
      <c r="O44" s="312" t="s">
        <v>50</v>
      </c>
      <c r="P44" s="313"/>
      <c r="Q44" s="529" t="str">
        <f>A!$L$22</f>
        <v>Org</v>
      </c>
    </row>
    <row r="45" spans="1:17" ht="12" customHeight="1">
      <c r="A45" s="461"/>
      <c r="B45" s="306" t="s">
        <v>320</v>
      </c>
      <c r="C45" s="314">
        <f>A!J63</f>
        <v>144</v>
      </c>
      <c r="D45" s="314">
        <f>A!D63</f>
        <v>144</v>
      </c>
      <c r="E45" s="314">
        <f>A!C63</f>
        <v>145.185</v>
      </c>
      <c r="F45" s="314">
        <f>A!B63</f>
        <v>141</v>
      </c>
      <c r="G45" s="314">
        <f>A!K63</f>
        <v>143.55328729999991</v>
      </c>
      <c r="H45" s="314">
        <f>A!E63</f>
        <v>143.648064000001</v>
      </c>
      <c r="I45" s="315">
        <f>A!F63</f>
        <v>142.36252800000099</v>
      </c>
      <c r="J45" s="314">
        <f t="shared" ref="J45:J58" si="6">MINA(C45:I45)</f>
        <v>141</v>
      </c>
      <c r="K45" s="314">
        <f t="shared" ref="K45:K58" si="7">MAXA(C45:I45)</f>
        <v>145.185</v>
      </c>
      <c r="L45" s="316">
        <f t="shared" ref="L45:L58" si="8">ABS((K45-J45)/(AVERAGE(M45:O45)))</f>
        <v>2.9052154125674263E-2</v>
      </c>
      <c r="M45" s="314">
        <f>A!G63</f>
        <v>144.05384118125599</v>
      </c>
      <c r="N45" s="314">
        <f>A!H63</f>
        <v>144.1</v>
      </c>
      <c r="O45" s="315">
        <f>A!I63</f>
        <v>144</v>
      </c>
      <c r="P45" s="317"/>
      <c r="Q45" s="318">
        <f>A!L63</f>
        <v>145.21599212911499</v>
      </c>
    </row>
    <row r="46" spans="1:17" ht="12" customHeight="1">
      <c r="A46" s="298"/>
      <c r="B46" s="306" t="s">
        <v>307</v>
      </c>
      <c r="C46" s="314">
        <f>A!J64</f>
        <v>128</v>
      </c>
      <c r="D46" s="314">
        <f>A!D64</f>
        <v>129</v>
      </c>
      <c r="E46" s="314">
        <f>A!C64</f>
        <v>132.917</v>
      </c>
      <c r="F46" s="314">
        <f>A!B64</f>
        <v>122</v>
      </c>
      <c r="G46" s="314">
        <f>A!K64</f>
        <v>127.53854030000012</v>
      </c>
      <c r="H46" s="314">
        <f>A!E64</f>
        <v>127.68537600000199</v>
      </c>
      <c r="I46" s="315">
        <f>A!F64</f>
        <v>126.658996</v>
      </c>
      <c r="J46" s="314">
        <f t="shared" si="6"/>
        <v>122</v>
      </c>
      <c r="K46" s="314">
        <f t="shared" si="7"/>
        <v>132.917</v>
      </c>
      <c r="L46" s="316">
        <f t="shared" si="8"/>
        <v>8.5304348003635677E-2</v>
      </c>
      <c r="M46" s="314">
        <f>A!G64</f>
        <v>128.131191861453</v>
      </c>
      <c r="N46" s="314">
        <f>A!H64</f>
        <v>127.9</v>
      </c>
      <c r="O46" s="315">
        <f>A!I64</f>
        <v>127.9</v>
      </c>
      <c r="P46" s="317"/>
      <c r="Q46" s="318">
        <f>A!L64</f>
        <v>128.644389486655</v>
      </c>
    </row>
    <row r="47" spans="1:17" ht="12" customHeight="1">
      <c r="A47" s="298"/>
      <c r="B47" s="306" t="s">
        <v>308</v>
      </c>
      <c r="C47" s="314">
        <f>A!J65</f>
        <v>117</v>
      </c>
      <c r="D47" s="314">
        <f>A!D65</f>
        <v>117</v>
      </c>
      <c r="E47" s="314">
        <f>A!C65</f>
        <v>109.581</v>
      </c>
      <c r="F47" s="314">
        <f>A!B65</f>
        <v>110</v>
      </c>
      <c r="G47" s="314">
        <f>A!K65</f>
        <v>116.38453799999994</v>
      </c>
      <c r="H47" s="314">
        <f>A!E65</f>
        <v>116.670623999998</v>
      </c>
      <c r="I47" s="315">
        <f>A!F65</f>
        <v>115.499793</v>
      </c>
      <c r="J47" s="314">
        <f t="shared" si="6"/>
        <v>109.581</v>
      </c>
      <c r="K47" s="314">
        <f t="shared" si="7"/>
        <v>117</v>
      </c>
      <c r="L47" s="316">
        <f t="shared" si="8"/>
        <v>6.3462158631137924E-2</v>
      </c>
      <c r="M47" s="314">
        <f>A!G65</f>
        <v>116.91293633998001</v>
      </c>
      <c r="N47" s="314">
        <f>A!H65</f>
        <v>116.9</v>
      </c>
      <c r="O47" s="315">
        <f>A!I65</f>
        <v>116.9</v>
      </c>
      <c r="P47" s="317"/>
      <c r="Q47" s="318">
        <f>A!L65</f>
        <v>118.81016562464499</v>
      </c>
    </row>
    <row r="48" spans="1:17" ht="12" customHeight="1">
      <c r="A48" s="298"/>
      <c r="B48" s="306" t="s">
        <v>309</v>
      </c>
      <c r="C48" s="314">
        <f>A!J66</f>
        <v>10</v>
      </c>
      <c r="D48" s="314">
        <f>A!D66</f>
        <v>10</v>
      </c>
      <c r="E48" s="314">
        <f>A!C66</f>
        <v>8.3160000000000007</v>
      </c>
      <c r="F48" s="314">
        <f>A!B66</f>
        <v>8</v>
      </c>
      <c r="G48" s="314">
        <f>A!K66</f>
        <v>10.255692900000005</v>
      </c>
      <c r="H48" s="314">
        <f>A!E66</f>
        <v>10.259760000000099</v>
      </c>
      <c r="I48" s="315">
        <f>A!F66</f>
        <v>10.388943599999999</v>
      </c>
      <c r="J48" s="314">
        <f t="shared" si="6"/>
        <v>8</v>
      </c>
      <c r="K48" s="314">
        <f t="shared" si="7"/>
        <v>10.388943599999999</v>
      </c>
      <c r="L48" s="316">
        <f t="shared" si="8"/>
        <v>0.23112950413339264</v>
      </c>
      <c r="M48" s="314">
        <f>A!G66</f>
        <v>10.407857810588199</v>
      </c>
      <c r="N48" s="314">
        <f>A!H66</f>
        <v>10.3</v>
      </c>
      <c r="O48" s="315">
        <f>A!I66</f>
        <v>10.3</v>
      </c>
      <c r="P48" s="317"/>
      <c r="Q48" s="318">
        <f>A!L66</f>
        <v>10.3306000513344</v>
      </c>
    </row>
    <row r="49" spans="1:17" ht="12" customHeight="1">
      <c r="A49" s="298"/>
      <c r="B49" s="306" t="s">
        <v>310</v>
      </c>
      <c r="C49" s="314">
        <f>A!J67</f>
        <v>8</v>
      </c>
      <c r="D49" s="314">
        <f>A!D67</f>
        <v>8</v>
      </c>
      <c r="E49" s="314">
        <f>A!C67</f>
        <v>6.9470000000000001</v>
      </c>
      <c r="F49" s="314">
        <f>A!B67</f>
        <v>6</v>
      </c>
      <c r="G49" s="314">
        <f>A!K67</f>
        <v>8.1003988500000048</v>
      </c>
      <c r="H49" s="314">
        <f>A!E67</f>
        <v>8.1094271999999705</v>
      </c>
      <c r="I49" s="315">
        <f>A!F67</f>
        <v>8.2128383000000102</v>
      </c>
      <c r="J49" s="314">
        <f t="shared" si="6"/>
        <v>6</v>
      </c>
      <c r="K49" s="314">
        <f t="shared" si="7"/>
        <v>8.2128383000000102</v>
      </c>
      <c r="L49" s="316">
        <f t="shared" si="8"/>
        <v>0.27191159630497713</v>
      </c>
      <c r="M49" s="314">
        <f>A!G67</f>
        <v>8.2142397389857802</v>
      </c>
      <c r="N49" s="314">
        <f>A!H67</f>
        <v>8.1</v>
      </c>
      <c r="O49" s="315">
        <f>A!I67</f>
        <v>8.1</v>
      </c>
      <c r="P49" s="317"/>
      <c r="Q49" s="318">
        <f>A!L67</f>
        <v>8.1287996125654196</v>
      </c>
    </row>
    <row r="50" spans="1:17" ht="12" customHeight="1">
      <c r="A50" s="298"/>
      <c r="B50" s="306" t="s">
        <v>311</v>
      </c>
      <c r="C50" s="314">
        <f>A!J68</f>
        <v>141</v>
      </c>
      <c r="D50" s="314">
        <f>A!D68</f>
        <v>141</v>
      </c>
      <c r="E50" s="314">
        <f>A!C68</f>
        <v>132.917</v>
      </c>
      <c r="F50" s="314">
        <f>A!B68</f>
        <v>136</v>
      </c>
      <c r="G50" s="314">
        <f>A!K68</f>
        <v>140.2495419</v>
      </c>
      <c r="H50" s="314">
        <f>A!E68</f>
        <v>140.872703999999</v>
      </c>
      <c r="I50" s="315">
        <f>A!F68</f>
        <v>139.40357800000001</v>
      </c>
      <c r="J50" s="314">
        <f t="shared" si="6"/>
        <v>132.917</v>
      </c>
      <c r="K50" s="314">
        <f t="shared" si="7"/>
        <v>141</v>
      </c>
      <c r="L50" s="316">
        <f t="shared" si="8"/>
        <v>5.7269343054889066E-2</v>
      </c>
      <c r="M50" s="314">
        <f>A!G68</f>
        <v>141.220257794102</v>
      </c>
      <c r="N50" s="314">
        <f>A!H68</f>
        <v>141.1</v>
      </c>
      <c r="O50" s="315">
        <f>A!I68</f>
        <v>141.1</v>
      </c>
      <c r="P50" s="317"/>
      <c r="Q50" s="318">
        <f>A!L68</f>
        <v>140.458383920964</v>
      </c>
    </row>
    <row r="51" spans="1:17" ht="12" customHeight="1">
      <c r="A51" s="298"/>
      <c r="B51" s="306" t="s">
        <v>312</v>
      </c>
      <c r="C51" s="314">
        <f>A!J69</f>
        <v>129</v>
      </c>
      <c r="D51" s="314">
        <f>A!D69</f>
        <v>129</v>
      </c>
      <c r="E51" s="314">
        <f>A!C69</f>
        <v>119.05200000000001</v>
      </c>
      <c r="F51" s="314">
        <f>A!B69</f>
        <v>121</v>
      </c>
      <c r="G51" s="314">
        <f>A!K69</f>
        <v>128.27630229999997</v>
      </c>
      <c r="H51" s="314">
        <f>A!E69</f>
        <v>129.11136000000201</v>
      </c>
      <c r="I51" s="315">
        <f>A!F69</f>
        <v>128.28627700000001</v>
      </c>
      <c r="J51" s="314">
        <f t="shared" si="6"/>
        <v>119.05200000000001</v>
      </c>
      <c r="K51" s="314">
        <f t="shared" si="7"/>
        <v>129.11136000000201</v>
      </c>
      <c r="L51" s="316">
        <f t="shared" si="8"/>
        <v>7.7836811519923707E-2</v>
      </c>
      <c r="M51" s="314">
        <f>A!G69</f>
        <v>129.30961208092901</v>
      </c>
      <c r="N51" s="314">
        <f>A!H69</f>
        <v>129.19999999999999</v>
      </c>
      <c r="O51" s="315">
        <f>A!I69</f>
        <v>129.19999999999999</v>
      </c>
      <c r="P51" s="317"/>
      <c r="Q51" s="318">
        <f>A!L69</f>
        <v>129.528557596365</v>
      </c>
    </row>
    <row r="52" spans="1:17" ht="12" customHeight="1">
      <c r="A52" s="298"/>
      <c r="B52" s="306" t="s">
        <v>313</v>
      </c>
      <c r="C52" s="314">
        <f>A!J70</f>
        <v>149</v>
      </c>
      <c r="D52" s="314">
        <f>A!D70</f>
        <v>150</v>
      </c>
      <c r="E52" s="314">
        <f>A!C70</f>
        <v>141.678</v>
      </c>
      <c r="F52" s="314">
        <f>A!B70</f>
        <v>145</v>
      </c>
      <c r="G52" s="314">
        <f>A!K70</f>
        <v>148.53664790000002</v>
      </c>
      <c r="H52" s="314">
        <f>A!E70</f>
        <v>149.35737599999999</v>
      </c>
      <c r="I52" s="315">
        <f>A!F70</f>
        <v>147.97601</v>
      </c>
      <c r="J52" s="314">
        <f t="shared" si="6"/>
        <v>141.678</v>
      </c>
      <c r="K52" s="314">
        <f t="shared" si="7"/>
        <v>150</v>
      </c>
      <c r="L52" s="316">
        <f t="shared" si="8"/>
        <v>5.5765229277318078E-2</v>
      </c>
      <c r="M52" s="314">
        <f>A!G70</f>
        <v>149.09832964991801</v>
      </c>
      <c r="N52" s="314">
        <f>A!H70</f>
        <v>149.30000000000001</v>
      </c>
      <c r="O52" s="315">
        <f>A!I70</f>
        <v>149.30000000000001</v>
      </c>
      <c r="P52" s="317"/>
      <c r="Q52" s="318">
        <f>A!L70</f>
        <v>149.17133325004201</v>
      </c>
    </row>
    <row r="53" spans="1:17" ht="12" customHeight="1">
      <c r="A53" s="298"/>
      <c r="B53" s="306" t="s">
        <v>314</v>
      </c>
      <c r="C53" s="314">
        <f>A!J71</f>
        <v>73</v>
      </c>
      <c r="D53" s="314">
        <f>A!D71</f>
        <v>73</v>
      </c>
      <c r="E53" s="314">
        <f>A!C71</f>
        <v>61.322000000000003</v>
      </c>
      <c r="F53" s="314">
        <f>A!B71</f>
        <v>63</v>
      </c>
      <c r="G53" s="314">
        <f>A!K71</f>
        <v>73.009598000000068</v>
      </c>
      <c r="H53" s="314">
        <f>A!E71</f>
        <v>73.158623999999307</v>
      </c>
      <c r="I53" s="315">
        <f>A!F71</f>
        <v>72.9774469999997</v>
      </c>
      <c r="J53" s="314">
        <f t="shared" si="6"/>
        <v>61.322000000000003</v>
      </c>
      <c r="K53" s="314">
        <f t="shared" si="7"/>
        <v>73.158623999999307</v>
      </c>
      <c r="L53" s="316">
        <f t="shared" si="8"/>
        <v>0.16141450871824881</v>
      </c>
      <c r="M53" s="314">
        <f>A!G71</f>
        <v>73.591822804360604</v>
      </c>
      <c r="N53" s="314">
        <f>A!H71</f>
        <v>73.2</v>
      </c>
      <c r="O53" s="315">
        <f>A!I71</f>
        <v>73.2</v>
      </c>
      <c r="P53" s="317"/>
      <c r="Q53" s="318">
        <f>A!L71</f>
        <v>72.666718573922495</v>
      </c>
    </row>
    <row r="54" spans="1:17" ht="12" customHeight="1">
      <c r="A54" s="298"/>
      <c r="B54" s="306" t="s">
        <v>315</v>
      </c>
      <c r="C54" s="314">
        <f>A!J72</f>
        <v>118</v>
      </c>
      <c r="D54" s="314">
        <f>A!D72</f>
        <v>119</v>
      </c>
      <c r="E54" s="314">
        <f>A!C72</f>
        <v>110.813</v>
      </c>
      <c r="F54" s="314">
        <f>A!B72</f>
        <v>112</v>
      </c>
      <c r="G54" s="314">
        <f>A!K72</f>
        <v>118.38321940000013</v>
      </c>
      <c r="H54" s="314">
        <f>A!E72</f>
        <v>118.487040000001</v>
      </c>
      <c r="I54" s="315">
        <f>A!F72</f>
        <v>118.128714</v>
      </c>
      <c r="J54" s="314">
        <f t="shared" si="6"/>
        <v>110.813</v>
      </c>
      <c r="K54" s="314">
        <f t="shared" si="7"/>
        <v>119</v>
      </c>
      <c r="L54" s="316">
        <f t="shared" si="8"/>
        <v>6.9016230100176004E-2</v>
      </c>
      <c r="M54" s="314">
        <f>A!G72</f>
        <v>118.77281374757899</v>
      </c>
      <c r="N54" s="314">
        <f>A!H72</f>
        <v>118.6</v>
      </c>
      <c r="O54" s="315">
        <f>A!I72</f>
        <v>118.5</v>
      </c>
      <c r="P54" s="317"/>
      <c r="Q54" s="318">
        <f>A!L72</f>
        <v>119.56264114133199</v>
      </c>
    </row>
    <row r="55" spans="1:17" ht="12" customHeight="1">
      <c r="A55" s="298"/>
      <c r="B55" s="306" t="s">
        <v>316</v>
      </c>
      <c r="C55" s="314">
        <f>A!J73</f>
        <v>139</v>
      </c>
      <c r="D55" s="314">
        <f>A!D73</f>
        <v>139</v>
      </c>
      <c r="E55" s="314">
        <f>A!C73</f>
        <v>135.05600000000001</v>
      </c>
      <c r="F55" s="314">
        <f>A!B73</f>
        <v>137</v>
      </c>
      <c r="G55" s="314">
        <f>A!K73</f>
        <v>139.11030349999984</v>
      </c>
      <c r="H55" s="314">
        <f>A!E73</f>
        <v>139.244448000002</v>
      </c>
      <c r="I55" s="315">
        <f>A!F73</f>
        <v>138.82096899999999</v>
      </c>
      <c r="J55" s="314">
        <f t="shared" si="6"/>
        <v>135.05600000000001</v>
      </c>
      <c r="K55" s="314">
        <f t="shared" si="7"/>
        <v>139.244448000002</v>
      </c>
      <c r="L55" s="316">
        <f t="shared" si="8"/>
        <v>3.0054286987278547E-2</v>
      </c>
      <c r="M55" s="314">
        <f>A!G73</f>
        <v>139.38824163170599</v>
      </c>
      <c r="N55" s="314">
        <f>A!H73</f>
        <v>139.4</v>
      </c>
      <c r="O55" s="315">
        <f>A!I73</f>
        <v>139.30000000000001</v>
      </c>
      <c r="P55" s="317"/>
      <c r="Q55" s="318">
        <f>A!L73</f>
        <v>139.63075092686901</v>
      </c>
    </row>
    <row r="56" spans="1:17" ht="12" customHeight="1">
      <c r="A56" s="298"/>
      <c r="B56" s="306" t="s">
        <v>317</v>
      </c>
      <c r="C56" s="314">
        <f>A!J74</f>
        <v>18</v>
      </c>
      <c r="D56" s="314">
        <f>A!D74</f>
        <v>18</v>
      </c>
      <c r="E56" s="314">
        <f>A!C74</f>
        <v>14.151</v>
      </c>
      <c r="F56" s="314">
        <f>A!B74</f>
        <v>14</v>
      </c>
      <c r="G56" s="314">
        <f>A!K74</f>
        <v>18.033697419999992</v>
      </c>
      <c r="H56" s="314">
        <f>A!E74</f>
        <v>18.0235775999998</v>
      </c>
      <c r="I56" s="315">
        <f>A!F74</f>
        <v>18.143478999999999</v>
      </c>
      <c r="J56" s="314">
        <f t="shared" si="6"/>
        <v>14</v>
      </c>
      <c r="K56" s="314">
        <f t="shared" si="7"/>
        <v>18.143478999999999</v>
      </c>
      <c r="L56" s="316">
        <f t="shared" si="8"/>
        <v>0.22947031147641597</v>
      </c>
      <c r="M56" s="314">
        <f>A!G74</f>
        <v>18.170131726506799</v>
      </c>
      <c r="N56" s="314">
        <f>A!H74</f>
        <v>18</v>
      </c>
      <c r="O56" s="315">
        <f>A!I74</f>
        <v>18</v>
      </c>
      <c r="P56" s="317"/>
      <c r="Q56" s="318">
        <f>A!L74</f>
        <v>18.118480414784901</v>
      </c>
    </row>
    <row r="57" spans="1:17" ht="12" customHeight="1">
      <c r="A57" s="298"/>
      <c r="B57" s="306" t="s">
        <v>318</v>
      </c>
      <c r="C57" s="314">
        <f>A!J75</f>
        <v>23</v>
      </c>
      <c r="D57" s="314">
        <f>A!D75</f>
        <v>23</v>
      </c>
      <c r="E57" s="314">
        <f>A!C75</f>
        <v>17.728000000000002</v>
      </c>
      <c r="F57" s="314">
        <f>A!B75</f>
        <v>18</v>
      </c>
      <c r="G57" s="314">
        <f>A!K75</f>
        <v>22.660677670000016</v>
      </c>
      <c r="H57" s="314">
        <f>A!E75</f>
        <v>22.625299199999901</v>
      </c>
      <c r="I57" s="315">
        <f>A!F75</f>
        <v>22.788388800000099</v>
      </c>
      <c r="J57" s="314">
        <f t="shared" si="6"/>
        <v>17.728000000000002</v>
      </c>
      <c r="K57" s="314">
        <f t="shared" si="7"/>
        <v>23</v>
      </c>
      <c r="L57" s="316">
        <f t="shared" si="8"/>
        <v>0.23251636483352772</v>
      </c>
      <c r="M57" s="314">
        <f>A!G75</f>
        <v>22.8210186982908</v>
      </c>
      <c r="N57" s="314">
        <f>A!H75</f>
        <v>22.6</v>
      </c>
      <c r="O57" s="315">
        <f>A!I75</f>
        <v>22.6</v>
      </c>
      <c r="P57" s="317"/>
      <c r="Q57" s="318">
        <f>A!L75</f>
        <v>22.567001788115501</v>
      </c>
    </row>
    <row r="58" spans="1:17" ht="12" customHeight="1" thickBot="1">
      <c r="A58" s="298"/>
      <c r="B58" s="320" t="s">
        <v>319</v>
      </c>
      <c r="C58" s="322">
        <f>A!J76</f>
        <v>154</v>
      </c>
      <c r="D58" s="322">
        <f>A!D76</f>
        <v>153</v>
      </c>
      <c r="E58" s="322">
        <f>A!C76</f>
        <v>149.15100000000001</v>
      </c>
      <c r="F58" s="322">
        <f>A!B76</f>
        <v>151</v>
      </c>
      <c r="G58" s="323">
        <f>A!K76</f>
        <v>153.35481159999983</v>
      </c>
      <c r="H58" s="322">
        <f>A!E76</f>
        <v>154.56</v>
      </c>
      <c r="I58" s="324">
        <f>A!F76</f>
        <v>154.56</v>
      </c>
      <c r="J58" s="322">
        <f t="shared" si="6"/>
        <v>149.15100000000001</v>
      </c>
      <c r="K58" s="322">
        <f t="shared" si="7"/>
        <v>154.56</v>
      </c>
      <c r="L58" s="316">
        <f t="shared" si="8"/>
        <v>3.4997544113939377E-2</v>
      </c>
      <c r="M58" s="322">
        <f>A!G76</f>
        <v>154.46110568132201</v>
      </c>
      <c r="N58" s="322">
        <f>A!H76</f>
        <v>154.6</v>
      </c>
      <c r="O58" s="324">
        <f>A!I76</f>
        <v>154.6</v>
      </c>
      <c r="P58" s="317"/>
      <c r="Q58" s="318">
        <f>A!L76</f>
        <v>154.56</v>
      </c>
    </row>
    <row r="59" spans="1:17" ht="12" customHeight="1" thickTop="1">
      <c r="A59" s="298"/>
      <c r="B59" s="326" t="s">
        <v>55</v>
      </c>
      <c r="C59" s="314"/>
      <c r="D59" s="314"/>
      <c r="E59" s="314"/>
      <c r="F59" s="314"/>
      <c r="G59" s="314"/>
      <c r="H59" s="314"/>
      <c r="I59" s="309"/>
      <c r="J59" s="561" t="s">
        <v>380</v>
      </c>
      <c r="K59" s="562"/>
      <c r="L59" s="563"/>
      <c r="M59" s="314"/>
      <c r="N59" s="314"/>
      <c r="O59" s="309"/>
      <c r="P59" s="304"/>
      <c r="Q59" s="305">
        <f>YourData!$J$5</f>
        <v>40179</v>
      </c>
    </row>
    <row r="60" spans="1:17" ht="12" customHeight="1">
      <c r="A60" s="298"/>
      <c r="B60" s="306"/>
      <c r="C60" s="307" t="s">
        <v>41</v>
      </c>
      <c r="D60" s="307" t="s">
        <v>153</v>
      </c>
      <c r="E60" s="307" t="s">
        <v>154</v>
      </c>
      <c r="F60" s="307" t="s">
        <v>154</v>
      </c>
      <c r="G60" s="307" t="s">
        <v>42</v>
      </c>
      <c r="H60" s="307" t="s">
        <v>155</v>
      </c>
      <c r="I60" s="308" t="s">
        <v>156</v>
      </c>
      <c r="J60" s="300"/>
      <c r="K60" s="300"/>
      <c r="L60" s="308" t="s">
        <v>157</v>
      </c>
      <c r="M60" s="300"/>
      <c r="N60" s="300" t="s">
        <v>158</v>
      </c>
      <c r="O60" s="309"/>
      <c r="P60" s="304"/>
      <c r="Q60" s="528" t="str">
        <f>A!$L$21</f>
        <v>Tested Prg</v>
      </c>
    </row>
    <row r="61" spans="1:17" ht="12" customHeight="1">
      <c r="A61" s="298"/>
      <c r="B61" s="310" t="s">
        <v>812</v>
      </c>
      <c r="C61" s="311" t="s">
        <v>159</v>
      </c>
      <c r="D61" s="311" t="s">
        <v>159</v>
      </c>
      <c r="E61" s="311" t="s">
        <v>61</v>
      </c>
      <c r="F61" s="311" t="s">
        <v>43</v>
      </c>
      <c r="G61" s="311" t="s">
        <v>160</v>
      </c>
      <c r="H61" s="311" t="s">
        <v>161</v>
      </c>
      <c r="I61" s="312" t="s">
        <v>161</v>
      </c>
      <c r="J61" s="311" t="s">
        <v>162</v>
      </c>
      <c r="K61" s="311" t="s">
        <v>163</v>
      </c>
      <c r="L61" s="312" t="s">
        <v>379</v>
      </c>
      <c r="M61" s="311" t="s">
        <v>161</v>
      </c>
      <c r="N61" s="311" t="s">
        <v>49</v>
      </c>
      <c r="O61" s="312" t="s">
        <v>50</v>
      </c>
      <c r="P61" s="313"/>
      <c r="Q61" s="529" t="str">
        <f>A!$L$22</f>
        <v>Org</v>
      </c>
    </row>
    <row r="62" spans="1:17" ht="12" customHeight="1">
      <c r="A62" s="298"/>
      <c r="B62" s="306" t="s">
        <v>320</v>
      </c>
      <c r="C62" s="314">
        <f>A!J83</f>
        <v>68</v>
      </c>
      <c r="D62" s="314">
        <f>A!D83</f>
        <v>68</v>
      </c>
      <c r="E62" s="314">
        <f>A!C83</f>
        <v>68.174000000000007</v>
      </c>
      <c r="F62" s="314">
        <f>A!B83</f>
        <v>67</v>
      </c>
      <c r="G62" s="314"/>
      <c r="H62" s="314">
        <f>A!E83</f>
        <v>67.451999999999799</v>
      </c>
      <c r="I62" s="315">
        <f>A!F83</f>
        <v>66.848611200000704</v>
      </c>
      <c r="J62" s="314">
        <f t="shared" ref="J62:J75" si="9">MINA(C62:I62)</f>
        <v>66.848611200000704</v>
      </c>
      <c r="K62" s="314">
        <f t="shared" ref="K62:K75" si="10">MAXA(C62:I62)</f>
        <v>68.174000000000007</v>
      </c>
      <c r="L62" s="316">
        <f t="shared" ref="L62:L75" si="11">ABS((K62-J62)/(AVERAGE(M62:O62)))</f>
        <v>1.9602218489256987E-2</v>
      </c>
      <c r="M62" s="314">
        <f>A!G83</f>
        <v>67.642673250328798</v>
      </c>
      <c r="N62" s="314">
        <f>A!H83</f>
        <v>67.599999999999994</v>
      </c>
      <c r="O62" s="315">
        <f>A!I83</f>
        <v>67.599999999999994</v>
      </c>
      <c r="P62" s="317"/>
      <c r="Q62" s="318">
        <f>A!L83</f>
        <v>68.188378912801895</v>
      </c>
    </row>
    <row r="63" spans="1:17" ht="12" customHeight="1">
      <c r="A63" s="298"/>
      <c r="B63" s="306" t="s">
        <v>307</v>
      </c>
      <c r="C63" s="314">
        <f>A!J84</f>
        <v>60</v>
      </c>
      <c r="D63" s="314">
        <f>A!D84</f>
        <v>61</v>
      </c>
      <c r="E63" s="314">
        <f>A!C84</f>
        <v>62.412999999999997</v>
      </c>
      <c r="F63" s="314">
        <f>A!B84</f>
        <v>60</v>
      </c>
      <c r="G63" s="314"/>
      <c r="H63" s="314">
        <f>A!E84</f>
        <v>59.956579200000903</v>
      </c>
      <c r="I63" s="315">
        <f>A!F84</f>
        <v>59.474650000000103</v>
      </c>
      <c r="J63" s="314">
        <f t="shared" si="9"/>
        <v>59.474650000000103</v>
      </c>
      <c r="K63" s="314">
        <f t="shared" si="10"/>
        <v>62.412999999999997</v>
      </c>
      <c r="L63" s="316">
        <f t="shared" si="11"/>
        <v>4.8873137934466723E-2</v>
      </c>
      <c r="M63" s="314">
        <f>A!G84</f>
        <v>60.165950961029999</v>
      </c>
      <c r="N63" s="314">
        <f>A!H84</f>
        <v>60.1</v>
      </c>
      <c r="O63" s="315">
        <f>A!I84</f>
        <v>60.1</v>
      </c>
      <c r="P63" s="317"/>
      <c r="Q63" s="318">
        <f>A!L84</f>
        <v>60.406930715473003</v>
      </c>
    </row>
    <row r="64" spans="1:17" ht="12" customHeight="1">
      <c r="A64" s="298"/>
      <c r="B64" s="306" t="s">
        <v>308</v>
      </c>
      <c r="C64" s="314">
        <f>A!J85</f>
        <v>55</v>
      </c>
      <c r="D64" s="314">
        <f>A!D85</f>
        <v>55</v>
      </c>
      <c r="E64" s="314">
        <f>A!C85</f>
        <v>51.454999999999998</v>
      </c>
      <c r="F64" s="314">
        <f>A!B85</f>
        <v>55</v>
      </c>
      <c r="G64" s="314"/>
      <c r="H64" s="314">
        <f>A!E85</f>
        <v>54.784598400000597</v>
      </c>
      <c r="I64" s="315">
        <f>A!F85</f>
        <v>54.234699800000101</v>
      </c>
      <c r="J64" s="314">
        <f t="shared" si="9"/>
        <v>51.454999999999998</v>
      </c>
      <c r="K64" s="314">
        <f t="shared" si="10"/>
        <v>55</v>
      </c>
      <c r="L64" s="316">
        <f t="shared" si="11"/>
        <v>6.4572635746649898E-2</v>
      </c>
      <c r="M64" s="314">
        <f>A!G85</f>
        <v>54.898248368338599</v>
      </c>
      <c r="N64" s="314">
        <f>A!H85</f>
        <v>54.9</v>
      </c>
      <c r="O64" s="315">
        <f>A!I85</f>
        <v>54.9</v>
      </c>
      <c r="P64" s="317"/>
      <c r="Q64" s="318">
        <f>A!L85</f>
        <v>55.789121249833499</v>
      </c>
    </row>
    <row r="65" spans="1:17" ht="12" customHeight="1">
      <c r="A65" s="298"/>
      <c r="B65" s="306" t="s">
        <v>309</v>
      </c>
      <c r="C65" s="314">
        <f>A!J86</f>
        <v>5</v>
      </c>
      <c r="D65" s="314">
        <f>A!D86</f>
        <v>5</v>
      </c>
      <c r="E65" s="314">
        <f>A!C86</f>
        <v>3.9049999999999998</v>
      </c>
      <c r="F65" s="314">
        <f>A!B86</f>
        <v>5</v>
      </c>
      <c r="G65" s="314"/>
      <c r="H65" s="314">
        <f>A!E86</f>
        <v>4.8176217600000104</v>
      </c>
      <c r="I65" s="315">
        <f>A!F86</f>
        <v>4.8782944199999996</v>
      </c>
      <c r="J65" s="314">
        <f t="shared" si="9"/>
        <v>3.9049999999999998</v>
      </c>
      <c r="K65" s="314">
        <f t="shared" si="10"/>
        <v>5</v>
      </c>
      <c r="L65" s="316">
        <f t="shared" si="11"/>
        <v>0.22675239194482369</v>
      </c>
      <c r="M65" s="314">
        <f>A!G86</f>
        <v>4.8871680154066404</v>
      </c>
      <c r="N65" s="314">
        <f>A!H86</f>
        <v>4.8</v>
      </c>
      <c r="O65" s="315">
        <f>A!I86</f>
        <v>4.8</v>
      </c>
      <c r="P65" s="317"/>
      <c r="Q65" s="318">
        <f>A!L86</f>
        <v>4.8508904588874602</v>
      </c>
    </row>
    <row r="66" spans="1:17" ht="12" customHeight="1">
      <c r="A66" s="298"/>
      <c r="B66" s="306" t="s">
        <v>310</v>
      </c>
      <c r="C66" s="314">
        <f>A!J87</f>
        <v>4</v>
      </c>
      <c r="D66" s="314">
        <f>A!D87</f>
        <v>4</v>
      </c>
      <c r="E66" s="314">
        <f>A!C87</f>
        <v>3.262</v>
      </c>
      <c r="F66" s="314">
        <f>A!B87</f>
        <v>4</v>
      </c>
      <c r="G66" s="314"/>
      <c r="H66" s="314">
        <f>A!E87</f>
        <v>3.8079148599999999</v>
      </c>
      <c r="I66" s="315">
        <f>A!F87</f>
        <v>3.8564617899999898</v>
      </c>
      <c r="J66" s="314">
        <f t="shared" si="9"/>
        <v>3.262</v>
      </c>
      <c r="K66" s="314">
        <f t="shared" si="10"/>
        <v>4</v>
      </c>
      <c r="L66" s="316">
        <f t="shared" si="11"/>
        <v>0.19324225938329992</v>
      </c>
      <c r="M66" s="314">
        <f>A!G87</f>
        <v>3.85712126874115</v>
      </c>
      <c r="N66" s="314">
        <f>A!H87</f>
        <v>3.8</v>
      </c>
      <c r="O66" s="315">
        <f>A!I87</f>
        <v>3.8</v>
      </c>
      <c r="P66" s="317"/>
      <c r="Q66" s="318">
        <f>A!L87</f>
        <v>3.8170015572046299</v>
      </c>
    </row>
    <row r="67" spans="1:17" ht="12" customHeight="1">
      <c r="A67" s="298"/>
      <c r="B67" s="306" t="s">
        <v>311</v>
      </c>
      <c r="C67" s="314">
        <f>A!J88</f>
        <v>66</v>
      </c>
      <c r="D67" s="314">
        <f>A!D88</f>
        <v>66</v>
      </c>
      <c r="E67" s="314">
        <f>A!C88</f>
        <v>62.412999999999997</v>
      </c>
      <c r="F67" s="314">
        <f>A!B88</f>
        <v>65</v>
      </c>
      <c r="G67" s="314"/>
      <c r="H67" s="314">
        <f>A!E88</f>
        <v>66.149059200000394</v>
      </c>
      <c r="I67" s="315">
        <f>A!F88</f>
        <v>65.459075199999901</v>
      </c>
      <c r="J67" s="314">
        <f t="shared" si="9"/>
        <v>62.412999999999997</v>
      </c>
      <c r="K67" s="314">
        <f t="shared" si="10"/>
        <v>66.149059200000394</v>
      </c>
      <c r="L67" s="316">
        <f t="shared" si="11"/>
        <v>5.6375725688867569E-2</v>
      </c>
      <c r="M67" s="314">
        <f>A!G88</f>
        <v>66.312121051143393</v>
      </c>
      <c r="N67" s="314">
        <f>A!H88</f>
        <v>66.3</v>
      </c>
      <c r="O67" s="315">
        <f>A!I88</f>
        <v>66.2</v>
      </c>
      <c r="P67" s="317"/>
      <c r="Q67" s="318">
        <f>A!L88</f>
        <v>65.954371580278902</v>
      </c>
    </row>
    <row r="68" spans="1:17" ht="12" customHeight="1">
      <c r="A68" s="298"/>
      <c r="B68" s="306" t="s">
        <v>312</v>
      </c>
      <c r="C68" s="314">
        <f>A!J89</f>
        <v>61</v>
      </c>
      <c r="D68" s="314">
        <f>A!D89</f>
        <v>61</v>
      </c>
      <c r="E68" s="314">
        <f>A!C89</f>
        <v>55.902999999999999</v>
      </c>
      <c r="F68" s="314">
        <f>A!B89</f>
        <v>60</v>
      </c>
      <c r="G68" s="314"/>
      <c r="H68" s="314">
        <f>A!E89</f>
        <v>60.626227200000699</v>
      </c>
      <c r="I68" s="315">
        <f>A!F89</f>
        <v>60.238771900000003</v>
      </c>
      <c r="J68" s="314">
        <f t="shared" si="9"/>
        <v>55.902999999999999</v>
      </c>
      <c r="K68" s="314">
        <f t="shared" si="10"/>
        <v>61</v>
      </c>
      <c r="L68" s="316">
        <f t="shared" si="11"/>
        <v>8.3961449043645317E-2</v>
      </c>
      <c r="M68" s="314">
        <f>A!G89</f>
        <v>60.719296107566599</v>
      </c>
      <c r="N68" s="314">
        <f>A!H89</f>
        <v>60.7</v>
      </c>
      <c r="O68" s="315">
        <f>A!I89</f>
        <v>60.7</v>
      </c>
      <c r="P68" s="317"/>
      <c r="Q68" s="318">
        <f>A!L89</f>
        <v>60.822105306119198</v>
      </c>
    </row>
    <row r="69" spans="1:17" ht="12" customHeight="1">
      <c r="A69" s="298"/>
      <c r="B69" s="306" t="s">
        <v>313</v>
      </c>
      <c r="C69" s="314">
        <f>A!J90</f>
        <v>70</v>
      </c>
      <c r="D69" s="314">
        <f>A!D90</f>
        <v>70</v>
      </c>
      <c r="E69" s="314">
        <f>A!C90</f>
        <v>66.527000000000001</v>
      </c>
      <c r="F69" s="314">
        <f>A!B90</f>
        <v>69</v>
      </c>
      <c r="G69" s="314"/>
      <c r="H69" s="314">
        <f>A!E90</f>
        <v>70.132607999999294</v>
      </c>
      <c r="I69" s="315">
        <f>A!F90</f>
        <v>69.484329999999801</v>
      </c>
      <c r="J69" s="314">
        <f t="shared" si="9"/>
        <v>66.527000000000001</v>
      </c>
      <c r="K69" s="314">
        <f t="shared" si="10"/>
        <v>70.132607999999294</v>
      </c>
      <c r="L69" s="316">
        <f t="shared" si="11"/>
        <v>5.1456888334548499E-2</v>
      </c>
      <c r="M69" s="314">
        <f>A!G90</f>
        <v>70.011389574744101</v>
      </c>
      <c r="N69" s="314">
        <f>A!H90</f>
        <v>70.099999999999994</v>
      </c>
      <c r="O69" s="315">
        <f>A!I90</f>
        <v>70.099999999999994</v>
      </c>
      <c r="P69" s="317"/>
      <c r="Q69" s="318">
        <f>A!L90</f>
        <v>70.045669526106806</v>
      </c>
    </row>
    <row r="70" spans="1:17" ht="12" customHeight="1">
      <c r="A70" s="298"/>
      <c r="B70" s="306" t="s">
        <v>314</v>
      </c>
      <c r="C70" s="314">
        <f>A!J91</f>
        <v>34</v>
      </c>
      <c r="D70" s="314">
        <f>A!D91</f>
        <v>34</v>
      </c>
      <c r="E70" s="314">
        <f>A!C91</f>
        <v>28.795000000000002</v>
      </c>
      <c r="F70" s="314">
        <f>A!B91</f>
        <v>34</v>
      </c>
      <c r="G70" s="314"/>
      <c r="H70" s="314">
        <f>A!E91</f>
        <v>34.3527071999996</v>
      </c>
      <c r="I70" s="315">
        <f>A!F91</f>
        <v>34.267610300000001</v>
      </c>
      <c r="J70" s="314">
        <f t="shared" si="9"/>
        <v>28.795000000000002</v>
      </c>
      <c r="K70" s="314">
        <f t="shared" si="10"/>
        <v>34.3527071999996</v>
      </c>
      <c r="L70" s="316">
        <f t="shared" si="11"/>
        <v>0.16131715377102288</v>
      </c>
      <c r="M70" s="314">
        <f>A!G91</f>
        <v>34.5561602733519</v>
      </c>
      <c r="N70" s="314">
        <f>A!H91</f>
        <v>34.4</v>
      </c>
      <c r="O70" s="315">
        <f>A!I91</f>
        <v>34.4</v>
      </c>
      <c r="P70" s="317"/>
      <c r="Q70" s="318">
        <f>A!L91</f>
        <v>34.121763504276601</v>
      </c>
    </row>
    <row r="71" spans="1:17" ht="12" customHeight="1">
      <c r="A71" s="298"/>
      <c r="B71" s="306" t="s">
        <v>315</v>
      </c>
      <c r="C71" s="314">
        <f>A!J92</f>
        <v>56</v>
      </c>
      <c r="D71" s="314">
        <f>A!D92</f>
        <v>56</v>
      </c>
      <c r="E71" s="314">
        <f>A!C92</f>
        <v>52.033999999999999</v>
      </c>
      <c r="F71" s="314">
        <f>A!B92</f>
        <v>56</v>
      </c>
      <c r="G71" s="314"/>
      <c r="H71" s="314">
        <f>A!E92</f>
        <v>55.6373664000009</v>
      </c>
      <c r="I71" s="315">
        <f>A!F92</f>
        <v>55.4691221</v>
      </c>
      <c r="J71" s="314">
        <f t="shared" si="9"/>
        <v>52.033999999999999</v>
      </c>
      <c r="K71" s="314">
        <f t="shared" si="10"/>
        <v>56</v>
      </c>
      <c r="L71" s="316">
        <f t="shared" si="11"/>
        <v>7.1172383786765742E-2</v>
      </c>
      <c r="M71" s="314">
        <f>A!G92</f>
        <v>55.771582107558899</v>
      </c>
      <c r="N71" s="314">
        <f>A!H92</f>
        <v>55.7</v>
      </c>
      <c r="O71" s="315">
        <f>A!I92</f>
        <v>55.7</v>
      </c>
      <c r="P71" s="317"/>
      <c r="Q71" s="318">
        <f>A!L92</f>
        <v>56.1424575794085</v>
      </c>
    </row>
    <row r="72" spans="1:17" ht="12" customHeight="1">
      <c r="A72" s="298"/>
      <c r="B72" s="306" t="s">
        <v>316</v>
      </c>
      <c r="C72" s="314">
        <f>A!J93</f>
        <v>65</v>
      </c>
      <c r="D72" s="314">
        <f>A!D93</f>
        <v>65</v>
      </c>
      <c r="E72" s="314">
        <f>A!C93</f>
        <v>63.417999999999999</v>
      </c>
      <c r="F72" s="314">
        <f>A!B93</f>
        <v>66</v>
      </c>
      <c r="G72" s="314"/>
      <c r="H72" s="314">
        <f>A!E93</f>
        <v>65.384188800000402</v>
      </c>
      <c r="I72" s="315">
        <f>A!F93</f>
        <v>65.185497499999798</v>
      </c>
      <c r="J72" s="314">
        <f t="shared" si="9"/>
        <v>63.417999999999999</v>
      </c>
      <c r="K72" s="314">
        <f t="shared" si="10"/>
        <v>66</v>
      </c>
      <c r="L72" s="316">
        <f t="shared" si="11"/>
        <v>3.9469687604240099E-2</v>
      </c>
      <c r="M72" s="314">
        <f>A!G93</f>
        <v>65.451869983583904</v>
      </c>
      <c r="N72" s="314">
        <f>A!H93</f>
        <v>65.400000000000006</v>
      </c>
      <c r="O72" s="315">
        <f>A!I93</f>
        <v>65.400000000000006</v>
      </c>
      <c r="P72" s="317"/>
      <c r="Q72" s="318">
        <f>A!L93</f>
        <v>65.565743913486401</v>
      </c>
    </row>
    <row r="73" spans="1:17" ht="12" customHeight="1">
      <c r="A73" s="298"/>
      <c r="B73" s="306" t="s">
        <v>317</v>
      </c>
      <c r="C73" s="314">
        <f>A!J94</f>
        <v>8</v>
      </c>
      <c r="D73" s="314">
        <f>A!D94</f>
        <v>9</v>
      </c>
      <c r="E73" s="314">
        <f>A!C94</f>
        <v>6.6449999999999996</v>
      </c>
      <c r="F73" s="314">
        <f>A!B94</f>
        <v>8</v>
      </c>
      <c r="G73" s="314"/>
      <c r="H73" s="314">
        <f>A!E94</f>
        <v>8.4632352000000406</v>
      </c>
      <c r="I73" s="315">
        <f>A!F94</f>
        <v>8.5195443000000193</v>
      </c>
      <c r="J73" s="314">
        <f t="shared" si="9"/>
        <v>6.6449999999999996</v>
      </c>
      <c r="K73" s="314">
        <f t="shared" si="10"/>
        <v>9</v>
      </c>
      <c r="L73" s="316">
        <f t="shared" si="11"/>
        <v>0.27671090726430075</v>
      </c>
      <c r="M73" s="314">
        <f>A!G94</f>
        <v>8.5320618541858106</v>
      </c>
      <c r="N73" s="314">
        <f>A!H94</f>
        <v>8.5</v>
      </c>
      <c r="O73" s="315">
        <f>A!I94</f>
        <v>8.5</v>
      </c>
      <c r="P73" s="317"/>
      <c r="Q73" s="318">
        <f>A!L94</f>
        <v>8.5078081947685895</v>
      </c>
    </row>
    <row r="74" spans="1:17" ht="12" customHeight="1">
      <c r="A74" s="298"/>
      <c r="B74" s="306" t="s">
        <v>318</v>
      </c>
      <c r="C74" s="314">
        <f>A!J95</f>
        <v>11</v>
      </c>
      <c r="D74" s="314">
        <f>A!D95</f>
        <v>11</v>
      </c>
      <c r="E74" s="314">
        <f>A!C95</f>
        <v>8.3239999999999998</v>
      </c>
      <c r="F74" s="314">
        <f>A!B95</f>
        <v>11</v>
      </c>
      <c r="G74" s="314"/>
      <c r="H74" s="314">
        <f>A!E95</f>
        <v>10.6240512000001</v>
      </c>
      <c r="I74" s="315">
        <f>A!F95</f>
        <v>10.700636599999999</v>
      </c>
      <c r="J74" s="314">
        <f t="shared" si="9"/>
        <v>8.3239999999999998</v>
      </c>
      <c r="K74" s="314">
        <f t="shared" si="10"/>
        <v>11</v>
      </c>
      <c r="L74" s="316">
        <f t="shared" si="11"/>
        <v>0.2515356221048401</v>
      </c>
      <c r="M74" s="314">
        <f>A!G95</f>
        <v>10.715956606153901</v>
      </c>
      <c r="N74" s="314">
        <f>A!H95</f>
        <v>10.6</v>
      </c>
      <c r="O74" s="315">
        <f>A!I95</f>
        <v>10.6</v>
      </c>
      <c r="P74" s="317"/>
      <c r="Q74" s="318">
        <f>A!L95</f>
        <v>10.5966791005064</v>
      </c>
    </row>
    <row r="75" spans="1:17" ht="12" customHeight="1" thickBot="1">
      <c r="A75" s="298"/>
      <c r="B75" s="320" t="s">
        <v>319</v>
      </c>
      <c r="C75" s="322">
        <f>A!J96</f>
        <v>73</v>
      </c>
      <c r="D75" s="322">
        <f>A!D96</f>
        <v>72</v>
      </c>
      <c r="E75" s="322">
        <f>A!C96</f>
        <v>70.036000000000001</v>
      </c>
      <c r="F75" s="322">
        <f>A!B96</f>
        <v>71</v>
      </c>
      <c r="G75" s="322"/>
      <c r="H75" s="322">
        <f>A!E96</f>
        <v>72.575999999999496</v>
      </c>
      <c r="I75" s="324">
        <f>A!F96</f>
        <v>72.575999999999496</v>
      </c>
      <c r="J75" s="322">
        <f t="shared" si="9"/>
        <v>70.036000000000001</v>
      </c>
      <c r="K75" s="322">
        <f t="shared" si="10"/>
        <v>73</v>
      </c>
      <c r="L75" s="316">
        <f t="shared" si="11"/>
        <v>4.083965397739267E-2</v>
      </c>
      <c r="M75" s="322">
        <f>A!G96</f>
        <v>72.529562667751307</v>
      </c>
      <c r="N75" s="322">
        <f>A!H96</f>
        <v>72.599999999999994</v>
      </c>
      <c r="O75" s="324">
        <f>A!I96</f>
        <v>72.599999999999994</v>
      </c>
      <c r="P75" s="317"/>
      <c r="Q75" s="328">
        <f>A!L96</f>
        <v>72.575999999999993</v>
      </c>
    </row>
    <row r="76" spans="1:17" ht="17" thickTop="1">
      <c r="A76" s="298"/>
      <c r="B76" s="464" t="s">
        <v>800</v>
      </c>
      <c r="C76" s="465"/>
      <c r="D76" s="334"/>
      <c r="E76" s="465"/>
      <c r="F76" s="465"/>
      <c r="G76" s="465"/>
      <c r="H76" s="465"/>
      <c r="I76" s="464"/>
      <c r="J76" s="464"/>
      <c r="K76" s="464"/>
      <c r="L76" s="464"/>
      <c r="M76" s="465"/>
      <c r="N76" s="464"/>
      <c r="O76" s="464"/>
      <c r="P76" s="300"/>
      <c r="Q76" s="464"/>
    </row>
    <row r="77" spans="1:17" ht="14" customHeight="1">
      <c r="A77" s="298"/>
      <c r="B77" s="299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</row>
    <row r="78" spans="1:17" ht="12" customHeight="1">
      <c r="A78" s="298"/>
      <c r="B78" s="299"/>
      <c r="C78" s="298"/>
      <c r="D78" s="298"/>
      <c r="E78" s="298"/>
      <c r="F78" s="298"/>
      <c r="G78" s="298"/>
      <c r="H78" s="298"/>
      <c r="I78" s="298"/>
      <c r="J78" s="298"/>
      <c r="K78" s="298"/>
      <c r="L78" s="333"/>
      <c r="M78" s="299"/>
      <c r="N78" s="298"/>
      <c r="O78" s="298"/>
      <c r="P78" s="298"/>
      <c r="Q78" s="298"/>
    </row>
    <row r="79" spans="1:17" ht="12" customHeight="1">
      <c r="A79" s="298"/>
      <c r="B79" s="298"/>
      <c r="C79" s="298"/>
      <c r="D79" s="298"/>
      <c r="E79" s="298"/>
      <c r="F79" s="298"/>
      <c r="G79" s="298"/>
      <c r="H79" s="298"/>
      <c r="I79" s="298"/>
      <c r="J79" s="298"/>
      <c r="K79" s="298"/>
      <c r="L79" s="333"/>
      <c r="M79" s="298"/>
      <c r="N79" s="298"/>
      <c r="O79" s="298"/>
      <c r="P79" s="298"/>
      <c r="Q79" s="298"/>
    </row>
    <row r="80" spans="1:17" ht="12" customHeight="1">
      <c r="A80" s="298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</row>
    <row r="81" spans="1:17" ht="12" customHeight="1">
      <c r="A81" s="298"/>
      <c r="B81" s="380"/>
      <c r="C81" s="298"/>
      <c r="D81" s="380"/>
      <c r="E81" s="298"/>
      <c r="F81" s="380"/>
      <c r="G81" s="380"/>
      <c r="H81" s="380"/>
      <c r="I81" s="298"/>
      <c r="J81" s="380"/>
      <c r="K81" s="380"/>
      <c r="L81" s="333"/>
      <c r="M81" s="381"/>
      <c r="N81" s="381"/>
      <c r="O81" s="298"/>
      <c r="P81" s="298"/>
      <c r="Q81" s="298"/>
    </row>
    <row r="82" spans="1:17" ht="12" customHeight="1">
      <c r="A82" s="298"/>
      <c r="B82" s="380"/>
      <c r="C82" s="298"/>
      <c r="D82" s="380"/>
      <c r="E82" s="298"/>
      <c r="F82" s="380"/>
      <c r="G82" s="380"/>
      <c r="H82" s="380"/>
      <c r="I82" s="298"/>
      <c r="J82" s="380"/>
      <c r="K82" s="380"/>
      <c r="L82" s="333"/>
      <c r="M82" s="380"/>
      <c r="N82" s="381"/>
      <c r="O82" s="298"/>
      <c r="P82" s="298"/>
      <c r="Q82" s="298"/>
    </row>
    <row r="83" spans="1:17" ht="12" customHeight="1">
      <c r="A83" s="298"/>
      <c r="B83" s="380"/>
      <c r="C83" s="298"/>
      <c r="D83" s="380"/>
      <c r="E83" s="298"/>
      <c r="F83" s="380"/>
      <c r="G83" s="380"/>
      <c r="H83" s="380"/>
      <c r="I83" s="298"/>
      <c r="J83" s="380"/>
      <c r="K83" s="380"/>
      <c r="L83" s="333"/>
      <c r="M83" s="380"/>
      <c r="N83" s="381"/>
      <c r="O83" s="298"/>
      <c r="P83" s="298"/>
      <c r="Q83" s="298"/>
    </row>
    <row r="84" spans="1:17" ht="12" customHeight="1">
      <c r="A84" s="298"/>
      <c r="B84" s="380"/>
      <c r="C84" s="298"/>
      <c r="D84" s="380"/>
      <c r="E84" s="298"/>
      <c r="F84" s="380"/>
      <c r="G84" s="380"/>
      <c r="H84" s="380"/>
      <c r="I84" s="298"/>
      <c r="J84" s="380"/>
      <c r="K84" s="380"/>
      <c r="L84" s="333"/>
      <c r="M84" s="380"/>
      <c r="N84" s="381"/>
      <c r="O84" s="298"/>
      <c r="P84" s="298"/>
      <c r="Q84" s="298"/>
    </row>
    <row r="85" spans="1:17" ht="12" customHeight="1">
      <c r="A85" s="298"/>
      <c r="B85" s="380"/>
      <c r="C85" s="298"/>
      <c r="D85" s="380"/>
      <c r="E85" s="298"/>
      <c r="F85" s="380"/>
      <c r="G85" s="380"/>
      <c r="H85" s="380"/>
      <c r="I85" s="298"/>
      <c r="J85" s="380"/>
      <c r="K85" s="380"/>
      <c r="L85" s="333"/>
      <c r="M85" s="380"/>
      <c r="N85" s="381"/>
      <c r="O85" s="298"/>
      <c r="P85" s="298"/>
      <c r="Q85" s="298"/>
    </row>
    <row r="86" spans="1:17" ht="12" customHeight="1">
      <c r="A86" s="298"/>
      <c r="B86" s="380"/>
      <c r="C86" s="298"/>
      <c r="D86" s="380"/>
      <c r="E86" s="298"/>
      <c r="F86" s="380"/>
      <c r="G86" s="380"/>
      <c r="H86" s="380"/>
      <c r="I86" s="298"/>
      <c r="J86" s="380"/>
      <c r="K86" s="380"/>
      <c r="L86" s="333"/>
      <c r="M86" s="380"/>
      <c r="N86" s="381"/>
      <c r="O86" s="298"/>
      <c r="P86" s="298"/>
      <c r="Q86" s="298"/>
    </row>
    <row r="87" spans="1:17" ht="12" customHeight="1">
      <c r="A87" s="298"/>
      <c r="B87" s="380"/>
      <c r="C87" s="298"/>
      <c r="D87" s="380"/>
      <c r="E87" s="298"/>
      <c r="F87" s="380"/>
      <c r="G87" s="380"/>
      <c r="H87" s="380"/>
      <c r="I87" s="298"/>
      <c r="J87" s="380"/>
      <c r="K87" s="380"/>
      <c r="L87" s="333"/>
      <c r="M87" s="380"/>
      <c r="N87" s="381"/>
      <c r="O87" s="298"/>
      <c r="P87" s="298"/>
      <c r="Q87" s="298"/>
    </row>
    <row r="88" spans="1:17" ht="12" customHeight="1">
      <c r="A88" s="298"/>
      <c r="B88" s="380"/>
      <c r="C88" s="298"/>
      <c r="D88" s="380"/>
      <c r="E88" s="298"/>
      <c r="F88" s="380"/>
      <c r="G88" s="380"/>
      <c r="H88" s="380"/>
      <c r="I88" s="298"/>
      <c r="J88" s="380"/>
      <c r="K88" s="380"/>
      <c r="L88" s="333"/>
      <c r="M88" s="380"/>
      <c r="N88" s="381"/>
      <c r="O88" s="298"/>
      <c r="P88" s="298"/>
      <c r="Q88" s="298"/>
    </row>
    <row r="89" spans="1:17" ht="12" customHeight="1">
      <c r="A89" s="298"/>
      <c r="B89" s="380"/>
      <c r="C89" s="298"/>
      <c r="D89" s="380"/>
      <c r="E89" s="298"/>
      <c r="F89" s="380"/>
      <c r="G89" s="380"/>
      <c r="H89" s="380"/>
      <c r="I89" s="298"/>
      <c r="J89" s="380"/>
      <c r="K89" s="380"/>
      <c r="L89" s="333"/>
      <c r="M89" s="380"/>
      <c r="N89" s="381"/>
      <c r="O89" s="298"/>
      <c r="P89" s="298"/>
      <c r="Q89" s="298"/>
    </row>
    <row r="90" spans="1:17" ht="12" customHeight="1">
      <c r="A90" s="298"/>
      <c r="B90" s="380"/>
      <c r="C90" s="298"/>
      <c r="D90" s="380"/>
      <c r="E90" s="298"/>
      <c r="F90" s="380"/>
      <c r="G90" s="380"/>
      <c r="H90" s="380"/>
      <c r="I90" s="298"/>
      <c r="J90" s="380"/>
      <c r="K90" s="380"/>
      <c r="L90" s="333"/>
      <c r="M90" s="380"/>
      <c r="N90" s="381"/>
      <c r="O90" s="298"/>
      <c r="P90" s="298"/>
      <c r="Q90" s="298"/>
    </row>
    <row r="91" spans="1:17" ht="12" customHeight="1">
      <c r="A91" s="298"/>
      <c r="B91" s="380"/>
      <c r="C91" s="298"/>
      <c r="D91" s="380"/>
      <c r="E91" s="298"/>
      <c r="F91" s="380"/>
      <c r="G91" s="380"/>
      <c r="H91" s="380"/>
      <c r="I91" s="298"/>
      <c r="J91" s="380"/>
      <c r="K91" s="380"/>
      <c r="L91" s="333"/>
      <c r="M91" s="380"/>
      <c r="N91" s="381"/>
      <c r="O91" s="298"/>
      <c r="P91" s="298"/>
      <c r="Q91" s="298"/>
    </row>
    <row r="92" spans="1:17" ht="12" customHeight="1">
      <c r="A92" s="298"/>
      <c r="B92" s="380"/>
      <c r="C92" s="298"/>
      <c r="D92" s="380"/>
      <c r="E92" s="298"/>
      <c r="F92" s="380"/>
      <c r="G92" s="380"/>
      <c r="H92" s="380"/>
      <c r="I92" s="298"/>
      <c r="J92" s="380"/>
      <c r="K92" s="380"/>
      <c r="L92" s="333"/>
      <c r="M92" s="380"/>
      <c r="N92" s="381"/>
      <c r="O92" s="298"/>
      <c r="P92" s="298"/>
      <c r="Q92" s="298"/>
    </row>
    <row r="93" spans="1:17" ht="12" customHeight="1">
      <c r="A93" s="298"/>
      <c r="B93" s="380"/>
      <c r="C93" s="298"/>
      <c r="D93" s="380"/>
      <c r="E93" s="298"/>
      <c r="F93" s="380"/>
      <c r="G93" s="380"/>
      <c r="H93" s="380"/>
      <c r="I93" s="298"/>
      <c r="J93" s="380"/>
      <c r="K93" s="380"/>
      <c r="L93" s="333"/>
      <c r="M93" s="380"/>
      <c r="N93" s="381"/>
      <c r="O93" s="298"/>
      <c r="P93" s="298"/>
      <c r="Q93" s="298"/>
    </row>
    <row r="94" spans="1:17" ht="12" customHeight="1">
      <c r="A94" s="298"/>
      <c r="B94" s="380"/>
      <c r="C94" s="298"/>
      <c r="D94" s="380"/>
      <c r="E94" s="298"/>
      <c r="F94" s="380"/>
      <c r="G94" s="380"/>
      <c r="H94" s="380"/>
      <c r="I94" s="298"/>
      <c r="J94" s="380"/>
      <c r="K94" s="380"/>
      <c r="L94" s="333"/>
      <c r="M94" s="380"/>
      <c r="N94" s="381"/>
      <c r="O94" s="298"/>
      <c r="P94" s="298"/>
      <c r="Q94" s="298"/>
    </row>
    <row r="95" spans="1:17" ht="12" customHeight="1">
      <c r="A95" s="298"/>
      <c r="B95" s="299"/>
      <c r="C95" s="298"/>
      <c r="D95" s="298"/>
      <c r="E95" s="298"/>
      <c r="F95" s="298"/>
      <c r="G95" s="298"/>
      <c r="H95" s="298"/>
      <c r="I95" s="298"/>
      <c r="J95" s="298"/>
      <c r="K95" s="298"/>
      <c r="L95" s="333"/>
      <c r="M95" s="299"/>
      <c r="N95" s="298"/>
      <c r="O95" s="298"/>
      <c r="P95" s="298"/>
      <c r="Q95" s="298"/>
    </row>
    <row r="96" spans="1:17" ht="12" customHeight="1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333"/>
      <c r="M96" s="298"/>
      <c r="N96" s="298"/>
      <c r="O96" s="298"/>
      <c r="P96" s="298"/>
      <c r="Q96" s="298"/>
    </row>
    <row r="97" spans="1:17" ht="12" customHeight="1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 ht="12" customHeight="1">
      <c r="A98" s="298"/>
      <c r="B98" s="380"/>
      <c r="C98" s="298"/>
      <c r="D98" s="390"/>
      <c r="E98" s="298"/>
      <c r="F98" s="390"/>
      <c r="G98" s="390"/>
      <c r="H98" s="390"/>
      <c r="I98" s="298"/>
      <c r="J98" s="390"/>
      <c r="K98" s="390"/>
      <c r="L98" s="333"/>
      <c r="M98" s="381"/>
      <c r="N98" s="390"/>
      <c r="O98" s="298"/>
      <c r="P98" s="298"/>
      <c r="Q98" s="298"/>
    </row>
    <row r="99" spans="1:17" ht="12" customHeight="1">
      <c r="A99" s="298"/>
      <c r="B99" s="380"/>
      <c r="C99" s="298"/>
      <c r="D99" s="390"/>
      <c r="E99" s="298"/>
      <c r="F99" s="390"/>
      <c r="G99" s="390"/>
      <c r="H99" s="390"/>
      <c r="I99" s="298"/>
      <c r="J99" s="390"/>
      <c r="K99" s="390"/>
      <c r="L99" s="333"/>
      <c r="M99" s="380"/>
      <c r="N99" s="390"/>
      <c r="O99" s="298"/>
      <c r="P99" s="298"/>
      <c r="Q99" s="298"/>
    </row>
    <row r="100" spans="1:17" ht="12" customHeight="1">
      <c r="A100" s="298"/>
      <c r="B100" s="380"/>
      <c r="C100" s="298"/>
      <c r="D100" s="390"/>
      <c r="E100" s="298"/>
      <c r="F100" s="390"/>
      <c r="G100" s="390"/>
      <c r="H100" s="390"/>
      <c r="I100" s="298"/>
      <c r="J100" s="390"/>
      <c r="K100" s="390"/>
      <c r="L100" s="333"/>
      <c r="M100" s="380"/>
      <c r="N100" s="390"/>
      <c r="O100" s="298"/>
      <c r="P100" s="298"/>
      <c r="Q100" s="298"/>
    </row>
    <row r="101" spans="1:17" ht="12" customHeight="1">
      <c r="A101" s="298"/>
      <c r="B101" s="380"/>
      <c r="C101" s="298"/>
      <c r="D101" s="390"/>
      <c r="E101" s="298"/>
      <c r="F101" s="390"/>
      <c r="G101" s="390"/>
      <c r="H101" s="390"/>
      <c r="I101" s="298"/>
      <c r="J101" s="390"/>
      <c r="K101" s="390"/>
      <c r="L101" s="333"/>
      <c r="M101" s="380"/>
      <c r="N101" s="390"/>
      <c r="O101" s="298"/>
      <c r="P101" s="298"/>
      <c r="Q101" s="298"/>
    </row>
    <row r="102" spans="1:17" ht="12" customHeight="1">
      <c r="A102" s="298"/>
      <c r="B102" s="380"/>
      <c r="C102" s="298"/>
      <c r="D102" s="390"/>
      <c r="E102" s="298"/>
      <c r="F102" s="390"/>
      <c r="G102" s="390"/>
      <c r="H102" s="390"/>
      <c r="I102" s="298"/>
      <c r="J102" s="390"/>
      <c r="K102" s="390"/>
      <c r="L102" s="333"/>
      <c r="M102" s="380"/>
      <c r="N102" s="390"/>
      <c r="O102" s="298"/>
      <c r="P102" s="298"/>
      <c r="Q102" s="298"/>
    </row>
    <row r="103" spans="1:17" ht="12" customHeight="1">
      <c r="A103" s="298"/>
      <c r="B103" s="380"/>
      <c r="C103" s="298"/>
      <c r="D103" s="390"/>
      <c r="E103" s="298"/>
      <c r="F103" s="390"/>
      <c r="G103" s="390"/>
      <c r="H103" s="390"/>
      <c r="I103" s="298"/>
      <c r="J103" s="390"/>
      <c r="K103" s="390"/>
      <c r="L103" s="333"/>
      <c r="M103" s="380"/>
      <c r="N103" s="390"/>
      <c r="O103" s="298"/>
      <c r="P103" s="298"/>
      <c r="Q103" s="298"/>
    </row>
    <row r="104" spans="1:17" ht="12" customHeight="1">
      <c r="A104" s="298"/>
      <c r="B104" s="380"/>
      <c r="C104" s="298"/>
      <c r="D104" s="390"/>
      <c r="E104" s="298"/>
      <c r="F104" s="390"/>
      <c r="G104" s="390"/>
      <c r="H104" s="390"/>
      <c r="I104" s="298"/>
      <c r="J104" s="390"/>
      <c r="K104" s="390"/>
      <c r="L104" s="333"/>
      <c r="M104" s="380"/>
      <c r="N104" s="390"/>
      <c r="O104" s="298"/>
      <c r="P104" s="298"/>
      <c r="Q104" s="298"/>
    </row>
    <row r="105" spans="1:17" ht="12" customHeight="1">
      <c r="A105" s="298"/>
      <c r="B105" s="380"/>
      <c r="C105" s="298"/>
      <c r="D105" s="390"/>
      <c r="E105" s="298"/>
      <c r="F105" s="390"/>
      <c r="G105" s="390"/>
      <c r="H105" s="390"/>
      <c r="I105" s="298"/>
      <c r="J105" s="390"/>
      <c r="K105" s="390"/>
      <c r="L105" s="333"/>
      <c r="M105" s="380"/>
      <c r="N105" s="390"/>
      <c r="O105" s="298"/>
      <c r="P105" s="298"/>
      <c r="Q105" s="298"/>
    </row>
    <row r="106" spans="1:17" ht="12" customHeight="1">
      <c r="A106" s="298"/>
      <c r="B106" s="380"/>
      <c r="C106" s="298"/>
      <c r="D106" s="390"/>
      <c r="E106" s="298"/>
      <c r="F106" s="390"/>
      <c r="G106" s="390"/>
      <c r="H106" s="390"/>
      <c r="I106" s="298"/>
      <c r="J106" s="390"/>
      <c r="K106" s="390"/>
      <c r="L106" s="333"/>
      <c r="M106" s="380"/>
      <c r="N106" s="390"/>
      <c r="O106" s="298"/>
      <c r="P106" s="298"/>
      <c r="Q106" s="298"/>
    </row>
    <row r="107" spans="1:17" ht="12" customHeight="1">
      <c r="A107" s="298"/>
      <c r="B107" s="380"/>
      <c r="C107" s="298"/>
      <c r="D107" s="390"/>
      <c r="E107" s="298"/>
      <c r="F107" s="390"/>
      <c r="G107" s="390"/>
      <c r="H107" s="390"/>
      <c r="I107" s="298"/>
      <c r="J107" s="390"/>
      <c r="K107" s="390"/>
      <c r="L107" s="333"/>
      <c r="M107" s="380"/>
      <c r="N107" s="390"/>
      <c r="O107" s="298"/>
      <c r="P107" s="298"/>
      <c r="Q107" s="298"/>
    </row>
    <row r="108" spans="1:17" ht="12" customHeight="1">
      <c r="A108" s="298"/>
      <c r="B108" s="380"/>
      <c r="C108" s="298"/>
      <c r="D108" s="390"/>
      <c r="E108" s="298"/>
      <c r="F108" s="390"/>
      <c r="G108" s="390"/>
      <c r="H108" s="390"/>
      <c r="I108" s="298"/>
      <c r="J108" s="390"/>
      <c r="K108" s="390"/>
      <c r="L108" s="333"/>
      <c r="M108" s="380"/>
      <c r="N108" s="390"/>
      <c r="O108" s="298"/>
      <c r="P108" s="298"/>
      <c r="Q108" s="298"/>
    </row>
    <row r="109" spans="1:17" ht="12" customHeight="1">
      <c r="A109" s="298"/>
      <c r="B109" s="380"/>
      <c r="C109" s="298"/>
      <c r="D109" s="390"/>
      <c r="E109" s="298"/>
      <c r="F109" s="390"/>
      <c r="G109" s="390"/>
      <c r="H109" s="390"/>
      <c r="I109" s="298"/>
      <c r="J109" s="390"/>
      <c r="K109" s="390"/>
      <c r="L109" s="333"/>
      <c r="M109" s="380"/>
      <c r="N109" s="390"/>
      <c r="O109" s="298"/>
      <c r="P109" s="298"/>
      <c r="Q109" s="298"/>
    </row>
    <row r="110" spans="1:17" ht="12" customHeight="1">
      <c r="A110" s="298"/>
      <c r="B110" s="380"/>
      <c r="C110" s="298"/>
      <c r="D110" s="390"/>
      <c r="E110" s="298"/>
      <c r="F110" s="390"/>
      <c r="G110" s="390"/>
      <c r="H110" s="390"/>
      <c r="I110" s="298"/>
      <c r="J110" s="390"/>
      <c r="K110" s="390"/>
      <c r="L110" s="333"/>
      <c r="M110" s="380"/>
      <c r="N110" s="390"/>
      <c r="O110" s="298"/>
      <c r="P110" s="298"/>
      <c r="Q110" s="298"/>
    </row>
    <row r="111" spans="1:17" ht="12" customHeight="1">
      <c r="A111" s="298"/>
      <c r="B111" s="380"/>
      <c r="C111" s="298"/>
      <c r="D111" s="390"/>
      <c r="E111" s="298"/>
      <c r="F111" s="390"/>
      <c r="G111" s="390"/>
      <c r="H111" s="390"/>
      <c r="I111" s="298"/>
      <c r="J111" s="390"/>
      <c r="K111" s="390"/>
      <c r="L111" s="333"/>
      <c r="M111" s="380"/>
      <c r="N111" s="390"/>
      <c r="O111" s="298"/>
      <c r="P111" s="298"/>
      <c r="Q111" s="298"/>
    </row>
    <row r="112" spans="1:17" ht="12" customHeight="1">
      <c r="A112" s="298"/>
      <c r="B112" s="298"/>
      <c r="C112" s="298"/>
      <c r="D112" s="394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 ht="14" customHeight="1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 ht="12" customHeight="1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2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 ht="12" customHeight="1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 ht="12" customHeight="1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 ht="12" customHeight="1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 ht="12" customHeight="1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 ht="12" customHeight="1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 ht="12" customHeight="1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 ht="12" customHeight="1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 ht="12" customHeight="1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 ht="12" customHeight="1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 ht="12" customHeight="1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 ht="12" customHeight="1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 ht="12" customHeight="1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 ht="12" customHeight="1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 ht="12" customHeight="1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 ht="12" customHeight="1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 ht="12" customHeight="1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 ht="12" customHeight="1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 ht="12" customHeight="1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 ht="12" customHeight="1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 ht="12" customHeight="1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 ht="12" customHeight="1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 ht="12" customHeight="1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>
      <c r="A178" s="298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>
      <c r="A179" s="298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>
      <c r="A180" s="298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>
      <c r="A181" s="298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>
      <c r="A182" s="298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>
      <c r="A184" s="298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>
      <c r="A185" s="298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>
      <c r="A186" s="298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>
      <c r="A187" s="298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>
      <c r="A188" s="298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>
      <c r="A189" s="298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>
      <c r="A191" s="298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>
      <c r="A192" s="298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>
      <c r="A193" s="298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>
      <c r="A194" s="298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>
      <c r="A195" s="298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>
      <c r="A196" s="298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>
      <c r="A197" s="298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>
      <c r="A198" s="298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>
      <c r="A200" s="298"/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>
      <c r="A201" s="298"/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>
      <c r="A202" s="298"/>
      <c r="B202" s="298"/>
      <c r="C202" s="298"/>
      <c r="D202" s="298"/>
      <c r="E202" s="298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>
      <c r="A203" s="298"/>
      <c r="B203" s="298"/>
      <c r="C203" s="298"/>
      <c r="D203" s="298"/>
      <c r="E203" s="298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>
      <c r="A204" s="298"/>
      <c r="B204" s="298"/>
      <c r="C204" s="298"/>
      <c r="D204" s="298"/>
      <c r="E204" s="298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>
      <c r="A205" s="298"/>
      <c r="B205" s="298"/>
      <c r="C205" s="298"/>
      <c r="D205" s="298"/>
      <c r="E205" s="298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>
      <c r="A206" s="298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>
      <c r="A208" s="2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>
      <c r="A209" s="2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>
      <c r="A210" s="2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>
      <c r="A211" s="2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>
      <c r="A213" s="2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>
      <c r="A214" s="2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>
      <c r="A215" s="2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>
      <c r="A216" s="2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>
      <c r="A218" s="298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>
      <c r="A219" s="298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>
      <c r="A220" s="298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>
      <c r="A221" s="298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>
      <c r="A222" s="298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>
      <c r="A224" s="298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>
      <c r="A225" s="298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>
      <c r="A226" s="298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>
      <c r="A227" s="298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>
      <c r="A228" s="298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>
      <c r="A230" s="298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>
      <c r="A231" s="298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>
      <c r="A232" s="298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>
      <c r="A233" s="298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>
      <c r="A234" s="298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9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 ht="10" customHeight="1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 ht="10" customHeight="1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 ht="10" customHeight="1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 ht="10" customHeight="1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 ht="10" customHeight="1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 ht="10" customHeight="1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 ht="10" customHeight="1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 ht="10" customHeight="1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 ht="10" customHeight="1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 ht="10" customHeight="1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 ht="10" customHeight="1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 ht="10" customHeight="1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 ht="10" customHeight="1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 ht="10" customHeight="1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 ht="10" customHeight="1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 ht="10" customHeight="1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 ht="10" customHeight="1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 ht="10" customHeight="1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 ht="10" customHeight="1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 ht="10" customHeight="1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 ht="10" customHeight="1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 ht="11" customHeight="1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 ht="10" customHeight="1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 ht="10" customHeight="1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 ht="10" customHeight="1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 ht="10" customHeight="1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 ht="10" customHeight="1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 ht="10" customHeight="1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 ht="10" customHeight="1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 ht="10" customHeight="1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 ht="10" customHeight="1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 ht="10" customHeight="1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 ht="10" customHeight="1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 ht="10" customHeight="1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 ht="10" customHeight="1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 ht="10" customHeight="1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 ht="10" customHeight="1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 ht="10" customHeight="1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 ht="10" customHeight="1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 ht="10" customHeight="1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 ht="10" customHeight="1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 ht="10" customHeight="1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 ht="10" customHeight="1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 ht="11" customHeight="1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 ht="10" customHeight="1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 ht="10" customHeight="1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 ht="10" customHeight="1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 ht="10" customHeight="1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 ht="10" customHeight="1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 ht="10" customHeight="1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 ht="10" customHeight="1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 ht="10" customHeight="1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 ht="10" customHeight="1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 ht="10" customHeight="1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 ht="10" customHeight="1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 ht="10" customHeight="1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 ht="10" customHeight="1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 ht="10" customHeight="1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 ht="10" customHeight="1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 ht="10" customHeight="1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 ht="10" customHeight="1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 ht="10" customHeight="1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 ht="10" customHeight="1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 ht="10" customHeight="1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 ht="10" customHeight="1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 ht="11" customHeight="1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 ht="10" customHeight="1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 ht="10" customHeight="1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 ht="10" customHeight="1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 ht="10" customHeight="1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 ht="10" customHeight="1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 ht="10" customHeight="1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 ht="10" customHeight="1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 ht="10" customHeight="1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 ht="10" customHeight="1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 ht="10" customHeight="1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 ht="10" customHeight="1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 ht="10" customHeight="1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 ht="10" customHeight="1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 ht="10" customHeight="1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 ht="10" customHeight="1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 ht="10" customHeight="1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 ht="10" customHeight="1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 ht="10" customHeight="1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 ht="10" customHeight="1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 ht="10" customHeight="1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 ht="10" customHeight="1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 ht="11" customHeight="1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 ht="10" customHeight="1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  <row r="484" spans="1:17">
      <c r="A484" s="298"/>
      <c r="B484" s="298"/>
      <c r="C484" s="298"/>
      <c r="D484" s="298"/>
      <c r="E484" s="298"/>
      <c r="F484" s="298"/>
      <c r="G484" s="298"/>
      <c r="H484" s="298"/>
      <c r="I484" s="298"/>
      <c r="J484" s="298"/>
      <c r="K484" s="298"/>
      <c r="L484" s="298"/>
      <c r="M484" s="298"/>
      <c r="N484" s="298"/>
      <c r="O484" s="298"/>
      <c r="P484" s="298"/>
      <c r="Q484" s="298"/>
    </row>
    <row r="485" spans="1:17">
      <c r="A485" s="298"/>
      <c r="B485" s="298"/>
      <c r="C485" s="298"/>
      <c r="D485" s="298"/>
      <c r="E485" s="298"/>
      <c r="F485" s="298"/>
      <c r="G485" s="298"/>
      <c r="H485" s="298"/>
      <c r="I485" s="298"/>
      <c r="J485" s="298"/>
      <c r="K485" s="298"/>
      <c r="L485" s="298"/>
      <c r="M485" s="298"/>
      <c r="N485" s="298"/>
      <c r="O485" s="298"/>
      <c r="P485" s="298"/>
      <c r="Q485" s="298"/>
    </row>
    <row r="486" spans="1:17">
      <c r="A486" s="298"/>
      <c r="B486" s="298"/>
      <c r="C486" s="298"/>
      <c r="D486" s="298"/>
      <c r="E486" s="298"/>
      <c r="F486" s="298"/>
      <c r="G486" s="298"/>
      <c r="H486" s="298"/>
      <c r="I486" s="298"/>
      <c r="J486" s="298"/>
      <c r="K486" s="298"/>
      <c r="L486" s="298"/>
      <c r="M486" s="298"/>
      <c r="N486" s="298"/>
      <c r="O486" s="298"/>
      <c r="P486" s="298"/>
      <c r="Q486" s="298"/>
    </row>
    <row r="487" spans="1:17">
      <c r="A487" s="298"/>
      <c r="B487" s="298"/>
      <c r="C487" s="298"/>
      <c r="D487" s="298"/>
      <c r="E487" s="298"/>
      <c r="F487" s="298"/>
      <c r="G487" s="298"/>
      <c r="H487" s="298"/>
      <c r="I487" s="298"/>
      <c r="J487" s="298"/>
      <c r="K487" s="298"/>
      <c r="L487" s="298"/>
      <c r="M487" s="298"/>
      <c r="N487" s="298"/>
      <c r="O487" s="298"/>
      <c r="P487" s="298"/>
      <c r="Q487" s="298"/>
    </row>
    <row r="488" spans="1:17">
      <c r="A488" s="298"/>
      <c r="B488" s="298"/>
      <c r="C488" s="298"/>
      <c r="D488" s="298"/>
      <c r="E488" s="298"/>
      <c r="F488" s="298"/>
      <c r="G488" s="298"/>
      <c r="H488" s="298"/>
      <c r="I488" s="298"/>
      <c r="J488" s="298"/>
      <c r="K488" s="298"/>
      <c r="L488" s="298"/>
      <c r="M488" s="298"/>
      <c r="N488" s="298"/>
      <c r="O488" s="298"/>
      <c r="P488" s="298"/>
      <c r="Q488" s="298"/>
    </row>
    <row r="489" spans="1:17">
      <c r="A489" s="298"/>
      <c r="B489" s="298"/>
      <c r="C489" s="298"/>
      <c r="D489" s="298"/>
      <c r="E489" s="298"/>
      <c r="F489" s="298"/>
      <c r="G489" s="298"/>
      <c r="H489" s="298"/>
      <c r="I489" s="298"/>
      <c r="J489" s="298"/>
      <c r="K489" s="298"/>
      <c r="L489" s="298"/>
      <c r="M489" s="298"/>
      <c r="N489" s="298"/>
      <c r="O489" s="298"/>
      <c r="P489" s="298"/>
      <c r="Q489" s="298"/>
    </row>
    <row r="490" spans="1:17">
      <c r="A490" s="298"/>
      <c r="B490" s="298"/>
      <c r="C490" s="298"/>
      <c r="D490" s="298"/>
      <c r="E490" s="298"/>
      <c r="F490" s="298"/>
      <c r="G490" s="298"/>
      <c r="H490" s="298"/>
      <c r="I490" s="298"/>
      <c r="J490" s="298"/>
      <c r="K490" s="298"/>
      <c r="L490" s="298"/>
      <c r="M490" s="298"/>
      <c r="N490" s="298"/>
      <c r="O490" s="298"/>
      <c r="P490" s="298"/>
      <c r="Q490" s="298"/>
    </row>
    <row r="491" spans="1:17">
      <c r="A491" s="298"/>
      <c r="B491" s="298"/>
      <c r="C491" s="298"/>
      <c r="D491" s="298"/>
      <c r="E491" s="298"/>
      <c r="F491" s="298"/>
      <c r="G491" s="298"/>
      <c r="H491" s="298"/>
      <c r="I491" s="298"/>
      <c r="J491" s="298"/>
      <c r="K491" s="298"/>
      <c r="L491" s="298"/>
      <c r="M491" s="298"/>
      <c r="N491" s="298"/>
      <c r="O491" s="298"/>
      <c r="P491" s="298"/>
      <c r="Q491" s="298"/>
    </row>
    <row r="492" spans="1:17">
      <c r="A492" s="298"/>
      <c r="B492" s="298"/>
      <c r="C492" s="298"/>
      <c r="D492" s="298"/>
      <c r="E492" s="298"/>
      <c r="F492" s="298"/>
      <c r="G492" s="298"/>
      <c r="H492" s="298"/>
      <c r="I492" s="298"/>
      <c r="J492" s="298"/>
      <c r="K492" s="298"/>
      <c r="L492" s="298"/>
      <c r="M492" s="298"/>
      <c r="N492" s="298"/>
      <c r="O492" s="298"/>
      <c r="P492" s="298"/>
      <c r="Q492" s="298"/>
    </row>
    <row r="493" spans="1:17">
      <c r="A493" s="298"/>
      <c r="B493" s="298"/>
      <c r="C493" s="298"/>
      <c r="D493" s="298"/>
      <c r="E493" s="298"/>
      <c r="F493" s="298"/>
      <c r="G493" s="298"/>
      <c r="H493" s="298"/>
      <c r="I493" s="298"/>
      <c r="J493" s="298"/>
      <c r="K493" s="298"/>
      <c r="L493" s="298"/>
      <c r="M493" s="298"/>
      <c r="N493" s="298"/>
      <c r="O493" s="298"/>
      <c r="P493" s="298"/>
      <c r="Q493" s="298"/>
    </row>
    <row r="494" spans="1:17">
      <c r="A494" s="298"/>
      <c r="B494" s="298"/>
      <c r="C494" s="298"/>
      <c r="D494" s="298"/>
      <c r="E494" s="298"/>
      <c r="F494" s="298"/>
      <c r="G494" s="298"/>
      <c r="H494" s="298"/>
      <c r="I494" s="298"/>
      <c r="J494" s="298"/>
      <c r="K494" s="298"/>
      <c r="L494" s="298"/>
      <c r="M494" s="298"/>
      <c r="N494" s="298"/>
      <c r="O494" s="298"/>
      <c r="P494" s="298"/>
      <c r="Q494" s="298"/>
    </row>
    <row r="495" spans="1:17">
      <c r="A495" s="298"/>
      <c r="B495" s="298"/>
      <c r="C495" s="298"/>
      <c r="D495" s="298"/>
      <c r="E495" s="298"/>
      <c r="F495" s="298"/>
      <c r="G495" s="298"/>
      <c r="H495" s="298"/>
      <c r="I495" s="298"/>
      <c r="J495" s="298"/>
      <c r="K495" s="298"/>
      <c r="L495" s="298"/>
      <c r="M495" s="298"/>
      <c r="N495" s="298"/>
      <c r="O495" s="298"/>
      <c r="P495" s="298"/>
      <c r="Q495" s="298"/>
    </row>
    <row r="496" spans="1:17">
      <c r="A496" s="298"/>
      <c r="B496" s="298"/>
      <c r="C496" s="298"/>
      <c r="D496" s="298"/>
      <c r="E496" s="298"/>
      <c r="F496" s="298"/>
      <c r="G496" s="298"/>
      <c r="H496" s="298"/>
      <c r="I496" s="298"/>
      <c r="J496" s="298"/>
      <c r="K496" s="298"/>
      <c r="L496" s="298"/>
      <c r="M496" s="298"/>
      <c r="N496" s="298"/>
      <c r="O496" s="298"/>
      <c r="P496" s="298"/>
      <c r="Q496" s="298"/>
    </row>
    <row r="497" spans="1:17">
      <c r="A497" s="298"/>
      <c r="B497" s="298"/>
      <c r="C497" s="298"/>
      <c r="D497" s="298"/>
      <c r="E497" s="298"/>
      <c r="F497" s="298"/>
      <c r="G497" s="298"/>
      <c r="H497" s="298"/>
      <c r="I497" s="298"/>
      <c r="J497" s="298"/>
      <c r="K497" s="298"/>
      <c r="L497" s="298"/>
      <c r="M497" s="298"/>
      <c r="N497" s="298"/>
      <c r="O497" s="298"/>
      <c r="P497" s="298"/>
      <c r="Q497" s="298"/>
    </row>
    <row r="498" spans="1:17">
      <c r="A498" s="298"/>
      <c r="B498" s="298"/>
      <c r="C498" s="298"/>
      <c r="D498" s="298"/>
      <c r="E498" s="298"/>
      <c r="F498" s="298"/>
      <c r="G498" s="298"/>
      <c r="H498" s="298"/>
      <c r="I498" s="298"/>
      <c r="J498" s="298"/>
      <c r="K498" s="298"/>
      <c r="L498" s="298"/>
      <c r="M498" s="298"/>
      <c r="N498" s="298"/>
      <c r="O498" s="298"/>
      <c r="P498" s="298"/>
      <c r="Q498" s="298"/>
    </row>
    <row r="499" spans="1:17">
      <c r="A499" s="298"/>
      <c r="B499" s="298"/>
      <c r="C499" s="298"/>
      <c r="D499" s="298"/>
      <c r="E499" s="298"/>
      <c r="F499" s="298"/>
      <c r="G499" s="298"/>
      <c r="H499" s="298"/>
      <c r="I499" s="298"/>
      <c r="J499" s="298"/>
      <c r="K499" s="298"/>
      <c r="L499" s="298"/>
      <c r="M499" s="298"/>
      <c r="N499" s="298"/>
      <c r="O499" s="298"/>
      <c r="P499" s="298"/>
      <c r="Q499" s="298"/>
    </row>
    <row r="500" spans="1:17">
      <c r="A500" s="298"/>
      <c r="B500" s="298"/>
      <c r="C500" s="298"/>
      <c r="D500" s="298"/>
      <c r="E500" s="298"/>
      <c r="F500" s="298"/>
      <c r="G500" s="298"/>
      <c r="H500" s="298"/>
      <c r="I500" s="298"/>
      <c r="J500" s="298"/>
      <c r="K500" s="298"/>
      <c r="L500" s="298"/>
      <c r="M500" s="298"/>
      <c r="N500" s="298"/>
      <c r="O500" s="298"/>
      <c r="P500" s="298"/>
      <c r="Q500" s="298"/>
    </row>
    <row r="501" spans="1:17">
      <c r="A501" s="298"/>
      <c r="B501" s="298"/>
      <c r="C501" s="298"/>
      <c r="D501" s="298"/>
      <c r="E501" s="298"/>
      <c r="F501" s="298"/>
      <c r="G501" s="298"/>
      <c r="H501" s="298"/>
      <c r="I501" s="298"/>
      <c r="J501" s="298"/>
      <c r="K501" s="298"/>
      <c r="L501" s="298"/>
      <c r="M501" s="298"/>
      <c r="N501" s="298"/>
      <c r="O501" s="298"/>
      <c r="P501" s="298"/>
      <c r="Q501" s="298"/>
    </row>
    <row r="502" spans="1:17">
      <c r="A502" s="298"/>
      <c r="B502" s="298"/>
      <c r="C502" s="298"/>
      <c r="D502" s="298"/>
      <c r="E502" s="298"/>
      <c r="F502" s="298"/>
      <c r="G502" s="298"/>
      <c r="H502" s="298"/>
      <c r="I502" s="298"/>
      <c r="J502" s="298"/>
      <c r="K502" s="298"/>
      <c r="L502" s="298"/>
      <c r="M502" s="298"/>
      <c r="N502" s="298"/>
      <c r="O502" s="298"/>
      <c r="P502" s="298"/>
      <c r="Q502" s="298"/>
    </row>
    <row r="503" spans="1:17">
      <c r="A503" s="298"/>
      <c r="B503" s="298"/>
      <c r="C503" s="298"/>
      <c r="D503" s="298"/>
      <c r="E503" s="298"/>
      <c r="F503" s="298"/>
      <c r="G503" s="298"/>
      <c r="H503" s="298"/>
      <c r="I503" s="298"/>
      <c r="J503" s="298"/>
      <c r="K503" s="298"/>
      <c r="L503" s="298"/>
      <c r="M503" s="298"/>
      <c r="N503" s="298"/>
      <c r="O503" s="298"/>
      <c r="P503" s="298"/>
      <c r="Q503" s="298"/>
    </row>
    <row r="504" spans="1:17">
      <c r="A504" s="298"/>
      <c r="B504" s="298"/>
      <c r="C504" s="298"/>
      <c r="D504" s="298"/>
      <c r="E504" s="298"/>
      <c r="F504" s="298"/>
      <c r="G504" s="298"/>
      <c r="H504" s="298"/>
      <c r="I504" s="298"/>
      <c r="J504" s="298"/>
      <c r="K504" s="298"/>
      <c r="L504" s="298"/>
      <c r="M504" s="298"/>
      <c r="N504" s="298"/>
      <c r="O504" s="298"/>
      <c r="P504" s="298"/>
      <c r="Q504" s="298"/>
    </row>
    <row r="505" spans="1:17">
      <c r="A505" s="298"/>
      <c r="B505" s="298"/>
      <c r="C505" s="298"/>
      <c r="D505" s="298"/>
      <c r="E505" s="298"/>
      <c r="F505" s="298"/>
      <c r="G505" s="298"/>
      <c r="H505" s="298"/>
      <c r="I505" s="298"/>
      <c r="J505" s="298"/>
      <c r="K505" s="298"/>
      <c r="L505" s="298"/>
      <c r="M505" s="298"/>
      <c r="N505" s="298"/>
      <c r="O505" s="298"/>
      <c r="P505" s="298"/>
      <c r="Q505" s="298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transitionEvaluation="1" codeName="Sheet9">
    <pageSetUpPr fitToPage="1"/>
  </sheetPr>
  <dimension ref="A1:Q483"/>
  <sheetViews>
    <sheetView defaultGridColor="0" colorId="22" zoomScaleNormal="100" workbookViewId="0">
      <selection activeCell="M11" sqref="M11"/>
    </sheetView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58" t="str">
        <f>'Title Page'!$B$34</f>
        <v>ASHRAE Standard 140-2023, Informative Annex B16, Section B16.5.1</v>
      </c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</row>
    <row r="2" spans="1:17" ht="12.75" customHeight="1">
      <c r="A2" s="298"/>
      <c r="B2" s="558" t="str">
        <f>'Title Page'!$B$36</f>
        <v>Example Results for Section 9 - HVAC Equipment Performance Tests CE100 through CE200</v>
      </c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558"/>
      <c r="P2" s="558"/>
      <c r="Q2" s="558"/>
    </row>
    <row r="3" spans="1:17" ht="12.75" customHeight="1">
      <c r="A3" s="298"/>
      <c r="B3" s="558" t="str">
        <f>'Title Page'!$B$38</f>
        <v/>
      </c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558"/>
      <c r="P3" s="558"/>
      <c r="Q3" s="558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8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670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348" t="s">
        <v>63</v>
      </c>
      <c r="C8" s="349"/>
      <c r="D8" s="349"/>
      <c r="E8" s="349"/>
      <c r="F8" s="349"/>
      <c r="G8" s="349"/>
      <c r="H8" s="349"/>
      <c r="I8" s="350"/>
      <c r="J8" s="561" t="s">
        <v>380</v>
      </c>
      <c r="K8" s="562"/>
      <c r="L8" s="563"/>
      <c r="M8" s="349"/>
      <c r="N8" s="349"/>
      <c r="O8" s="350"/>
      <c r="P8" s="298"/>
      <c r="Q8" s="305">
        <f>YourData!$J$5</f>
        <v>40179</v>
      </c>
    </row>
    <row r="9" spans="1:17" ht="12" customHeight="1">
      <c r="A9" s="298"/>
      <c r="B9" s="351"/>
      <c r="C9" s="352" t="s">
        <v>41</v>
      </c>
      <c r="D9" s="352" t="s">
        <v>153</v>
      </c>
      <c r="E9" s="352" t="s">
        <v>154</v>
      </c>
      <c r="F9" s="352" t="s">
        <v>154</v>
      </c>
      <c r="G9" s="352" t="s">
        <v>42</v>
      </c>
      <c r="H9" s="352" t="s">
        <v>155</v>
      </c>
      <c r="I9" s="353" t="s">
        <v>156</v>
      </c>
      <c r="J9" s="329"/>
      <c r="K9" s="329"/>
      <c r="L9" s="353" t="s">
        <v>157</v>
      </c>
      <c r="M9" s="329"/>
      <c r="N9" s="329" t="s">
        <v>158</v>
      </c>
      <c r="O9" s="354"/>
      <c r="P9" s="298"/>
      <c r="Q9" s="528" t="str">
        <f>A!$L$21</f>
        <v>Tested Prg</v>
      </c>
    </row>
    <row r="10" spans="1:17" ht="12" customHeight="1">
      <c r="A10" s="298"/>
      <c r="B10" s="355" t="s">
        <v>812</v>
      </c>
      <c r="C10" s="356" t="s">
        <v>159</v>
      </c>
      <c r="D10" s="356" t="s">
        <v>159</v>
      </c>
      <c r="E10" s="356" t="s">
        <v>61</v>
      </c>
      <c r="F10" s="356" t="s">
        <v>43</v>
      </c>
      <c r="G10" s="356" t="s">
        <v>160</v>
      </c>
      <c r="H10" s="356" t="s">
        <v>161</v>
      </c>
      <c r="I10" s="357" t="s">
        <v>161</v>
      </c>
      <c r="J10" s="356" t="s">
        <v>162</v>
      </c>
      <c r="K10" s="356" t="s">
        <v>163</v>
      </c>
      <c r="L10" s="312" t="s">
        <v>379</v>
      </c>
      <c r="M10" s="356" t="s">
        <v>161</v>
      </c>
      <c r="N10" s="356" t="s">
        <v>49</v>
      </c>
      <c r="O10" s="357" t="s">
        <v>50</v>
      </c>
      <c r="P10" s="298"/>
      <c r="Q10" s="529" t="str">
        <f>A!$L$22</f>
        <v>Org</v>
      </c>
    </row>
    <row r="11" spans="1:17" ht="12" customHeight="1">
      <c r="A11" s="298"/>
      <c r="B11" s="358" t="s">
        <v>320</v>
      </c>
      <c r="C11" s="359">
        <f>A!J223</f>
        <v>2.39</v>
      </c>
      <c r="D11" s="359">
        <f>A!D223</f>
        <v>2.3889999999999998</v>
      </c>
      <c r="E11" s="359">
        <f>A!C223</f>
        <v>2.4304000000000001</v>
      </c>
      <c r="F11" s="359">
        <f>A!B223</f>
        <v>2.4064082388996897</v>
      </c>
      <c r="G11" s="359">
        <f>A!K223</f>
        <v>2.4039863877120875</v>
      </c>
      <c r="H11" s="359">
        <f>A!E223</f>
        <v>2.40174000000001</v>
      </c>
      <c r="I11" s="360">
        <f>A!F223</f>
        <v>2.4183767298205199</v>
      </c>
      <c r="J11" s="359">
        <f t="shared" ref="J11:J24" si="0">MINA(C11:I11)</f>
        <v>2.3889999999999998</v>
      </c>
      <c r="K11" s="359">
        <f t="shared" ref="K11:K24" si="1">MAXA(C11:I11)</f>
        <v>2.4304000000000001</v>
      </c>
      <c r="L11" s="316">
        <f t="shared" ref="L11:L24" si="2">ABS((K11-J11)/(AVERAGE(M11:O11)))</f>
        <v>1.7324865464573874E-2</v>
      </c>
      <c r="M11" s="359">
        <f>A!G223</f>
        <v>2.3888868380517501</v>
      </c>
      <c r="N11" s="359">
        <f>A!H223</f>
        <v>2.39</v>
      </c>
      <c r="O11" s="360">
        <f>A!I223</f>
        <v>2.39</v>
      </c>
      <c r="P11" s="298"/>
      <c r="Q11" s="361">
        <f>A!L223</f>
        <v>2.3736895334514601</v>
      </c>
    </row>
    <row r="12" spans="1:17" ht="12" customHeight="1">
      <c r="A12" s="298"/>
      <c r="B12" s="358" t="s">
        <v>307</v>
      </c>
      <c r="C12" s="359">
        <f>A!J224</f>
        <v>3.38</v>
      </c>
      <c r="D12" s="359">
        <f>A!D224</f>
        <v>3.3420000000000001</v>
      </c>
      <c r="E12" s="359">
        <f>A!C224</f>
        <v>3.4588999999999999</v>
      </c>
      <c r="F12" s="359">
        <f>A!B224</f>
        <v>3.4146260918382514</v>
      </c>
      <c r="G12" s="359">
        <f>A!K224</f>
        <v>3.4006563393743239</v>
      </c>
      <c r="H12" s="359">
        <f>A!E224</f>
        <v>3.4086699999999999</v>
      </c>
      <c r="I12" s="360">
        <f>A!F224</f>
        <v>3.4271013236486798</v>
      </c>
      <c r="J12" s="359">
        <f t="shared" si="0"/>
        <v>3.3420000000000001</v>
      </c>
      <c r="K12" s="359">
        <f t="shared" si="1"/>
        <v>3.4588999999999999</v>
      </c>
      <c r="L12" s="316">
        <f t="shared" si="2"/>
        <v>3.4587577890070408E-2</v>
      </c>
      <c r="M12" s="359">
        <f>A!G224</f>
        <v>3.37947843108957</v>
      </c>
      <c r="N12" s="359">
        <f>A!H224</f>
        <v>3.38</v>
      </c>
      <c r="O12" s="360">
        <f>A!I224</f>
        <v>3.38</v>
      </c>
      <c r="P12" s="298"/>
      <c r="Q12" s="361">
        <f>A!L224</f>
        <v>3.3795877126926102</v>
      </c>
    </row>
    <row r="13" spans="1:17" ht="12" customHeight="1">
      <c r="A13" s="298"/>
      <c r="B13" s="358" t="s">
        <v>308</v>
      </c>
      <c r="C13" s="359">
        <f>A!J225</f>
        <v>3.59</v>
      </c>
      <c r="D13" s="359">
        <f>A!D225</f>
        <v>3.59</v>
      </c>
      <c r="E13" s="359">
        <f>A!C225</f>
        <v>3.6139000000000001</v>
      </c>
      <c r="F13" s="359">
        <f>A!B225</f>
        <v>3.6230000000000002</v>
      </c>
      <c r="G13" s="359">
        <f>A!K225</f>
        <v>3.6074825653952138</v>
      </c>
      <c r="H13" s="359">
        <f>A!E225</f>
        <v>3.6054400000000002</v>
      </c>
      <c r="I13" s="360">
        <f>A!F225</f>
        <v>3.6312588834102599</v>
      </c>
      <c r="J13" s="359">
        <f t="shared" si="0"/>
        <v>3.59</v>
      </c>
      <c r="K13" s="359">
        <f t="shared" si="1"/>
        <v>3.6312588834102599</v>
      </c>
      <c r="L13" s="316">
        <f t="shared" si="2"/>
        <v>1.1496438666835369E-2</v>
      </c>
      <c r="M13" s="359">
        <f>A!G225</f>
        <v>3.5865211651890001</v>
      </c>
      <c r="N13" s="359">
        <f>A!H225</f>
        <v>3.59</v>
      </c>
      <c r="O13" s="360">
        <f>A!I225</f>
        <v>3.59</v>
      </c>
      <c r="P13" s="298"/>
      <c r="Q13" s="361">
        <f>A!L225</f>
        <v>3.5509517062458</v>
      </c>
    </row>
    <row r="14" spans="1:17" ht="12" customHeight="1">
      <c r="A14" s="298"/>
      <c r="B14" s="358" t="s">
        <v>309</v>
      </c>
      <c r="C14" s="359">
        <f>A!J226</f>
        <v>1.91</v>
      </c>
      <c r="D14" s="359">
        <f>A!D226</f>
        <v>1.909</v>
      </c>
      <c r="E14" s="359">
        <f>A!C226</f>
        <v>1.9752000000000001</v>
      </c>
      <c r="F14" s="359">
        <f>A!B226</f>
        <v>1.9530000000000001</v>
      </c>
      <c r="G14" s="359">
        <f>A!K226</f>
        <v>1.9038172512703648</v>
      </c>
      <c r="H14" s="359">
        <f>A!E226</f>
        <v>1.9197599999999999</v>
      </c>
      <c r="I14" s="360">
        <f>A!F226</f>
        <v>1.9162604426238901</v>
      </c>
      <c r="J14" s="359">
        <f t="shared" si="0"/>
        <v>1.9038172512703648</v>
      </c>
      <c r="K14" s="359">
        <f t="shared" si="1"/>
        <v>1.9752000000000001</v>
      </c>
      <c r="L14" s="316">
        <f t="shared" si="2"/>
        <v>3.7507236036502717E-2</v>
      </c>
      <c r="M14" s="359">
        <f>A!G226</f>
        <v>1.88951818418432</v>
      </c>
      <c r="N14" s="359">
        <f>A!H226</f>
        <v>1.91</v>
      </c>
      <c r="O14" s="360">
        <f>A!I226</f>
        <v>1.91</v>
      </c>
      <c r="P14" s="298"/>
      <c r="Q14" s="361">
        <f>A!L226</f>
        <v>1.89165452360082</v>
      </c>
    </row>
    <row r="15" spans="1:17" ht="12" customHeight="1">
      <c r="A15" s="298"/>
      <c r="B15" s="358" t="s">
        <v>310</v>
      </c>
      <c r="C15" s="359">
        <f>A!J227</f>
        <v>2.77</v>
      </c>
      <c r="D15" s="359">
        <f>A!D227</f>
        <v>2.734</v>
      </c>
      <c r="E15" s="359">
        <f>A!C227</f>
        <v>2.9150999999999998</v>
      </c>
      <c r="F15" s="359">
        <f>A!B227</f>
        <v>2.8540000000000001</v>
      </c>
      <c r="G15" s="359">
        <f>A!K227</f>
        <v>2.7713544227357225</v>
      </c>
      <c r="H15" s="359">
        <f>A!E227</f>
        <v>2.7974300000000301</v>
      </c>
      <c r="I15" s="360">
        <f>A!F227</f>
        <v>2.7996008201671501</v>
      </c>
      <c r="J15" s="359">
        <f t="shared" si="0"/>
        <v>2.734</v>
      </c>
      <c r="K15" s="359">
        <f t="shared" si="1"/>
        <v>2.9150999999999998</v>
      </c>
      <c r="L15" s="316">
        <f t="shared" si="2"/>
        <v>6.5534982518035689E-2</v>
      </c>
      <c r="M15" s="359">
        <f>A!G227</f>
        <v>2.7502288079573298</v>
      </c>
      <c r="N15" s="359">
        <f>A!H227</f>
        <v>2.77</v>
      </c>
      <c r="O15" s="360">
        <f>A!I227</f>
        <v>2.77</v>
      </c>
      <c r="P15" s="298"/>
      <c r="Q15" s="361">
        <f>A!L227</f>
        <v>2.7679716318581602</v>
      </c>
    </row>
    <row r="16" spans="1:17" ht="12" customHeight="1">
      <c r="A16" s="298"/>
      <c r="B16" s="358" t="s">
        <v>311</v>
      </c>
      <c r="C16" s="359">
        <f>A!J228</f>
        <v>3.62</v>
      </c>
      <c r="D16" s="359">
        <f>A!D228</f>
        <v>3.63</v>
      </c>
      <c r="E16" s="359">
        <f>A!C228</f>
        <v>3.6675</v>
      </c>
      <c r="F16" s="359">
        <f>A!B228</f>
        <v>3.7</v>
      </c>
      <c r="G16" s="359">
        <f>A!K228</f>
        <v>3.6544280052872966</v>
      </c>
      <c r="H16" s="359">
        <f>A!E228</f>
        <v>3.64964000000005</v>
      </c>
      <c r="I16" s="360">
        <f>A!F228</f>
        <v>3.6734126916880601</v>
      </c>
      <c r="J16" s="359">
        <f t="shared" si="0"/>
        <v>3.62</v>
      </c>
      <c r="K16" s="359">
        <f t="shared" si="1"/>
        <v>3.7</v>
      </c>
      <c r="L16" s="316">
        <f t="shared" si="2"/>
        <v>2.2044023007834118E-2</v>
      </c>
      <c r="M16" s="359">
        <f>A!G228</f>
        <v>3.6273049132051698</v>
      </c>
      <c r="N16" s="359">
        <f>A!H228</f>
        <v>3.63</v>
      </c>
      <c r="O16" s="360">
        <f>A!I228</f>
        <v>3.63</v>
      </c>
      <c r="P16" s="298"/>
      <c r="Q16" s="361">
        <f>A!L228</f>
        <v>3.6444716011807201</v>
      </c>
    </row>
    <row r="17" spans="1:17" ht="12" customHeight="1">
      <c r="A17" s="298"/>
      <c r="B17" s="358" t="s">
        <v>312</v>
      </c>
      <c r="C17" s="359">
        <f>A!J229</f>
        <v>3.84</v>
      </c>
      <c r="D17" s="359">
        <f>A!D229</f>
        <v>3.84</v>
      </c>
      <c r="E17" s="359">
        <f>A!C229</f>
        <v>3.8658000000000001</v>
      </c>
      <c r="F17" s="359">
        <f>A!B229</f>
        <v>3.95</v>
      </c>
      <c r="G17" s="359">
        <f>A!K229</f>
        <v>3.8610830005394114</v>
      </c>
      <c r="H17" s="359">
        <f>A!E229</f>
        <v>3.8451900000000001</v>
      </c>
      <c r="I17" s="360">
        <f>A!F229</f>
        <v>3.8599482126501901</v>
      </c>
      <c r="J17" s="359">
        <f t="shared" si="0"/>
        <v>3.84</v>
      </c>
      <c r="K17" s="359">
        <f t="shared" si="1"/>
        <v>3.95</v>
      </c>
      <c r="L17" s="316">
        <f t="shared" si="2"/>
        <v>2.8663405578296088E-2</v>
      </c>
      <c r="M17" s="359">
        <f>A!G229</f>
        <v>3.8329376060560199</v>
      </c>
      <c r="N17" s="359">
        <f>A!H229</f>
        <v>3.84</v>
      </c>
      <c r="O17" s="360">
        <f>A!I229</f>
        <v>3.84</v>
      </c>
      <c r="P17" s="298"/>
      <c r="Q17" s="361">
        <f>A!L229</f>
        <v>3.82511052962065</v>
      </c>
    </row>
    <row r="18" spans="1:17" ht="12" customHeight="1">
      <c r="A18" s="298"/>
      <c r="B18" s="358" t="s">
        <v>313</v>
      </c>
      <c r="C18" s="359">
        <f>A!J230</f>
        <v>2.92</v>
      </c>
      <c r="D18" s="359">
        <f>A!D230</f>
        <v>2.92</v>
      </c>
      <c r="E18" s="359">
        <f>A!C230</f>
        <v>2.9514</v>
      </c>
      <c r="F18" s="359">
        <f>A!B230</f>
        <v>2.9852621001507287</v>
      </c>
      <c r="G18" s="359">
        <f>A!K230</f>
        <v>2.9414504890534494</v>
      </c>
      <c r="H18" s="359">
        <f>A!E230</f>
        <v>2.92570999999998</v>
      </c>
      <c r="I18" s="360">
        <f>A!F230</f>
        <v>2.9449030362171</v>
      </c>
      <c r="J18" s="359">
        <f t="shared" si="0"/>
        <v>2.92</v>
      </c>
      <c r="K18" s="359">
        <f t="shared" si="1"/>
        <v>2.9852621001507287</v>
      </c>
      <c r="L18" s="316">
        <f t="shared" si="2"/>
        <v>2.2275011018519295E-2</v>
      </c>
      <c r="M18" s="359">
        <f>A!G230</f>
        <v>2.9295040900051998</v>
      </c>
      <c r="N18" s="359">
        <f>A!H230</f>
        <v>2.93</v>
      </c>
      <c r="O18" s="360">
        <f>A!I230</f>
        <v>2.93</v>
      </c>
      <c r="P18" s="298"/>
      <c r="Q18" s="361">
        <f>A!L230</f>
        <v>2.9321054937961599</v>
      </c>
    </row>
    <row r="19" spans="1:17" ht="12" customHeight="1">
      <c r="A19" s="298"/>
      <c r="B19" s="358" t="s">
        <v>314</v>
      </c>
      <c r="C19" s="359">
        <f>A!J231</f>
        <v>3.38</v>
      </c>
      <c r="D19" s="359">
        <f>A!D231</f>
        <v>3.39</v>
      </c>
      <c r="E19" s="359">
        <f>A!C231</f>
        <v>3.4422999999999999</v>
      </c>
      <c r="F19" s="359">
        <f>A!B231</f>
        <v>3.4769999999999999</v>
      </c>
      <c r="G19" s="359">
        <f>A!K231</f>
        <v>3.3950820364286098</v>
      </c>
      <c r="H19" s="359">
        <f>A!E231</f>
        <v>3.3943899999999698</v>
      </c>
      <c r="I19" s="360">
        <f>A!F231</f>
        <v>3.4032808099169598</v>
      </c>
      <c r="J19" s="359">
        <f t="shared" si="0"/>
        <v>3.38</v>
      </c>
      <c r="K19" s="359">
        <f t="shared" si="1"/>
        <v>3.4769999999999999</v>
      </c>
      <c r="L19" s="316">
        <f t="shared" si="2"/>
        <v>2.8677947333662645E-2</v>
      </c>
      <c r="M19" s="359">
        <f>A!G231</f>
        <v>3.36716976128969</v>
      </c>
      <c r="N19" s="359">
        <f>A!H231</f>
        <v>3.39</v>
      </c>
      <c r="O19" s="360">
        <f>A!I231</f>
        <v>3.39</v>
      </c>
      <c r="P19" s="298"/>
      <c r="Q19" s="361">
        <f>A!L231</f>
        <v>3.3955265758327999</v>
      </c>
    </row>
    <row r="20" spans="1:17" ht="12" customHeight="1">
      <c r="A20" s="298"/>
      <c r="B20" s="358" t="s">
        <v>315</v>
      </c>
      <c r="C20" s="359">
        <f>A!J232</f>
        <v>4.04</v>
      </c>
      <c r="D20" s="359">
        <f>A!D232</f>
        <v>4.04</v>
      </c>
      <c r="E20" s="359">
        <f>A!C232</f>
        <v>4.0842000000000001</v>
      </c>
      <c r="F20" s="359">
        <f>A!B232</f>
        <v>4.0259999999999998</v>
      </c>
      <c r="G20" s="359">
        <f>A!K232</f>
        <v>4.0431961493653716</v>
      </c>
      <c r="H20" s="359">
        <f>A!E232</f>
        <v>4.0472100000000202</v>
      </c>
      <c r="I20" s="360">
        <f>A!F232</f>
        <v>4.0550284761080899</v>
      </c>
      <c r="J20" s="359">
        <f t="shared" si="0"/>
        <v>4.0259999999999998</v>
      </c>
      <c r="K20" s="359">
        <f t="shared" si="1"/>
        <v>4.0842000000000001</v>
      </c>
      <c r="L20" s="316">
        <f t="shared" si="2"/>
        <v>1.4403172760264779E-2</v>
      </c>
      <c r="M20" s="359">
        <f>A!G232</f>
        <v>4.0423290802762697</v>
      </c>
      <c r="N20" s="359">
        <f>A!H232</f>
        <v>4.04</v>
      </c>
      <c r="O20" s="360">
        <f>A!I232</f>
        <v>4.04</v>
      </c>
      <c r="P20" s="298"/>
      <c r="Q20" s="361">
        <f>A!L232</f>
        <v>4.0116636960690801</v>
      </c>
    </row>
    <row r="21" spans="1:17" ht="12" customHeight="1">
      <c r="A21" s="298"/>
      <c r="B21" s="358" t="s">
        <v>316</v>
      </c>
      <c r="C21" s="359">
        <f>A!J233</f>
        <v>2.85</v>
      </c>
      <c r="D21" s="359">
        <f>A!D233</f>
        <v>2.85</v>
      </c>
      <c r="E21" s="359">
        <f>A!C233</f>
        <v>2.8744000000000001</v>
      </c>
      <c r="F21" s="359">
        <f>A!B233</f>
        <v>2.8230338036558296</v>
      </c>
      <c r="G21" s="359">
        <f>A!K233</f>
        <v>2.8520807826707606</v>
      </c>
      <c r="H21" s="359">
        <f>A!E233</f>
        <v>2.8512499999999799</v>
      </c>
      <c r="I21" s="360">
        <f>A!F233</f>
        <v>2.8574482834050898</v>
      </c>
      <c r="J21" s="359">
        <f t="shared" si="0"/>
        <v>2.8230338036558296</v>
      </c>
      <c r="K21" s="359">
        <f t="shared" si="1"/>
        <v>2.8744000000000001</v>
      </c>
      <c r="L21" s="316">
        <f t="shared" si="2"/>
        <v>1.8032085609077805E-2</v>
      </c>
      <c r="M21" s="359">
        <f>A!G233</f>
        <v>2.84579954716577</v>
      </c>
      <c r="N21" s="359">
        <f>A!H233</f>
        <v>2.85</v>
      </c>
      <c r="O21" s="360">
        <f>A!I233</f>
        <v>2.85</v>
      </c>
      <c r="P21" s="298"/>
      <c r="Q21" s="361">
        <f>A!L233</f>
        <v>2.8360020013929801</v>
      </c>
    </row>
    <row r="22" spans="1:17" ht="12" customHeight="1">
      <c r="A22" s="298"/>
      <c r="B22" s="358" t="s">
        <v>317</v>
      </c>
      <c r="C22" s="359">
        <f>A!J234</f>
        <v>3.41</v>
      </c>
      <c r="D22" s="359">
        <f>A!D234</f>
        <v>3.41</v>
      </c>
      <c r="E22" s="359">
        <f>A!C234</f>
        <v>3.4864999999999999</v>
      </c>
      <c r="F22" s="359">
        <f>A!B234</f>
        <v>3.4569999999999999</v>
      </c>
      <c r="G22" s="359">
        <f>A!K234</f>
        <v>3.3941769476797323</v>
      </c>
      <c r="H22" s="359">
        <f>A!E234</f>
        <v>3.4095900000000099</v>
      </c>
      <c r="I22" s="360">
        <f>A!F234</f>
        <v>3.4047553373259101</v>
      </c>
      <c r="J22" s="359">
        <f t="shared" si="0"/>
        <v>3.3941769476797323</v>
      </c>
      <c r="K22" s="359">
        <f t="shared" si="1"/>
        <v>3.4864999999999999</v>
      </c>
      <c r="L22" s="316">
        <f t="shared" si="2"/>
        <v>2.7136555595281425E-2</v>
      </c>
      <c r="M22" s="359">
        <f>A!G234</f>
        <v>3.3864963988636401</v>
      </c>
      <c r="N22" s="359">
        <f>A!H234</f>
        <v>3.41</v>
      </c>
      <c r="O22" s="360">
        <f>A!I234</f>
        <v>3.41</v>
      </c>
      <c r="P22" s="298"/>
      <c r="Q22" s="361">
        <f>A!L234</f>
        <v>3.38131961659631</v>
      </c>
    </row>
    <row r="23" spans="1:17" ht="12" customHeight="1">
      <c r="A23" s="298"/>
      <c r="B23" s="358" t="s">
        <v>318</v>
      </c>
      <c r="C23" s="359">
        <f>A!J235</f>
        <v>2.31</v>
      </c>
      <c r="D23" s="359">
        <f>A!D235</f>
        <v>2.31</v>
      </c>
      <c r="E23" s="359">
        <f>A!C235</f>
        <v>2.3597999999999999</v>
      </c>
      <c r="F23" s="359">
        <f>A!B235</f>
        <v>2.3370000000000002</v>
      </c>
      <c r="G23" s="359">
        <f>A!K235</f>
        <v>2.3032699024559991</v>
      </c>
      <c r="H23" s="359">
        <f>A!E235</f>
        <v>2.3157799999999802</v>
      </c>
      <c r="I23" s="360">
        <f>A!F235</f>
        <v>2.3053574539341302</v>
      </c>
      <c r="J23" s="359">
        <f t="shared" si="0"/>
        <v>2.3032699024559991</v>
      </c>
      <c r="K23" s="359">
        <f t="shared" si="1"/>
        <v>2.3597999999999999</v>
      </c>
      <c r="L23" s="316">
        <f t="shared" si="2"/>
        <v>2.452716868845262E-2</v>
      </c>
      <c r="M23" s="359">
        <f>A!G235</f>
        <v>2.2943852185370899</v>
      </c>
      <c r="N23" s="359">
        <f>A!H235</f>
        <v>2.31</v>
      </c>
      <c r="O23" s="360">
        <f>A!I235</f>
        <v>2.31</v>
      </c>
      <c r="P23" s="298"/>
      <c r="Q23" s="361">
        <f>A!L235</f>
        <v>2.3088634748479602</v>
      </c>
    </row>
    <row r="24" spans="1:17" ht="12" customHeight="1" thickBot="1">
      <c r="A24" s="298"/>
      <c r="B24" s="362" t="s">
        <v>319</v>
      </c>
      <c r="C24" s="363">
        <f>A!J236</f>
        <v>3.62</v>
      </c>
      <c r="D24" s="363">
        <f>A!D236</f>
        <v>3.61</v>
      </c>
      <c r="E24" s="363">
        <f>A!C236</f>
        <v>3.6677</v>
      </c>
      <c r="F24" s="363">
        <f>A!B236</f>
        <v>3.7080000000000002</v>
      </c>
      <c r="G24" s="364">
        <f>A!K236</f>
        <v>3.6470869932538577</v>
      </c>
      <c r="H24" s="363">
        <f>A!E236</f>
        <v>3.61016</v>
      </c>
      <c r="I24" s="365">
        <f>A!F236</f>
        <v>3.6101593374723899</v>
      </c>
      <c r="J24" s="363">
        <f t="shared" si="0"/>
        <v>3.61</v>
      </c>
      <c r="K24" s="363">
        <f t="shared" si="1"/>
        <v>3.7080000000000002</v>
      </c>
      <c r="L24" s="316">
        <f t="shared" si="2"/>
        <v>2.7070293170546277E-2</v>
      </c>
      <c r="M24" s="363">
        <f>A!G236</f>
        <v>3.6206138155861001</v>
      </c>
      <c r="N24" s="363">
        <f>A!H236</f>
        <v>3.62</v>
      </c>
      <c r="O24" s="365">
        <f>A!I236</f>
        <v>3.62</v>
      </c>
      <c r="P24" s="298"/>
      <c r="Q24" s="361">
        <f>A!L236</f>
        <v>3.6141774035534699</v>
      </c>
    </row>
    <row r="25" spans="1:17" ht="12" customHeight="1" thickTop="1">
      <c r="A25" s="298"/>
      <c r="B25" s="366" t="s">
        <v>73</v>
      </c>
      <c r="C25" s="329"/>
      <c r="D25" s="329"/>
      <c r="E25" s="329"/>
      <c r="F25" s="329"/>
      <c r="G25" s="329"/>
      <c r="H25" s="329"/>
      <c r="I25" s="354"/>
      <c r="J25" s="561" t="s">
        <v>380</v>
      </c>
      <c r="K25" s="562"/>
      <c r="L25" s="563"/>
      <c r="M25" s="329"/>
      <c r="N25" s="329"/>
      <c r="O25" s="354"/>
      <c r="P25" s="298"/>
      <c r="Q25" s="305">
        <f>YourData!$J$5</f>
        <v>40179</v>
      </c>
    </row>
    <row r="26" spans="1:17" ht="12" customHeight="1">
      <c r="A26" s="298"/>
      <c r="B26" s="351"/>
      <c r="C26" s="352" t="s">
        <v>41</v>
      </c>
      <c r="D26" s="352" t="s">
        <v>153</v>
      </c>
      <c r="E26" s="352" t="s">
        <v>154</v>
      </c>
      <c r="F26" s="352" t="s">
        <v>154</v>
      </c>
      <c r="G26" s="352" t="s">
        <v>42</v>
      </c>
      <c r="H26" s="352" t="s">
        <v>155</v>
      </c>
      <c r="I26" s="353" t="s">
        <v>156</v>
      </c>
      <c r="J26" s="329"/>
      <c r="K26" s="329"/>
      <c r="L26" s="353" t="s">
        <v>157</v>
      </c>
      <c r="M26" s="329"/>
      <c r="N26" s="329" t="s">
        <v>158</v>
      </c>
      <c r="O26" s="354"/>
      <c r="P26" s="298"/>
      <c r="Q26" s="528" t="str">
        <f>A!$L$21</f>
        <v>Tested Prg</v>
      </c>
    </row>
    <row r="27" spans="1:17" ht="12" customHeight="1">
      <c r="A27" s="298"/>
      <c r="B27" s="355" t="s">
        <v>812</v>
      </c>
      <c r="C27" s="356" t="s">
        <v>159</v>
      </c>
      <c r="D27" s="356" t="s">
        <v>159</v>
      </c>
      <c r="E27" s="356" t="s">
        <v>61</v>
      </c>
      <c r="F27" s="356" t="s">
        <v>43</v>
      </c>
      <c r="G27" s="356" t="s">
        <v>160</v>
      </c>
      <c r="H27" s="356" t="s">
        <v>161</v>
      </c>
      <c r="I27" s="357" t="s">
        <v>161</v>
      </c>
      <c r="J27" s="356" t="s">
        <v>162</v>
      </c>
      <c r="K27" s="356" t="s">
        <v>163</v>
      </c>
      <c r="L27" s="312" t="s">
        <v>379</v>
      </c>
      <c r="M27" s="356" t="s">
        <v>161</v>
      </c>
      <c r="N27" s="356" t="s">
        <v>49</v>
      </c>
      <c r="O27" s="357" t="s">
        <v>50</v>
      </c>
      <c r="P27" s="298"/>
      <c r="Q27" s="529" t="str">
        <f>A!$L$22</f>
        <v>Org</v>
      </c>
    </row>
    <row r="28" spans="1:17" ht="12" customHeight="1">
      <c r="A28" s="298"/>
      <c r="B28" s="358" t="s">
        <v>320</v>
      </c>
      <c r="C28" s="367">
        <f>A!J406</f>
        <v>0</v>
      </c>
      <c r="D28" s="367">
        <f>A!D406</f>
        <v>8.3717036416901627E-4</v>
      </c>
      <c r="E28" s="367">
        <f>A!C406</f>
        <v>1.5062294272547483E-3</v>
      </c>
      <c r="F28" s="367">
        <f>A!B406</f>
        <v>1.2466712636305796E-3</v>
      </c>
      <c r="G28" s="367">
        <f>A!K406</f>
        <v>2.6072134488801147E-3</v>
      </c>
      <c r="H28" s="367">
        <f>A!E406</f>
        <v>0</v>
      </c>
      <c r="I28" s="368">
        <f>A!F406</f>
        <v>0</v>
      </c>
      <c r="J28" s="367">
        <f t="shared" ref="J28:J41" si="3">MINA(C28:I28)</f>
        <v>0</v>
      </c>
      <c r="K28" s="367">
        <f t="shared" ref="K28:K41" si="4">MAXA(C28:I28)</f>
        <v>2.6072134488801147E-3</v>
      </c>
      <c r="L28" s="491" t="s">
        <v>779</v>
      </c>
      <c r="M28" s="367">
        <f>A!G406</f>
        <v>0</v>
      </c>
      <c r="N28" s="367" t="str">
        <f>A!H406</f>
        <v/>
      </c>
      <c r="O28" s="368">
        <f>A!I406</f>
        <v>1.2552301255238033E-4</v>
      </c>
      <c r="P28" s="298"/>
      <c r="Q28" s="369">
        <f>A!L406</f>
        <v>1.306502119715595E-4</v>
      </c>
    </row>
    <row r="29" spans="1:17" ht="12" customHeight="1">
      <c r="A29" s="298"/>
      <c r="B29" s="358" t="s">
        <v>307</v>
      </c>
      <c r="C29" s="367">
        <f>A!J407</f>
        <v>0</v>
      </c>
      <c r="D29" s="367">
        <f>A!D407</f>
        <v>1.0472770795930623E-2</v>
      </c>
      <c r="E29" s="367">
        <f>A!C407</f>
        <v>1.7378068171962624E-3</v>
      </c>
      <c r="F29" s="367">
        <f>A!B407</f>
        <v>1.171431334622825E-3</v>
      </c>
      <c r="G29" s="367">
        <f>A!K407</f>
        <v>2.773085255190981E-3</v>
      </c>
      <c r="H29" s="367">
        <f>A!E407</f>
        <v>0</v>
      </c>
      <c r="I29" s="368">
        <f>A!F407</f>
        <v>1.0591988786197744E-2</v>
      </c>
      <c r="J29" s="367">
        <f t="shared" si="3"/>
        <v>0</v>
      </c>
      <c r="K29" s="367">
        <f t="shared" si="4"/>
        <v>1.0591988786197744E-2</v>
      </c>
      <c r="L29" s="492" t="s">
        <v>779</v>
      </c>
      <c r="M29" s="367">
        <f>A!G407</f>
        <v>0</v>
      </c>
      <c r="N29" s="367" t="str">
        <f>A!H407</f>
        <v/>
      </c>
      <c r="O29" s="368">
        <f>A!I407</f>
        <v>3.8461538461540798E-4</v>
      </c>
      <c r="P29" s="298"/>
      <c r="Q29" s="369">
        <f>A!L407</f>
        <v>1.1448385132517838E-4</v>
      </c>
    </row>
    <row r="30" spans="1:17" ht="12" customHeight="1">
      <c r="A30" s="298"/>
      <c r="B30" s="358" t="s">
        <v>308</v>
      </c>
      <c r="C30" s="367">
        <f>A!J408</f>
        <v>0</v>
      </c>
      <c r="D30" s="367">
        <f>A!D408</f>
        <v>3.6211699164345129E-3</v>
      </c>
      <c r="E30" s="367">
        <f>A!C408</f>
        <v>7.9758432718113434E-4</v>
      </c>
      <c r="F30" s="367">
        <f>A!B408</f>
        <v>1.1040574109853721E-3</v>
      </c>
      <c r="G30" s="367">
        <f>A!K408</f>
        <v>2.7414562648977714E-3</v>
      </c>
      <c r="H30" s="367">
        <f>A!E408</f>
        <v>0</v>
      </c>
      <c r="I30" s="368">
        <f>A!F408</f>
        <v>1.2271106956412344E-2</v>
      </c>
      <c r="J30" s="367">
        <f t="shared" si="3"/>
        <v>0</v>
      </c>
      <c r="K30" s="367">
        <f t="shared" si="4"/>
        <v>1.2271106956412344E-2</v>
      </c>
      <c r="L30" s="492" t="s">
        <v>779</v>
      </c>
      <c r="M30" s="367">
        <f>A!G408</f>
        <v>0</v>
      </c>
      <c r="N30" s="367" t="str">
        <f>A!H408</f>
        <v/>
      </c>
      <c r="O30" s="368">
        <f>A!I408</f>
        <v>3.0640668523679694E-4</v>
      </c>
      <c r="P30" s="298"/>
      <c r="Q30" s="369">
        <f>A!L408</f>
        <v>0</v>
      </c>
    </row>
    <row r="31" spans="1:17" ht="12" customHeight="1">
      <c r="A31" s="298"/>
      <c r="B31" s="358" t="s">
        <v>309</v>
      </c>
      <c r="C31" s="367">
        <f>A!J409</f>
        <v>0</v>
      </c>
      <c r="D31" s="367">
        <f>A!D409</f>
        <v>3.8239916186485048E-2</v>
      </c>
      <c r="E31" s="367">
        <f>A!C409</f>
        <v>1.2602126366950213E-2</v>
      </c>
      <c r="F31" s="367">
        <f>A!B409</f>
        <v>8.7045570916539309E-3</v>
      </c>
      <c r="G31" s="367">
        <f>A!K409</f>
        <v>3.7428093596749753E-3</v>
      </c>
      <c r="H31" s="367">
        <f>A!E409</f>
        <v>0</v>
      </c>
      <c r="I31" s="368">
        <f>A!F409</f>
        <v>0.17198141493052979</v>
      </c>
      <c r="J31" s="367">
        <f t="shared" si="3"/>
        <v>0</v>
      </c>
      <c r="K31" s="367">
        <f t="shared" si="4"/>
        <v>0.17198141493052979</v>
      </c>
      <c r="L31" s="492" t="s">
        <v>779</v>
      </c>
      <c r="M31" s="367">
        <f>A!G409</f>
        <v>0</v>
      </c>
      <c r="N31" s="367" t="str">
        <f>A!H409</f>
        <v/>
      </c>
      <c r="O31" s="368">
        <f>A!I409</f>
        <v>-5.2356020942402616E-5</v>
      </c>
      <c r="P31" s="298"/>
      <c r="Q31" s="369">
        <f>A!L409</f>
        <v>1.6394274830894797E-4</v>
      </c>
    </row>
    <row r="32" spans="1:17" ht="12" customHeight="1">
      <c r="A32" s="298"/>
      <c r="B32" s="358" t="s">
        <v>310</v>
      </c>
      <c r="C32" s="367">
        <f>A!J410</f>
        <v>0</v>
      </c>
      <c r="D32" s="367">
        <f>A!D410</f>
        <v>5.5961960497439657E-2</v>
      </c>
      <c r="E32" s="367">
        <f>A!C410</f>
        <v>1.0989348564371781E-2</v>
      </c>
      <c r="F32" s="367">
        <f>A!B410</f>
        <v>1.8920812894183694E-2</v>
      </c>
      <c r="G32" s="367">
        <f>A!K410</f>
        <v>3.8003933362935134E-3</v>
      </c>
      <c r="H32" s="367">
        <f>A!E410</f>
        <v>0</v>
      </c>
      <c r="I32" s="368">
        <f>A!F410</f>
        <v>0.20432642260621531</v>
      </c>
      <c r="J32" s="367">
        <f t="shared" si="3"/>
        <v>0</v>
      </c>
      <c r="K32" s="367">
        <f t="shared" si="4"/>
        <v>0.20432642260621531</v>
      </c>
      <c r="L32" s="492" t="s">
        <v>779</v>
      </c>
      <c r="M32" s="367">
        <f>A!G410</f>
        <v>0</v>
      </c>
      <c r="N32" s="367" t="str">
        <f>A!H410</f>
        <v/>
      </c>
      <c r="O32" s="368">
        <f>A!I410</f>
        <v>3.6101083032406836E-5</v>
      </c>
      <c r="P32" s="298"/>
      <c r="Q32" s="369">
        <f>A!L410</f>
        <v>1.3978041544465705E-4</v>
      </c>
    </row>
    <row r="33" spans="1:17" ht="12" customHeight="1">
      <c r="A33" s="298"/>
      <c r="B33" s="358" t="s">
        <v>311</v>
      </c>
      <c r="C33" s="367">
        <f>A!J411</f>
        <v>2.7624309392264602E-3</v>
      </c>
      <c r="D33" s="367">
        <f>A!D411</f>
        <v>2.75482093663906E-3</v>
      </c>
      <c r="E33" s="367">
        <f>A!C411</f>
        <v>1.4673919563735088E-3</v>
      </c>
      <c r="F33" s="367">
        <f>A!B411</f>
        <v>4.8648648648649288E-3</v>
      </c>
      <c r="G33" s="367">
        <f>A!K411</f>
        <v>1.0553261204069667E-2</v>
      </c>
      <c r="H33" s="367">
        <f>A!E411</f>
        <v>0</v>
      </c>
      <c r="I33" s="368">
        <f>A!F411</f>
        <v>9.275937526151419E-3</v>
      </c>
      <c r="J33" s="367">
        <f t="shared" si="3"/>
        <v>0</v>
      </c>
      <c r="K33" s="367">
        <f t="shared" si="4"/>
        <v>1.0553261204069667E-2</v>
      </c>
      <c r="L33" s="492" t="s">
        <v>779</v>
      </c>
      <c r="M33" s="367">
        <f>A!G411</f>
        <v>0</v>
      </c>
      <c r="N33" s="367" t="str">
        <f>A!H411</f>
        <v/>
      </c>
      <c r="O33" s="368">
        <f>A!I411</f>
        <v>9.6418732782376881E-4</v>
      </c>
      <c r="P33" s="298"/>
      <c r="Q33" s="369">
        <f>A!L411</f>
        <v>7.953039879808034E-5</v>
      </c>
    </row>
    <row r="34" spans="1:17" ht="12" customHeight="1">
      <c r="A34" s="298"/>
      <c r="B34" s="358" t="s">
        <v>312</v>
      </c>
      <c r="C34" s="367">
        <f>A!J412</f>
        <v>2.6041666666666114E-3</v>
      </c>
      <c r="D34" s="367">
        <f>A!D412</f>
        <v>5.2083333333333382E-3</v>
      </c>
      <c r="E34" s="367">
        <f>A!C412</f>
        <v>1.0614387707589845E-3</v>
      </c>
      <c r="F34" s="367">
        <f>A!B412</f>
        <v>3.2911392405063039E-3</v>
      </c>
      <c r="G34" s="367">
        <f>A!K412</f>
        <v>1.1024491225244236E-2</v>
      </c>
      <c r="H34" s="367">
        <f>A!E412</f>
        <v>0</v>
      </c>
      <c r="I34" s="368">
        <f>A!F412</f>
        <v>1.0192560945875367E-2</v>
      </c>
      <c r="J34" s="367">
        <f t="shared" si="3"/>
        <v>0</v>
      </c>
      <c r="K34" s="367">
        <f t="shared" si="4"/>
        <v>1.1024491225244236E-2</v>
      </c>
      <c r="L34" s="492" t="s">
        <v>779</v>
      </c>
      <c r="M34" s="367">
        <f>A!G412</f>
        <v>0</v>
      </c>
      <c r="N34" s="367" t="str">
        <f>A!H412</f>
        <v/>
      </c>
      <c r="O34" s="368">
        <f>A!I412</f>
        <v>2.6041666666663799E-4</v>
      </c>
      <c r="P34" s="298"/>
      <c r="Q34" s="369">
        <f>A!L412</f>
        <v>9.4827729829237997E-5</v>
      </c>
    </row>
    <row r="35" spans="1:17" ht="12" customHeight="1">
      <c r="A35" s="298"/>
      <c r="B35" s="358" t="s">
        <v>313</v>
      </c>
      <c r="C35" s="367">
        <f>A!J413</f>
        <v>1.027397260273966E-2</v>
      </c>
      <c r="D35" s="367">
        <f>A!D413</f>
        <v>3.4246575342466545E-3</v>
      </c>
      <c r="E35" s="367">
        <f>A!C413</f>
        <v>1.2002134580198639E-3</v>
      </c>
      <c r="F35" s="367">
        <f>A!B413</f>
        <v>2.6798316970547006E-3</v>
      </c>
      <c r="G35" s="367">
        <f>A!K413</f>
        <v>1.1921466864934066E-2</v>
      </c>
      <c r="H35" s="367">
        <f>A!E413</f>
        <v>0</v>
      </c>
      <c r="I35" s="368">
        <f>A!F413</f>
        <v>8.4429029948941588E-3</v>
      </c>
      <c r="J35" s="367">
        <f t="shared" si="3"/>
        <v>0</v>
      </c>
      <c r="K35" s="367">
        <f t="shared" si="4"/>
        <v>1.1921466864934066E-2</v>
      </c>
      <c r="L35" s="492" t="s">
        <v>779</v>
      </c>
      <c r="M35" s="367">
        <f>A!G413</f>
        <v>0</v>
      </c>
      <c r="N35" s="367" t="str">
        <f>A!H413</f>
        <v/>
      </c>
      <c r="O35" s="368">
        <f>A!I413</f>
        <v>3.0716723549477094E-4</v>
      </c>
      <c r="P35" s="298"/>
      <c r="Q35" s="369">
        <f>A!L413</f>
        <v>1.4318535373920079E-4</v>
      </c>
    </row>
    <row r="36" spans="1:17" ht="12" customHeight="1">
      <c r="A36" s="298"/>
      <c r="B36" s="358" t="s">
        <v>314</v>
      </c>
      <c r="C36" s="367">
        <f>A!J414</f>
        <v>0</v>
      </c>
      <c r="D36" s="367">
        <f>A!D414</f>
        <v>5.8997050147492677E-3</v>
      </c>
      <c r="E36" s="367">
        <f>A!C414</f>
        <v>2.146617087412434E-3</v>
      </c>
      <c r="F36" s="367">
        <f>A!B414</f>
        <v>4.0264595916018955E-3</v>
      </c>
      <c r="G36" s="367">
        <f>A!K414</f>
        <v>1.5182551632220669E-2</v>
      </c>
      <c r="H36" s="367">
        <f>A!E414</f>
        <v>0</v>
      </c>
      <c r="I36" s="368">
        <f>A!F414</f>
        <v>4.3443649198973172E-2</v>
      </c>
      <c r="J36" s="367">
        <f t="shared" si="3"/>
        <v>0</v>
      </c>
      <c r="K36" s="367">
        <f t="shared" si="4"/>
        <v>4.3443649198973172E-2</v>
      </c>
      <c r="L36" s="492" t="s">
        <v>779</v>
      </c>
      <c r="M36" s="367">
        <f>A!G414</f>
        <v>0</v>
      </c>
      <c r="N36" s="367" t="str">
        <f>A!H414</f>
        <v/>
      </c>
      <c r="O36" s="368">
        <f>A!I414</f>
        <v>2.6548672566375304E-4</v>
      </c>
      <c r="P36" s="298"/>
      <c r="Q36" s="369">
        <f>A!L414</f>
        <v>4.7983957430840038E-5</v>
      </c>
    </row>
    <row r="37" spans="1:17" ht="12" customHeight="1">
      <c r="A37" s="461"/>
      <c r="B37" s="358" t="s">
        <v>315</v>
      </c>
      <c r="C37" s="367">
        <f>A!J415</f>
        <v>4.9504950495048447E-3</v>
      </c>
      <c r="D37" s="367">
        <f>A!D415</f>
        <v>2.4752475247524224E-3</v>
      </c>
      <c r="E37" s="367">
        <f>A!C415</f>
        <v>2.3307330688998426E-3</v>
      </c>
      <c r="F37" s="367">
        <f>A!B415</f>
        <v>9.6870342771981383E-3</v>
      </c>
      <c r="G37" s="367">
        <f>A!K415</f>
        <v>2.9330604314412336E-2</v>
      </c>
      <c r="H37" s="367">
        <f>A!E415</f>
        <v>0</v>
      </c>
      <c r="I37" s="368">
        <f>A!F415</f>
        <v>1.1686614575430243E-2</v>
      </c>
      <c r="J37" s="367">
        <f t="shared" si="3"/>
        <v>0</v>
      </c>
      <c r="K37" s="367">
        <f t="shared" si="4"/>
        <v>2.9330604314412336E-2</v>
      </c>
      <c r="L37" s="492" t="s">
        <v>779</v>
      </c>
      <c r="M37" s="367">
        <f>A!G415</f>
        <v>0</v>
      </c>
      <c r="N37" s="367" t="str">
        <f>A!H415</f>
        <v/>
      </c>
      <c r="O37" s="368">
        <f>A!I415</f>
        <v>4.9504950495153978E-5</v>
      </c>
      <c r="P37" s="298"/>
      <c r="Q37" s="369">
        <f>A!L415</f>
        <v>8.6946161781212739E-5</v>
      </c>
    </row>
    <row r="38" spans="1:17" ht="12" customHeight="1">
      <c r="A38" s="461"/>
      <c r="B38" s="358" t="s">
        <v>316</v>
      </c>
      <c r="C38" s="367">
        <f>A!J416</f>
        <v>7.017543859649129E-3</v>
      </c>
      <c r="D38" s="367">
        <f>A!D416</f>
        <v>3.5087719298246421E-3</v>
      </c>
      <c r="E38" s="367">
        <f>A!C416</f>
        <v>2.3596681046479306E-3</v>
      </c>
      <c r="F38" s="367">
        <f>A!B416</f>
        <v>1.0272636467351154E-2</v>
      </c>
      <c r="G38" s="367">
        <f>A!K416</f>
        <v>3.4251659944408222E-2</v>
      </c>
      <c r="H38" s="367">
        <f>A!E416</f>
        <v>0</v>
      </c>
      <c r="I38" s="368">
        <f>A!F416</f>
        <v>9.107765527982729E-3</v>
      </c>
      <c r="J38" s="367">
        <f t="shared" si="3"/>
        <v>0</v>
      </c>
      <c r="K38" s="367">
        <f t="shared" si="4"/>
        <v>3.4251659944408222E-2</v>
      </c>
      <c r="L38" s="492" t="s">
        <v>779</v>
      </c>
      <c r="M38" s="367">
        <f>A!G416</f>
        <v>0</v>
      </c>
      <c r="N38" s="367" t="str">
        <f>A!H416</f>
        <v/>
      </c>
      <c r="O38" s="368">
        <f>A!I416</f>
        <v>1.7543859649128666E-4</v>
      </c>
      <c r="P38" s="298"/>
      <c r="Q38" s="369">
        <f>A!L416</f>
        <v>2.7161573546196152E-4</v>
      </c>
    </row>
    <row r="39" spans="1:17" ht="12" customHeight="1">
      <c r="A39" s="461"/>
      <c r="B39" s="358" t="s">
        <v>317</v>
      </c>
      <c r="C39" s="367">
        <f>A!J417</f>
        <v>0</v>
      </c>
      <c r="D39" s="367">
        <f>A!D417</f>
        <v>2.3460410557184772E-2</v>
      </c>
      <c r="E39" s="367">
        <f>A!C417</f>
        <v>7.1705148429656992E-3</v>
      </c>
      <c r="F39" s="367">
        <f>A!B417</f>
        <v>1.8802429852473226E-2</v>
      </c>
      <c r="G39" s="367">
        <f>A!K417</f>
        <v>3.9562611514274232E-2</v>
      </c>
      <c r="H39" s="367">
        <f>A!E417</f>
        <v>0</v>
      </c>
      <c r="I39" s="368">
        <f>A!F417</f>
        <v>0.10066333965302861</v>
      </c>
      <c r="J39" s="367">
        <f t="shared" si="3"/>
        <v>0</v>
      </c>
      <c r="K39" s="367">
        <f t="shared" si="4"/>
        <v>0.10066333965302861</v>
      </c>
      <c r="L39" s="492" t="s">
        <v>779</v>
      </c>
      <c r="M39" s="367">
        <f>A!G417</f>
        <v>0</v>
      </c>
      <c r="N39" s="367" t="str">
        <f>A!H417</f>
        <v/>
      </c>
      <c r="O39" s="368">
        <f>A!I417</f>
        <v>-8.7976539589368005E-5</v>
      </c>
      <c r="P39" s="298"/>
      <c r="Q39" s="369">
        <f>A!L417</f>
        <v>4.584329456291918E-4</v>
      </c>
    </row>
    <row r="40" spans="1:17" ht="12" customHeight="1">
      <c r="A40" s="461"/>
      <c r="B40" s="358" t="s">
        <v>318</v>
      </c>
      <c r="C40" s="367">
        <f>A!J418</f>
        <v>0</v>
      </c>
      <c r="D40" s="367">
        <f>A!D418</f>
        <v>1.731601731601733E-2</v>
      </c>
      <c r="E40" s="367">
        <f>A!C418</f>
        <v>7.8107763369777644E-3</v>
      </c>
      <c r="F40" s="367">
        <f>A!B418</f>
        <v>1.6688061617458151E-2</v>
      </c>
      <c r="G40" s="367">
        <f>A!K418</f>
        <v>4.3389019274854841E-2</v>
      </c>
      <c r="H40" s="367">
        <f>A!E418</f>
        <v>0</v>
      </c>
      <c r="I40" s="368">
        <f>A!F418</f>
        <v>8.6060087584807474E-2</v>
      </c>
      <c r="J40" s="367">
        <f t="shared" si="3"/>
        <v>0</v>
      </c>
      <c r="K40" s="367">
        <f t="shared" si="4"/>
        <v>8.6060087584807474E-2</v>
      </c>
      <c r="L40" s="492" t="s">
        <v>779</v>
      </c>
      <c r="M40" s="367">
        <f>A!G418</f>
        <v>0</v>
      </c>
      <c r="N40" s="367" t="str">
        <f>A!H418</f>
        <v/>
      </c>
      <c r="O40" s="368">
        <f>A!I418</f>
        <v>1.2987012987001944E-4</v>
      </c>
      <c r="P40" s="298"/>
      <c r="Q40" s="369">
        <f>A!L418</f>
        <v>4.2936105316293083E-4</v>
      </c>
    </row>
    <row r="41" spans="1:17" ht="12" customHeight="1" thickBot="1">
      <c r="A41" s="461"/>
      <c r="B41" s="362" t="s">
        <v>319</v>
      </c>
      <c r="C41" s="370">
        <f>A!J419</f>
        <v>5.5248618784530436E-3</v>
      </c>
      <c r="D41" s="370">
        <f>A!D419</f>
        <v>0</v>
      </c>
      <c r="E41" s="370">
        <f>A!C419</f>
        <v>-1.2839108978446828E-5</v>
      </c>
      <c r="F41" s="370">
        <f>A!B419</f>
        <v>5.1240560949299156E-3</v>
      </c>
      <c r="G41" s="371">
        <f>A!K419</f>
        <v>1.1968005828199766E-2</v>
      </c>
      <c r="H41" s="370">
        <f>A!E419</f>
        <v>0</v>
      </c>
      <c r="I41" s="372">
        <f>A!F419</f>
        <v>0</v>
      </c>
      <c r="J41" s="370">
        <f t="shared" si="3"/>
        <v>-1.2839108978446828E-5</v>
      </c>
      <c r="K41" s="370">
        <f t="shared" si="4"/>
        <v>1.1968005828199766E-2</v>
      </c>
      <c r="L41" s="492" t="s">
        <v>779</v>
      </c>
      <c r="M41" s="370">
        <f>A!G419</f>
        <v>0</v>
      </c>
      <c r="N41" s="370" t="str">
        <f>A!H419</f>
        <v/>
      </c>
      <c r="O41" s="372">
        <f>A!I419</f>
        <v>8.2872928176847788E-5</v>
      </c>
      <c r="P41" s="298"/>
      <c r="Q41" s="373">
        <f>A!L419</f>
        <v>3.1338504679271592E-4</v>
      </c>
    </row>
    <row r="42" spans="1:17" ht="17" thickTop="1">
      <c r="A42" s="461"/>
      <c r="B42" s="464" t="s">
        <v>800</v>
      </c>
      <c r="C42" s="465"/>
      <c r="D42" s="334"/>
      <c r="E42" s="465"/>
      <c r="F42" s="465"/>
      <c r="G42" s="465"/>
      <c r="H42" s="465"/>
      <c r="I42" s="464"/>
      <c r="J42" s="464"/>
      <c r="K42" s="464"/>
      <c r="L42" s="464"/>
      <c r="M42" s="465"/>
      <c r="N42" s="464"/>
      <c r="O42" s="464"/>
      <c r="P42" s="300"/>
      <c r="Q42" s="464"/>
    </row>
    <row r="43" spans="1:17">
      <c r="A43" s="461"/>
      <c r="B43" s="298"/>
      <c r="C43" s="298"/>
      <c r="D43" s="298"/>
      <c r="E43" s="298"/>
      <c r="F43" s="298"/>
      <c r="G43" s="298"/>
      <c r="H43" s="298"/>
      <c r="I43" s="298"/>
      <c r="J43" s="298"/>
      <c r="K43" s="298"/>
      <c r="L43" s="298"/>
      <c r="M43" s="298"/>
      <c r="N43" s="298"/>
      <c r="O43" s="298"/>
      <c r="P43" s="298"/>
      <c r="Q43" s="298"/>
    </row>
    <row r="44" spans="1:17">
      <c r="A44" s="461"/>
      <c r="B44" s="298"/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</row>
    <row r="45" spans="1:17">
      <c r="A45" s="461"/>
      <c r="B45" s="298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298"/>
      <c r="P45" s="298"/>
      <c r="Q45" s="298"/>
    </row>
    <row r="46" spans="1:17">
      <c r="A46" s="298"/>
      <c r="B46" s="298"/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</row>
    <row r="47" spans="1:17">
      <c r="A47" s="298"/>
      <c r="B47" s="298"/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98"/>
      <c r="N47" s="298"/>
      <c r="O47" s="298"/>
      <c r="P47" s="298"/>
      <c r="Q47" s="298"/>
    </row>
    <row r="48" spans="1:17">
      <c r="A48" s="298"/>
      <c r="B48" s="298"/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</row>
    <row r="49" spans="1:17">
      <c r="A49" s="298"/>
      <c r="B49" s="298"/>
      <c r="C49" s="298"/>
      <c r="D49" s="298"/>
      <c r="E49" s="298"/>
      <c r="F49" s="298"/>
      <c r="G49" s="298"/>
      <c r="H49" s="298"/>
      <c r="I49" s="298"/>
      <c r="J49" s="298"/>
      <c r="K49" s="298"/>
      <c r="L49" s="298"/>
      <c r="M49" s="298"/>
      <c r="N49" s="298"/>
      <c r="O49" s="298"/>
      <c r="P49" s="298"/>
      <c r="Q49" s="298"/>
    </row>
    <row r="50" spans="1:17">
      <c r="A50" s="298"/>
      <c r="B50" s="298"/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</row>
    <row r="51" spans="1:17">
      <c r="A51" s="298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298"/>
      <c r="P51" s="298"/>
      <c r="Q51" s="298"/>
    </row>
    <row r="52" spans="1:17">
      <c r="A52" s="298"/>
      <c r="B52" s="298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</row>
    <row r="53" spans="1:17">
      <c r="A53" s="298"/>
      <c r="B53" s="298"/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98"/>
      <c r="N53" s="298"/>
      <c r="O53" s="298"/>
      <c r="P53" s="298"/>
      <c r="Q53" s="298"/>
    </row>
    <row r="54" spans="1:17">
      <c r="A54" s="298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</row>
    <row r="55" spans="1:17" ht="14" customHeight="1">
      <c r="A55" s="298"/>
      <c r="B55" s="299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</row>
    <row r="56" spans="1:17" ht="12" customHeight="1">
      <c r="A56" s="298"/>
      <c r="B56" s="299"/>
      <c r="C56" s="298"/>
      <c r="D56" s="298"/>
      <c r="E56" s="298"/>
      <c r="F56" s="298"/>
      <c r="G56" s="298"/>
      <c r="H56" s="298"/>
      <c r="I56" s="298"/>
      <c r="J56" s="298"/>
      <c r="K56" s="298"/>
      <c r="L56" s="333"/>
      <c r="M56" s="299"/>
      <c r="N56" s="298"/>
      <c r="O56" s="298"/>
      <c r="P56" s="298"/>
      <c r="Q56" s="298"/>
    </row>
    <row r="57" spans="1:17" ht="12" customHeight="1">
      <c r="A57" s="298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333"/>
      <c r="M57" s="298"/>
      <c r="N57" s="298"/>
      <c r="O57" s="298"/>
      <c r="P57" s="298"/>
      <c r="Q57" s="298"/>
    </row>
    <row r="58" spans="1:17" ht="12" customHeight="1">
      <c r="A58" s="298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</row>
    <row r="59" spans="1:17" ht="12" customHeight="1">
      <c r="A59" s="298"/>
      <c r="B59" s="380"/>
      <c r="C59" s="298"/>
      <c r="D59" s="380"/>
      <c r="E59" s="298"/>
      <c r="F59" s="380"/>
      <c r="G59" s="380"/>
      <c r="H59" s="380"/>
      <c r="I59" s="298"/>
      <c r="J59" s="380"/>
      <c r="K59" s="380"/>
      <c r="L59" s="333"/>
      <c r="M59" s="381"/>
      <c r="N59" s="381"/>
      <c r="O59" s="298"/>
      <c r="P59" s="298"/>
      <c r="Q59" s="298"/>
    </row>
    <row r="60" spans="1:17" ht="12" customHeight="1">
      <c r="A60" s="298"/>
      <c r="B60" s="380"/>
      <c r="C60" s="298"/>
      <c r="D60" s="380"/>
      <c r="E60" s="298"/>
      <c r="F60" s="380"/>
      <c r="G60" s="380"/>
      <c r="H60" s="380"/>
      <c r="I60" s="298"/>
      <c r="J60" s="380"/>
      <c r="K60" s="380"/>
      <c r="L60" s="333"/>
      <c r="M60" s="380"/>
      <c r="N60" s="381"/>
      <c r="O60" s="298"/>
      <c r="P60" s="298"/>
      <c r="Q60" s="298"/>
    </row>
    <row r="61" spans="1:17" ht="12" customHeight="1">
      <c r="A61" s="298"/>
      <c r="B61" s="380"/>
      <c r="C61" s="298"/>
      <c r="D61" s="380"/>
      <c r="E61" s="298"/>
      <c r="F61" s="380"/>
      <c r="G61" s="380"/>
      <c r="H61" s="380"/>
      <c r="I61" s="298"/>
      <c r="J61" s="380"/>
      <c r="K61" s="380"/>
      <c r="L61" s="333"/>
      <c r="M61" s="380"/>
      <c r="N61" s="381"/>
      <c r="O61" s="298"/>
      <c r="P61" s="298"/>
      <c r="Q61" s="298"/>
    </row>
    <row r="62" spans="1:17" ht="12" customHeight="1">
      <c r="A62" s="298"/>
      <c r="B62" s="380"/>
      <c r="C62" s="298"/>
      <c r="D62" s="380"/>
      <c r="E62" s="298"/>
      <c r="F62" s="380"/>
      <c r="G62" s="380"/>
      <c r="H62" s="380"/>
      <c r="I62" s="298"/>
      <c r="J62" s="380"/>
      <c r="K62" s="380"/>
      <c r="L62" s="333"/>
      <c r="M62" s="380"/>
      <c r="N62" s="381"/>
      <c r="O62" s="298"/>
      <c r="P62" s="298"/>
      <c r="Q62" s="298"/>
    </row>
    <row r="63" spans="1:17" ht="12" customHeight="1">
      <c r="A63" s="298"/>
      <c r="B63" s="380"/>
      <c r="C63" s="298"/>
      <c r="D63" s="380"/>
      <c r="E63" s="298"/>
      <c r="F63" s="380"/>
      <c r="G63" s="380"/>
      <c r="H63" s="380"/>
      <c r="I63" s="298"/>
      <c r="J63" s="380"/>
      <c r="K63" s="380"/>
      <c r="L63" s="333"/>
      <c r="M63" s="380"/>
      <c r="N63" s="381"/>
      <c r="O63" s="298"/>
      <c r="P63" s="298"/>
      <c r="Q63" s="298"/>
    </row>
    <row r="64" spans="1:17" ht="12" customHeight="1">
      <c r="A64" s="298"/>
      <c r="B64" s="380"/>
      <c r="C64" s="298"/>
      <c r="D64" s="380"/>
      <c r="E64" s="298"/>
      <c r="F64" s="380"/>
      <c r="G64" s="380"/>
      <c r="H64" s="380"/>
      <c r="I64" s="298"/>
      <c r="J64" s="380"/>
      <c r="K64" s="380"/>
      <c r="L64" s="333"/>
      <c r="M64" s="380"/>
      <c r="N64" s="381"/>
      <c r="O64" s="298"/>
      <c r="P64" s="298"/>
      <c r="Q64" s="298"/>
    </row>
    <row r="65" spans="1:17" ht="12" customHeight="1">
      <c r="A65" s="298"/>
      <c r="B65" s="380"/>
      <c r="C65" s="298"/>
      <c r="D65" s="380"/>
      <c r="E65" s="298"/>
      <c r="F65" s="380"/>
      <c r="G65" s="380"/>
      <c r="H65" s="380"/>
      <c r="I65" s="298"/>
      <c r="J65" s="380"/>
      <c r="K65" s="380"/>
      <c r="L65" s="333"/>
      <c r="M65" s="380"/>
      <c r="N65" s="381"/>
      <c r="O65" s="298"/>
      <c r="P65" s="298"/>
      <c r="Q65" s="298"/>
    </row>
    <row r="66" spans="1:17" ht="12" customHeight="1">
      <c r="A66" s="298"/>
      <c r="B66" s="380"/>
      <c r="C66" s="298"/>
      <c r="D66" s="380"/>
      <c r="E66" s="298"/>
      <c r="F66" s="380"/>
      <c r="G66" s="380"/>
      <c r="H66" s="380"/>
      <c r="I66" s="298"/>
      <c r="J66" s="380"/>
      <c r="K66" s="380"/>
      <c r="L66" s="333"/>
      <c r="M66" s="380"/>
      <c r="N66" s="381"/>
      <c r="O66" s="298"/>
      <c r="P66" s="298"/>
      <c r="Q66" s="298"/>
    </row>
    <row r="67" spans="1:17" ht="12" customHeight="1">
      <c r="A67" s="298"/>
      <c r="B67" s="380"/>
      <c r="C67" s="298"/>
      <c r="D67" s="380"/>
      <c r="E67" s="298"/>
      <c r="F67" s="380"/>
      <c r="G67" s="380"/>
      <c r="H67" s="380"/>
      <c r="I67" s="298"/>
      <c r="J67" s="380"/>
      <c r="K67" s="380"/>
      <c r="L67" s="333"/>
      <c r="M67" s="380"/>
      <c r="N67" s="381"/>
      <c r="O67" s="298"/>
      <c r="P67" s="298"/>
      <c r="Q67" s="298"/>
    </row>
    <row r="68" spans="1:17" ht="12" customHeight="1">
      <c r="A68" s="298"/>
      <c r="B68" s="380"/>
      <c r="C68" s="298"/>
      <c r="D68" s="380"/>
      <c r="E68" s="298"/>
      <c r="F68" s="380"/>
      <c r="G68" s="380"/>
      <c r="H68" s="380"/>
      <c r="I68" s="298"/>
      <c r="J68" s="380"/>
      <c r="K68" s="380"/>
      <c r="L68" s="333"/>
      <c r="M68" s="380"/>
      <c r="N68" s="381"/>
      <c r="O68" s="298"/>
      <c r="P68" s="298"/>
      <c r="Q68" s="298"/>
    </row>
    <row r="69" spans="1:17" ht="12" customHeight="1">
      <c r="A69" s="298"/>
      <c r="B69" s="380"/>
      <c r="C69" s="298"/>
      <c r="D69" s="380"/>
      <c r="E69" s="298"/>
      <c r="F69" s="380"/>
      <c r="G69" s="380"/>
      <c r="H69" s="380"/>
      <c r="I69" s="298"/>
      <c r="J69" s="380"/>
      <c r="K69" s="380"/>
      <c r="L69" s="333"/>
      <c r="M69" s="380"/>
      <c r="N69" s="381"/>
      <c r="O69" s="298"/>
      <c r="P69" s="298"/>
      <c r="Q69" s="298"/>
    </row>
    <row r="70" spans="1:17" ht="12" customHeight="1">
      <c r="A70" s="298"/>
      <c r="B70" s="380"/>
      <c r="C70" s="298"/>
      <c r="D70" s="380"/>
      <c r="E70" s="298"/>
      <c r="F70" s="380"/>
      <c r="G70" s="380"/>
      <c r="H70" s="380"/>
      <c r="I70" s="298"/>
      <c r="J70" s="380"/>
      <c r="K70" s="380"/>
      <c r="L70" s="333"/>
      <c r="M70" s="380"/>
      <c r="N70" s="381"/>
      <c r="O70" s="298"/>
      <c r="P70" s="298"/>
      <c r="Q70" s="298"/>
    </row>
    <row r="71" spans="1:17" ht="12" customHeight="1">
      <c r="A71" s="298"/>
      <c r="B71" s="380"/>
      <c r="C71" s="298"/>
      <c r="D71" s="380"/>
      <c r="E71" s="298"/>
      <c r="F71" s="380"/>
      <c r="G71" s="380"/>
      <c r="H71" s="380"/>
      <c r="I71" s="298"/>
      <c r="J71" s="380"/>
      <c r="K71" s="380"/>
      <c r="L71" s="333"/>
      <c r="M71" s="380"/>
      <c r="N71" s="381"/>
      <c r="O71" s="298"/>
      <c r="P71" s="298"/>
      <c r="Q71" s="298"/>
    </row>
    <row r="72" spans="1:17" ht="12" customHeight="1">
      <c r="A72" s="298"/>
      <c r="B72" s="380"/>
      <c r="C72" s="298"/>
      <c r="D72" s="380"/>
      <c r="E72" s="298"/>
      <c r="F72" s="380"/>
      <c r="G72" s="380"/>
      <c r="H72" s="380"/>
      <c r="I72" s="298"/>
      <c r="J72" s="380"/>
      <c r="K72" s="380"/>
      <c r="L72" s="333"/>
      <c r="M72" s="380"/>
      <c r="N72" s="381"/>
      <c r="O72" s="298"/>
      <c r="P72" s="298"/>
      <c r="Q72" s="298"/>
    </row>
    <row r="73" spans="1:17" ht="12" customHeight="1">
      <c r="A73" s="298"/>
      <c r="B73" s="299"/>
      <c r="C73" s="298"/>
      <c r="D73" s="298"/>
      <c r="E73" s="298"/>
      <c r="F73" s="298"/>
      <c r="G73" s="298"/>
      <c r="H73" s="298"/>
      <c r="I73" s="298"/>
      <c r="J73" s="298"/>
      <c r="K73" s="298"/>
      <c r="L73" s="333"/>
      <c r="M73" s="299"/>
      <c r="N73" s="298"/>
      <c r="O73" s="298"/>
      <c r="P73" s="298"/>
      <c r="Q73" s="298"/>
    </row>
    <row r="74" spans="1:17" ht="12" customHeight="1">
      <c r="A74" s="298"/>
      <c r="B74" s="298"/>
      <c r="C74" s="298"/>
      <c r="D74" s="298"/>
      <c r="E74" s="298"/>
      <c r="F74" s="298"/>
      <c r="G74" s="298"/>
      <c r="H74" s="298"/>
      <c r="I74" s="298"/>
      <c r="J74" s="298"/>
      <c r="K74" s="298"/>
      <c r="L74" s="333"/>
      <c r="M74" s="298"/>
      <c r="N74" s="298"/>
      <c r="O74" s="298"/>
      <c r="P74" s="298"/>
      <c r="Q74" s="298"/>
    </row>
    <row r="75" spans="1:17" ht="12" customHeight="1">
      <c r="A75" s="298"/>
      <c r="B75" s="298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</row>
    <row r="76" spans="1:17" ht="12" customHeight="1">
      <c r="A76" s="298"/>
      <c r="B76" s="380"/>
      <c r="C76" s="298"/>
      <c r="D76" s="390"/>
      <c r="E76" s="298"/>
      <c r="F76" s="390"/>
      <c r="G76" s="390"/>
      <c r="H76" s="390"/>
      <c r="I76" s="298"/>
      <c r="J76" s="390"/>
      <c r="K76" s="390"/>
      <c r="L76" s="333"/>
      <c r="M76" s="381"/>
      <c r="N76" s="390"/>
      <c r="O76" s="298"/>
      <c r="P76" s="298"/>
      <c r="Q76" s="298"/>
    </row>
    <row r="77" spans="1:17" ht="12" customHeight="1">
      <c r="A77" s="298"/>
      <c r="B77" s="380"/>
      <c r="C77" s="298"/>
      <c r="D77" s="390"/>
      <c r="E77" s="298"/>
      <c r="F77" s="390"/>
      <c r="G77" s="390"/>
      <c r="H77" s="390"/>
      <c r="I77" s="298"/>
      <c r="J77" s="390"/>
      <c r="K77" s="390"/>
      <c r="L77" s="333"/>
      <c r="M77" s="380"/>
      <c r="N77" s="390"/>
      <c r="O77" s="298"/>
      <c r="P77" s="298"/>
      <c r="Q77" s="298"/>
    </row>
    <row r="78" spans="1:17" ht="12" customHeight="1">
      <c r="A78" s="298"/>
      <c r="B78" s="380"/>
      <c r="C78" s="298"/>
      <c r="D78" s="390"/>
      <c r="E78" s="298"/>
      <c r="F78" s="390"/>
      <c r="G78" s="390"/>
      <c r="H78" s="390"/>
      <c r="I78" s="298"/>
      <c r="J78" s="390"/>
      <c r="K78" s="390"/>
      <c r="L78" s="333"/>
      <c r="M78" s="380"/>
      <c r="N78" s="390"/>
      <c r="O78" s="298"/>
      <c r="P78" s="298"/>
      <c r="Q78" s="298"/>
    </row>
    <row r="79" spans="1:17" ht="12" customHeight="1">
      <c r="A79" s="298"/>
      <c r="B79" s="380"/>
      <c r="C79" s="298"/>
      <c r="D79" s="390"/>
      <c r="E79" s="298"/>
      <c r="F79" s="390"/>
      <c r="G79" s="390"/>
      <c r="H79" s="390"/>
      <c r="I79" s="298"/>
      <c r="J79" s="390"/>
      <c r="K79" s="390"/>
      <c r="L79" s="333"/>
      <c r="M79" s="380"/>
      <c r="N79" s="390"/>
      <c r="O79" s="298"/>
      <c r="P79" s="298"/>
      <c r="Q79" s="298"/>
    </row>
    <row r="80" spans="1:17" ht="12" customHeight="1">
      <c r="A80" s="298"/>
      <c r="B80" s="380"/>
      <c r="C80" s="298"/>
      <c r="D80" s="390"/>
      <c r="E80" s="298"/>
      <c r="F80" s="390"/>
      <c r="G80" s="390"/>
      <c r="H80" s="390"/>
      <c r="I80" s="298"/>
      <c r="J80" s="390"/>
      <c r="K80" s="390"/>
      <c r="L80" s="333"/>
      <c r="M80" s="380"/>
      <c r="N80" s="390"/>
      <c r="O80" s="298"/>
      <c r="P80" s="298"/>
      <c r="Q80" s="298"/>
    </row>
    <row r="81" spans="1:17" ht="12" customHeight="1">
      <c r="A81" s="298"/>
      <c r="B81" s="380"/>
      <c r="C81" s="298"/>
      <c r="D81" s="390"/>
      <c r="E81" s="298"/>
      <c r="F81" s="390"/>
      <c r="G81" s="390"/>
      <c r="H81" s="390"/>
      <c r="I81" s="298"/>
      <c r="J81" s="390"/>
      <c r="K81" s="390"/>
      <c r="L81" s="333"/>
      <c r="M81" s="380"/>
      <c r="N81" s="390"/>
      <c r="O81" s="298"/>
      <c r="P81" s="298"/>
      <c r="Q81" s="298"/>
    </row>
    <row r="82" spans="1:17" ht="12" customHeight="1">
      <c r="A82" s="298"/>
      <c r="B82" s="380"/>
      <c r="C82" s="298"/>
      <c r="D82" s="390"/>
      <c r="E82" s="298"/>
      <c r="F82" s="390"/>
      <c r="G82" s="390"/>
      <c r="H82" s="390"/>
      <c r="I82" s="298"/>
      <c r="J82" s="390"/>
      <c r="K82" s="390"/>
      <c r="L82" s="333"/>
      <c r="M82" s="380"/>
      <c r="N82" s="390"/>
      <c r="O82" s="298"/>
      <c r="P82" s="298"/>
      <c r="Q82" s="298"/>
    </row>
    <row r="83" spans="1:17" ht="12" customHeight="1">
      <c r="A83" s="298"/>
      <c r="B83" s="380"/>
      <c r="C83" s="298"/>
      <c r="D83" s="390"/>
      <c r="E83" s="298"/>
      <c r="F83" s="390"/>
      <c r="G83" s="390"/>
      <c r="H83" s="390"/>
      <c r="I83" s="298"/>
      <c r="J83" s="390"/>
      <c r="K83" s="390"/>
      <c r="L83" s="333"/>
      <c r="M83" s="380"/>
      <c r="N83" s="390"/>
      <c r="O83" s="298"/>
      <c r="P83" s="298"/>
      <c r="Q83" s="298"/>
    </row>
    <row r="84" spans="1:17" ht="12" customHeight="1">
      <c r="A84" s="298"/>
      <c r="B84" s="380"/>
      <c r="C84" s="298"/>
      <c r="D84" s="390"/>
      <c r="E84" s="298"/>
      <c r="F84" s="390"/>
      <c r="G84" s="390"/>
      <c r="H84" s="390"/>
      <c r="I84" s="298"/>
      <c r="J84" s="390"/>
      <c r="K84" s="390"/>
      <c r="L84" s="333"/>
      <c r="M84" s="380"/>
      <c r="N84" s="390"/>
      <c r="O84" s="298"/>
      <c r="P84" s="298"/>
      <c r="Q84" s="298"/>
    </row>
    <row r="85" spans="1:17" ht="12" customHeight="1">
      <c r="A85" s="298"/>
      <c r="B85" s="380"/>
      <c r="C85" s="298"/>
      <c r="D85" s="390"/>
      <c r="E85" s="298"/>
      <c r="F85" s="390"/>
      <c r="G85" s="390"/>
      <c r="H85" s="390"/>
      <c r="I85" s="298"/>
      <c r="J85" s="390"/>
      <c r="K85" s="390"/>
      <c r="L85" s="333"/>
      <c r="M85" s="380"/>
      <c r="N85" s="390"/>
      <c r="O85" s="298"/>
      <c r="P85" s="298"/>
      <c r="Q85" s="298"/>
    </row>
    <row r="86" spans="1:17" ht="12" customHeight="1">
      <c r="A86" s="298"/>
      <c r="B86" s="380"/>
      <c r="C86" s="298"/>
      <c r="D86" s="390"/>
      <c r="E86" s="298"/>
      <c r="F86" s="390"/>
      <c r="G86" s="390"/>
      <c r="H86" s="390"/>
      <c r="I86" s="298"/>
      <c r="J86" s="390"/>
      <c r="K86" s="390"/>
      <c r="L86" s="333"/>
      <c r="M86" s="380"/>
      <c r="N86" s="390"/>
      <c r="O86" s="298"/>
      <c r="P86" s="298"/>
      <c r="Q86" s="298"/>
    </row>
    <row r="87" spans="1:17" ht="12" customHeight="1">
      <c r="A87" s="298"/>
      <c r="B87" s="380"/>
      <c r="C87" s="298"/>
      <c r="D87" s="390"/>
      <c r="E87" s="298"/>
      <c r="F87" s="390"/>
      <c r="G87" s="390"/>
      <c r="H87" s="390"/>
      <c r="I87" s="298"/>
      <c r="J87" s="390"/>
      <c r="K87" s="390"/>
      <c r="L87" s="333"/>
      <c r="M87" s="380"/>
      <c r="N87" s="390"/>
      <c r="O87" s="298"/>
      <c r="P87" s="298"/>
      <c r="Q87" s="298"/>
    </row>
    <row r="88" spans="1:17" ht="12" customHeight="1">
      <c r="A88" s="298"/>
      <c r="B88" s="380"/>
      <c r="C88" s="298"/>
      <c r="D88" s="390"/>
      <c r="E88" s="298"/>
      <c r="F88" s="390"/>
      <c r="G88" s="390"/>
      <c r="H88" s="390"/>
      <c r="I88" s="298"/>
      <c r="J88" s="390"/>
      <c r="K88" s="390"/>
      <c r="L88" s="333"/>
      <c r="M88" s="380"/>
      <c r="N88" s="390"/>
      <c r="O88" s="298"/>
      <c r="P88" s="298"/>
      <c r="Q88" s="298"/>
    </row>
    <row r="89" spans="1:17" ht="12" customHeight="1">
      <c r="A89" s="298"/>
      <c r="B89" s="380"/>
      <c r="C89" s="298"/>
      <c r="D89" s="390"/>
      <c r="E89" s="298"/>
      <c r="F89" s="390"/>
      <c r="G89" s="390"/>
      <c r="H89" s="390"/>
      <c r="I89" s="298"/>
      <c r="J89" s="390"/>
      <c r="K89" s="390"/>
      <c r="L89" s="333"/>
      <c r="M89" s="380"/>
      <c r="N89" s="390"/>
      <c r="O89" s="298"/>
      <c r="P89" s="298"/>
      <c r="Q89" s="298"/>
    </row>
    <row r="90" spans="1:17" ht="12" customHeight="1">
      <c r="A90" s="298"/>
      <c r="B90" s="298"/>
      <c r="C90" s="298"/>
      <c r="D90" s="394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</row>
    <row r="91" spans="1:17" ht="14" customHeight="1">
      <c r="A91" s="298"/>
      <c r="B91" s="298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</row>
    <row r="92" spans="1:17" ht="12" customHeight="1">
      <c r="A92" s="298"/>
      <c r="B92" s="298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98"/>
    </row>
    <row r="93" spans="1:17" ht="12" customHeight="1">
      <c r="A93" s="298"/>
      <c r="B93" s="298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</row>
    <row r="94" spans="1:17" ht="12" customHeight="1">
      <c r="A94" s="298"/>
      <c r="B94" s="298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98"/>
    </row>
    <row r="95" spans="1:17" ht="12" customHeight="1">
      <c r="A95" s="298"/>
      <c r="B95" s="298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</row>
    <row r="96" spans="1:17" ht="12" customHeight="1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8"/>
      <c r="P96" s="298"/>
      <c r="Q96" s="298"/>
    </row>
    <row r="97" spans="1:17" ht="12" customHeight="1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 ht="12" customHeight="1">
      <c r="A98" s="298"/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 ht="12" customHeight="1">
      <c r="A99" s="298"/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 ht="12" customHeight="1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 ht="12" customHeight="1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 ht="12" customHeight="1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 ht="12" customHeight="1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 ht="12" customHeight="1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 ht="12" customHeight="1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 ht="12" customHeight="1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 ht="12" customHeight="1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 ht="12" customHeight="1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 ht="12" customHeight="1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 ht="12" customHeight="1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 ht="12" customHeight="1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 ht="12" customHeight="1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 ht="12" customHeight="1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 ht="12" customHeight="1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2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>
      <c r="A178" s="298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>
      <c r="A179" s="298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>
      <c r="A180" s="298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>
      <c r="A181" s="298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>
      <c r="A182" s="298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>
      <c r="A184" s="298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>
      <c r="A185" s="298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>
      <c r="A186" s="298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>
      <c r="A187" s="298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>
      <c r="A188" s="298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>
      <c r="A189" s="298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>
      <c r="A191" s="298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>
      <c r="A192" s="298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>
      <c r="A193" s="298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>
      <c r="A194" s="298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>
      <c r="A195" s="298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>
      <c r="A196" s="298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>
      <c r="A197" s="298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>
      <c r="A198" s="298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>
      <c r="A200" s="298"/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>
      <c r="A201" s="298"/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>
      <c r="A202" s="298"/>
      <c r="B202" s="298"/>
      <c r="C202" s="298"/>
      <c r="D202" s="298"/>
      <c r="E202" s="298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>
      <c r="A203" s="298"/>
      <c r="B203" s="298"/>
      <c r="C203" s="298"/>
      <c r="D203" s="298"/>
      <c r="E203" s="298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>
      <c r="A204" s="298"/>
      <c r="B204" s="298"/>
      <c r="C204" s="298"/>
      <c r="D204" s="298"/>
      <c r="E204" s="298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>
      <c r="A205" s="298"/>
      <c r="B205" s="298"/>
      <c r="C205" s="298"/>
      <c r="D205" s="298"/>
      <c r="E205" s="298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>
      <c r="A206" s="298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>
      <c r="A208" s="2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>
      <c r="A209" s="2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>
      <c r="A210" s="2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>
      <c r="A211" s="2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>
      <c r="A213" s="2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>
      <c r="A214" s="2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>
      <c r="A215" s="2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>
      <c r="A216" s="2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>
      <c r="A218" s="298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>
      <c r="A219" s="298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>
      <c r="A220" s="298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>
      <c r="A221" s="298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>
      <c r="A222" s="298"/>
      <c r="B222" s="299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>
      <c r="A224" s="298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>
      <c r="A225" s="298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>
      <c r="A226" s="298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>
      <c r="A227" s="298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>
      <c r="A228" s="298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>
      <c r="A230" s="298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>
      <c r="A231" s="298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>
      <c r="A232" s="298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>
      <c r="A233" s="298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>
      <c r="A234" s="298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 ht="10" customHeight="1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 ht="10" customHeight="1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 ht="10" customHeight="1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 ht="10" customHeight="1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 ht="10" customHeight="1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 ht="10" customHeight="1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 ht="10" customHeight="1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 ht="10" customHeight="1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 ht="10" customHeight="1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 ht="10" customHeight="1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 ht="10" customHeight="1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 ht="10" customHeight="1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 ht="10" customHeight="1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 ht="10" customHeight="1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 ht="10" customHeight="1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 ht="10" customHeight="1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 ht="10" customHeight="1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 ht="10" customHeight="1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 ht="10" customHeight="1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 ht="10" customHeight="1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 ht="10" customHeight="1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 ht="11" customHeight="1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 ht="10" customHeight="1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 ht="10" customHeight="1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 ht="10" customHeight="1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 ht="10" customHeight="1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 ht="10" customHeight="1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 ht="10" customHeight="1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 ht="10" customHeight="1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 ht="10" customHeight="1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 ht="10" customHeight="1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 ht="10" customHeight="1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 ht="10" customHeight="1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 ht="10" customHeight="1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 ht="10" customHeight="1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 ht="10" customHeight="1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 ht="10" customHeight="1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 ht="10" customHeight="1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 ht="10" customHeight="1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 ht="10" customHeight="1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 ht="10" customHeight="1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 ht="10" customHeight="1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 ht="10" customHeight="1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 ht="11" customHeight="1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 ht="10" customHeight="1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 ht="10" customHeight="1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 ht="10" customHeight="1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 ht="10" customHeight="1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 ht="10" customHeight="1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 ht="10" customHeight="1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 ht="10" customHeight="1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 ht="10" customHeight="1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 ht="10" customHeight="1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 ht="10" customHeight="1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 ht="10" customHeight="1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 ht="10" customHeight="1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 ht="10" customHeight="1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 ht="10" customHeight="1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 ht="10" customHeight="1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 ht="10" customHeight="1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 ht="10" customHeight="1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 ht="10" customHeight="1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 ht="10" customHeight="1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 ht="10" customHeight="1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 ht="10" customHeight="1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 ht="11" customHeight="1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 ht="10" customHeight="1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 ht="10" customHeight="1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 ht="10" customHeight="1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 ht="10" customHeight="1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 ht="10" customHeight="1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 ht="10" customHeight="1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 ht="10" customHeight="1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 ht="10" customHeight="1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 ht="10" customHeight="1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 ht="10" customHeight="1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 ht="10" customHeight="1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 ht="10" customHeight="1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 ht="10" customHeight="1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 ht="10" customHeight="1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 ht="10" customHeight="1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 ht="10" customHeight="1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 ht="10" customHeight="1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 ht="10" customHeight="1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 ht="10" customHeight="1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 ht="10" customHeight="1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 ht="10" customHeight="1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 ht="11" customHeight="1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 ht="10" customHeight="1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4" orientation="portrait" r:id="rId1"/>
  <headerFooter alignWithMargins="0"/>
  <rowBreaks count="1" manualBreak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Hojas de cálculo</vt:lpstr>
      </vt:variant>
      <vt:variant>
        <vt:i4>31</vt:i4>
      </vt:variant>
      <vt:variant>
        <vt:lpstr>Gráficos</vt:lpstr>
      </vt:variant>
      <vt:variant>
        <vt:i4>26</vt:i4>
      </vt:variant>
      <vt:variant>
        <vt:lpstr>Rangos con nombre</vt:lpstr>
      </vt:variant>
      <vt:variant>
        <vt:i4>22</vt:i4>
      </vt:variant>
    </vt:vector>
  </HeadingPairs>
  <TitlesOfParts>
    <vt:vector size="79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'Figure List'!Área_de_impresión</vt:lpstr>
      <vt:lpstr>'Program List'!Área_de_impresión</vt:lpstr>
      <vt:lpstr>Q!Área_de_impresión</vt:lpstr>
      <vt:lpstr>'Q-Prt1'!Área_de_impresión</vt:lpstr>
      <vt:lpstr>'Q-Prt2'!Área_de_impresión</vt:lpstr>
      <vt:lpstr>'Q-Prt3'!Área_de_impresión</vt:lpstr>
      <vt:lpstr>'Q-Prt4'!Área_de_impresión</vt:lpstr>
      <vt:lpstr>'Q-Prt5'!Área_de_impresión</vt:lpstr>
      <vt:lpstr>'Q-Prt6'!Área_de_impresión</vt:lpstr>
      <vt:lpstr>'Q-Prt7'!Área_de_impresión</vt:lpstr>
      <vt:lpstr>'Read Me'!Área_de_impresión</vt:lpstr>
      <vt:lpstr>'Table List'!Área_de_impresión</vt:lpstr>
      <vt:lpstr>'Title Page'!Área_de_impresión</vt:lpstr>
      <vt:lpstr>'Figure List'!Títulos_a_imprimir</vt:lpstr>
      <vt:lpstr>'Q-Prt1'!Títulos_a_imprimir</vt:lpstr>
      <vt:lpstr>'Q-Prt2'!Títulos_a_imprimir</vt:lpstr>
      <vt:lpstr>'Q-Prt3'!Títulos_a_imprimir</vt:lpstr>
      <vt:lpstr>'Q-Prt4'!Títulos_a_imprimir</vt:lpstr>
      <vt:lpstr>'Q-Prt5'!Títulos_a_imprimir</vt:lpstr>
      <vt:lpstr>'Q-Prt6'!Títulos_a_imprimir</vt:lpstr>
      <vt:lpstr>'Q-Prt7'!Títulos_a_imprimir</vt:lpstr>
      <vt:lpstr>'Table List'!Títulos_a_imprimir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JUAN FRANCISCO CORONEL TORO</cp:lastModifiedBy>
  <cp:lastPrinted>2017-11-13T22:25:07Z</cp:lastPrinted>
  <dcterms:created xsi:type="dcterms:W3CDTF">2001-04-24T01:56:49Z</dcterms:created>
  <dcterms:modified xsi:type="dcterms:W3CDTF">2025-02-24T13:12:19Z</dcterms:modified>
</cp:coreProperties>
</file>