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-20.04\home\moosetools\projects\mothman\Data\"/>
    </mc:Choice>
  </mc:AlternateContent>
  <xr:revisionPtr revIDLastSave="0" documentId="13_ncr:1_{84F019C9-8FB6-4F45-93C8-AB2A07D50174}" xr6:coauthVersionLast="47" xr6:coauthVersionMax="47" xr10:uidLastSave="{00000000-0000-0000-0000-000000000000}"/>
  <bookViews>
    <workbookView xWindow="-120" yWindow="-120" windowWidth="29040" windowHeight="15840" activeTab="1" xr2:uid="{553CB2C9-4EE1-4D00-87D2-592D4CC4367C}"/>
  </bookViews>
  <sheets>
    <sheet name="Sheet1" sheetId="1" r:id="rId1"/>
    <sheet name="8channe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3" i="2"/>
  <c r="B24" i="2"/>
  <c r="G4" i="2"/>
  <c r="G5" i="2"/>
  <c r="G6" i="2"/>
  <c r="G7" i="2"/>
  <c r="G8" i="2"/>
  <c r="G9" i="2"/>
  <c r="G10" i="2"/>
  <c r="G3" i="2"/>
  <c r="F4" i="2"/>
  <c r="F5" i="2"/>
  <c r="F6" i="2"/>
  <c r="F7" i="2"/>
  <c r="F8" i="2"/>
  <c r="F9" i="2"/>
  <c r="F10" i="2"/>
  <c r="F3" i="2"/>
  <c r="E3" i="2" a="1"/>
  <c r="E3" i="2" s="1"/>
  <c r="B21" i="2"/>
  <c r="K8" i="1"/>
  <c r="N2" i="1" a="1"/>
  <c r="N2" i="1" s="1"/>
  <c r="K2" i="1"/>
  <c r="M2" i="1" a="1"/>
  <c r="M2" i="1" s="1"/>
  <c r="K6" i="1"/>
  <c r="B3" i="1"/>
  <c r="B5" i="1" s="1"/>
  <c r="B7" i="1"/>
  <c r="L5" i="1" s="1"/>
  <c r="K9" i="1"/>
  <c r="B14" i="1"/>
  <c r="L2" i="1"/>
  <c r="H5" i="1"/>
  <c r="B10" i="1"/>
  <c r="E2" i="1" s="1"/>
  <c r="B13" i="1"/>
  <c r="B17" i="1"/>
  <c r="B18" i="1"/>
  <c r="E4" i="1" s="1"/>
  <c r="E18" i="1"/>
  <c r="B22" i="1"/>
  <c r="E5" i="1" s="1"/>
  <c r="B25" i="1"/>
  <c r="B26" i="1"/>
  <c r="E6" i="1" s="1"/>
  <c r="E3" i="1" l="1"/>
  <c r="E10" i="1" s="1"/>
  <c r="E9" i="1"/>
  <c r="E11" i="1"/>
  <c r="H7" i="1"/>
  <c r="H6" i="1"/>
  <c r="K11" i="1" s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<sst xmlns="http://schemas.openxmlformats.org/spreadsheetml/2006/main" count="71" uniqueCount="54">
  <si>
    <t>Time</t>
  </si>
  <si>
    <t>m3/s</t>
  </si>
  <si>
    <t>total time</t>
  </si>
  <si>
    <t>General</t>
  </si>
  <si>
    <t>Total time</t>
  </si>
  <si>
    <t>Multiscale times</t>
  </si>
  <si>
    <t>My times</t>
  </si>
  <si>
    <t>Length (m)</t>
  </si>
  <si>
    <t>Area (full flow)</t>
  </si>
  <si>
    <t>Area (1 channel)</t>
  </si>
  <si>
    <t>Temp</t>
  </si>
  <si>
    <t>HX time</t>
  </si>
  <si>
    <t>hotleg</t>
  </si>
  <si>
    <t>EX</t>
  </si>
  <si>
    <t>Density</t>
  </si>
  <si>
    <t>Main Ch</t>
  </si>
  <si>
    <t>coldleg</t>
  </si>
  <si>
    <t>UP</t>
  </si>
  <si>
    <t>mdot</t>
  </si>
  <si>
    <t>HE time</t>
  </si>
  <si>
    <t>LP</t>
  </si>
  <si>
    <t>downcm</t>
  </si>
  <si>
    <t>Core</t>
  </si>
  <si>
    <t>mdot_1</t>
  </si>
  <si>
    <t>Downcm.</t>
  </si>
  <si>
    <t>Heat Exchanger</t>
  </si>
  <si>
    <t>Mass</t>
  </si>
  <si>
    <t>TOTAL</t>
  </si>
  <si>
    <t>CORE</t>
  </si>
  <si>
    <t>Main Channel</t>
  </si>
  <si>
    <t>NONCORE</t>
  </si>
  <si>
    <t>mass</t>
  </si>
  <si>
    <t>time</t>
  </si>
  <si>
    <t>T = A*L/G</t>
  </si>
  <si>
    <t>Downcomer</t>
  </si>
  <si>
    <t>SOURCES</t>
  </si>
  <si>
    <t>number zones</t>
  </si>
  <si>
    <t>int. sources</t>
  </si>
  <si>
    <t>Ch</t>
  </si>
  <si>
    <t>EX TOT</t>
  </si>
  <si>
    <t>CORE TOT</t>
  </si>
  <si>
    <t>L</t>
  </si>
  <si>
    <t>Channel Set</t>
  </si>
  <si>
    <t>Tau</t>
  </si>
  <si>
    <t>N</t>
  </si>
  <si>
    <t>Scalars</t>
  </si>
  <si>
    <t>F_total</t>
  </si>
  <si>
    <t>F*V</t>
  </si>
  <si>
    <t>F*V_norm'd</t>
  </si>
  <si>
    <t>Area m2</t>
  </si>
  <si>
    <t>Density 900K</t>
  </si>
  <si>
    <t>area full</t>
  </si>
  <si>
    <t>Density kg/m3 900K</t>
  </si>
  <si>
    <t>Mdot 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</si>
</sst>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E+00"/>
    <numFmt numFmtId="165" formatCode="0.000000000E+00"/>
    <numFmt numFmtId="166" formatCode="0.000000"/>
  </numFmts>
  <fonts count="8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b/>
      <sz val="11"/>
      <color indexed="8"/>
      <name val="Aptos Narrow"/>
      <family val="2"/>
    </font>
    <font>
      <sz val="11"/>
      <color indexed="10"/>
      <name val="Aptos Narrow"/>
      <family val="2"/>
    </font>
    <font>
      <sz val="9"/>
      <color indexed="10"/>
      <name val="Consolas"/>
      <family val="3"/>
    </font>
    <font>
      <b/>
      <sz val="11"/>
      <color theme="1"/>
      <name val="Aptos Narrow"/>
      <family val="2"/>
      <scheme val="minor"/>
    </font>
    <font>
      <sz val="9"/>
      <color rgb="FF79FFD7"/>
      <name val="Consolas"/>
      <family val="3"/>
    </font>
    <font>
      <sz val="9"/>
      <color rgb="FFFCA74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6" fontId="1" fillId="0" borderId="0" xfId="0" applyNumberFormat="1" applyFont="1"/>
    <xf numFmtId="165" fontId="1" fillId="0" borderId="0" xfId="0" applyNumberFormat="1" applyFont="1"/>
    <xf numFmtId="0" fontId="3" fillId="2" borderId="0" xfId="0" applyFont="1" applyFill="1"/>
    <xf numFmtId="0" fontId="4" fillId="2" borderId="0" xfId="0" applyFont="1" applyFill="1" applyAlignment="1">
      <alignment vertical="center"/>
    </xf>
    <xf numFmtId="164" fontId="1" fillId="0" borderId="0" xfId="0" applyNumberFormat="1" applyFont="1"/>
    <xf numFmtId="164" fontId="3" fillId="2" borderId="0" xfId="0" applyNumberFormat="1" applyFont="1" applyFill="1"/>
    <xf numFmtId="0" fontId="6" fillId="0" borderId="0" xfId="0" applyFont="1" applyAlignment="1">
      <alignment vertical="center"/>
    </xf>
    <xf numFmtId="11" fontId="0" fillId="0" borderId="0" xfId="0" applyNumberFormat="1"/>
    <xf numFmtId="0" fontId="0" fillId="0" borderId="0" xfId="0" applyNumberFormat="1"/>
    <xf numFmtId="0" fontId="5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EF0A-A8F7-4824-A408-62772B98A0D8}">
  <dimension ref="A1:N33"/>
  <sheetViews>
    <sheetView zoomScaleNormal="100" workbookViewId="0">
      <selection activeCell="O2" sqref="O2"/>
    </sheetView>
  </sheetViews>
  <sheetFormatPr defaultRowHeight="15" x14ac:dyDescent="0.25"/>
  <cols>
    <col min="1" max="1" width="12.7109375" customWidth="1"/>
    <col min="2" max="2" width="16.5703125" customWidth="1"/>
    <col min="4" max="4" width="13.42578125" customWidth="1"/>
    <col min="5" max="6" width="14.140625" customWidth="1"/>
    <col min="7" max="7" width="13.140625" bestFit="1" customWidth="1"/>
    <col min="8" max="8" width="13.42578125" customWidth="1"/>
    <col min="9" max="9" width="17.42578125" customWidth="1"/>
    <col min="10" max="10" width="13.140625" customWidth="1"/>
    <col min="11" max="11" width="12" customWidth="1"/>
    <col min="13" max="13" width="18.140625" customWidth="1"/>
    <col min="14" max="14" width="17.28515625" customWidth="1"/>
  </cols>
  <sheetData>
    <row r="1" spans="1:14" x14ac:dyDescent="0.25">
      <c r="A1" s="2" t="s">
        <v>3</v>
      </c>
      <c r="B1" s="1"/>
      <c r="C1" s="1"/>
      <c r="D1" s="1" t="s">
        <v>4</v>
      </c>
      <c r="E1" s="1"/>
      <c r="F1" s="1"/>
      <c r="G1" s="1" t="s">
        <v>5</v>
      </c>
      <c r="H1" s="1"/>
      <c r="I1" s="1"/>
      <c r="J1" s="1" t="s">
        <v>6</v>
      </c>
      <c r="K1" s="1"/>
      <c r="L1" s="1" t="s">
        <v>7</v>
      </c>
      <c r="M1" s="1" t="s">
        <v>8</v>
      </c>
      <c r="N1" s="1" t="s">
        <v>9</v>
      </c>
    </row>
    <row r="2" spans="1:14" x14ac:dyDescent="0.25">
      <c r="A2" s="1" t="s">
        <v>10</v>
      </c>
      <c r="B2" s="1">
        <v>900</v>
      </c>
      <c r="C2" s="1"/>
      <c r="D2" s="1" t="s">
        <v>11</v>
      </c>
      <c r="E2" s="1">
        <f>B10</f>
        <v>2.6785714285714284</v>
      </c>
      <c r="F2" s="1"/>
      <c r="G2" s="1" t="s">
        <v>12</v>
      </c>
      <c r="H2" s="3">
        <v>4.7</v>
      </c>
      <c r="I2" s="1"/>
      <c r="J2" s="1" t="s">
        <v>13</v>
      </c>
      <c r="K2" s="3">
        <f>H2+H3+H4</f>
        <v>11.47857142857143</v>
      </c>
      <c r="L2" s="1">
        <f>1</f>
        <v>1</v>
      </c>
      <c r="M2" s="1" cm="1">
        <f t="array" ref="M2:M6">K2:K6/L2:L6*B5</f>
        <v>0.85576210488011606</v>
      </c>
      <c r="N2" s="4" cm="1">
        <f t="array" ref="N2:N6">_xlfn.ANCHORARRAY(M2)*B6/B4</f>
        <v>6.1177747249431178E-4</v>
      </c>
    </row>
    <row r="3" spans="1:14" x14ac:dyDescent="0.25">
      <c r="A3" s="1" t="s">
        <v>14</v>
      </c>
      <c r="B3" s="1">
        <f>2715.13-0.513*(B2)</f>
        <v>2253.4300000000003</v>
      </c>
      <c r="C3" s="1"/>
      <c r="D3" s="1" t="s">
        <v>15</v>
      </c>
      <c r="E3" s="1">
        <f>B14</f>
        <v>9.1724999999999994</v>
      </c>
      <c r="F3" s="1"/>
      <c r="G3" s="1" t="s">
        <v>16</v>
      </c>
      <c r="H3" s="3">
        <v>4.0999999999999996</v>
      </c>
      <c r="I3" s="1"/>
      <c r="J3" s="1" t="s">
        <v>17</v>
      </c>
      <c r="K3" s="3">
        <v>2</v>
      </c>
      <c r="L3" s="1">
        <v>1</v>
      </c>
      <c r="M3" s="1">
        <v>0.14910602947506688</v>
      </c>
      <c r="N3" s="4">
        <v>1.0659470584841772E-4</v>
      </c>
    </row>
    <row r="4" spans="1:14" x14ac:dyDescent="0.25">
      <c r="A4" s="1" t="s">
        <v>18</v>
      </c>
      <c r="B4" s="5">
        <v>168</v>
      </c>
      <c r="C4" s="1"/>
      <c r="D4" s="1" t="s">
        <v>17</v>
      </c>
      <c r="E4" s="1">
        <f>B18</f>
        <v>2.8273809523809526</v>
      </c>
      <c r="F4" s="1"/>
      <c r="G4" s="1" t="s">
        <v>19</v>
      </c>
      <c r="H4" s="3">
        <f>B10</f>
        <v>2.6785714285714284</v>
      </c>
      <c r="I4" s="1"/>
      <c r="J4" s="1" t="s">
        <v>20</v>
      </c>
      <c r="K4" s="3">
        <v>2</v>
      </c>
      <c r="L4" s="1">
        <v>1</v>
      </c>
      <c r="M4" s="1">
        <v>0.14910602947506688</v>
      </c>
      <c r="N4" s="4">
        <v>1.0659470584841772E-4</v>
      </c>
    </row>
    <row r="5" spans="1:14" x14ac:dyDescent="0.25">
      <c r="A5" s="1" t="s">
        <v>1</v>
      </c>
      <c r="B5" s="1">
        <f>B4/B3</f>
        <v>7.4553014737533438E-2</v>
      </c>
      <c r="C5" s="1"/>
      <c r="D5" s="1" t="s">
        <v>20</v>
      </c>
      <c r="E5" s="1">
        <f>B22</f>
        <v>4.0476190476190474</v>
      </c>
      <c r="F5" s="1"/>
      <c r="G5" s="1" t="s">
        <v>21</v>
      </c>
      <c r="H5" s="3">
        <f>1.3</f>
        <v>1.3</v>
      </c>
      <c r="I5" s="1"/>
      <c r="J5" s="1" t="s">
        <v>22</v>
      </c>
      <c r="K5" s="1">
        <v>8.4</v>
      </c>
      <c r="L5" s="1">
        <f>B7</f>
        <v>1.7018</v>
      </c>
      <c r="M5" s="1">
        <v>0.36798996579814364</v>
      </c>
      <c r="N5" s="4">
        <v>2.6307307824853358E-4</v>
      </c>
    </row>
    <row r="6" spans="1:14" x14ac:dyDescent="0.25">
      <c r="A6" s="1" t="s">
        <v>23</v>
      </c>
      <c r="B6" s="6">
        <v>0.12010185399999999</v>
      </c>
      <c r="C6" s="1"/>
      <c r="D6" s="1" t="s">
        <v>24</v>
      </c>
      <c r="E6" s="1">
        <f>B26</f>
        <v>2.2380952380952381</v>
      </c>
      <c r="F6" s="1"/>
      <c r="G6" s="1" t="s">
        <v>17</v>
      </c>
      <c r="H6" s="3">
        <f>B18</f>
        <v>2.8273809523809526</v>
      </c>
      <c r="I6" s="1"/>
      <c r="J6" s="1" t="s">
        <v>34</v>
      </c>
      <c r="K6" s="3">
        <f>H5</f>
        <v>1.3</v>
      </c>
      <c r="L6" s="1">
        <v>1</v>
      </c>
      <c r="M6" s="1">
        <v>9.6918919158793471E-2</v>
      </c>
      <c r="N6" s="4">
        <v>6.9286558801471526E-5</v>
      </c>
    </row>
    <row r="7" spans="1:14" x14ac:dyDescent="0.25">
      <c r="A7" s="1" t="s">
        <v>41</v>
      </c>
      <c r="B7">
        <f>67*2.54/100</f>
        <v>1.7018</v>
      </c>
      <c r="C7" s="1"/>
      <c r="D7" s="1"/>
      <c r="E7" s="1"/>
      <c r="F7" s="1"/>
      <c r="G7" s="1" t="s">
        <v>20</v>
      </c>
      <c r="H7" s="3">
        <f>B26</f>
        <v>2.2380952380952381</v>
      </c>
      <c r="I7" s="1"/>
      <c r="L7" s="1"/>
      <c r="M7" s="1"/>
      <c r="N7" s="1"/>
    </row>
    <row r="8" spans="1:14" x14ac:dyDescent="0.25">
      <c r="A8" s="2" t="s">
        <v>25</v>
      </c>
      <c r="B8" s="1"/>
      <c r="C8" s="1"/>
      <c r="D8" s="1"/>
      <c r="E8" s="1"/>
      <c r="F8" s="1"/>
      <c r="G8" s="1"/>
      <c r="H8" s="1"/>
      <c r="I8" s="1"/>
      <c r="J8" s="1" t="s">
        <v>39</v>
      </c>
      <c r="K8" s="3">
        <f>K2+K3+K4+K6</f>
        <v>16.778571428571428</v>
      </c>
      <c r="L8" s="1"/>
      <c r="M8" s="1"/>
      <c r="N8" s="1"/>
    </row>
    <row r="9" spans="1:14" x14ac:dyDescent="0.25">
      <c r="A9" s="1" t="s">
        <v>26</v>
      </c>
      <c r="B9" s="1">
        <v>450</v>
      </c>
      <c r="C9" s="1"/>
      <c r="D9" s="1" t="s">
        <v>27</v>
      </c>
      <c r="E9" s="1">
        <f>SUM(E2:E8)</f>
        <v>20.964166666666667</v>
      </c>
      <c r="F9" s="1"/>
      <c r="G9" s="1"/>
      <c r="H9" s="1"/>
      <c r="I9" s="1"/>
      <c r="J9" s="1" t="s">
        <v>40</v>
      </c>
      <c r="K9" s="1">
        <f>K5</f>
        <v>8.4</v>
      </c>
      <c r="L9" s="1"/>
      <c r="M9" s="1"/>
      <c r="N9" s="1"/>
    </row>
    <row r="10" spans="1:14" x14ac:dyDescent="0.25">
      <c r="A10" s="1" t="s">
        <v>0</v>
      </c>
      <c r="B10" s="1">
        <f>B9/B4</f>
        <v>2.6785714285714284</v>
      </c>
      <c r="C10" s="1"/>
      <c r="D10" s="1" t="s">
        <v>28</v>
      </c>
      <c r="E10" s="1">
        <f>E3</f>
        <v>9.1724999999999994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 t="s">
        <v>30</v>
      </c>
      <c r="E11" s="1">
        <f>E6+E5+E4+E2</f>
        <v>11.791666666666666</v>
      </c>
      <c r="F11" s="1"/>
      <c r="G11" s="1"/>
      <c r="H11" s="1"/>
      <c r="I11" s="1"/>
      <c r="J11" s="1" t="s">
        <v>2</v>
      </c>
      <c r="K11" s="3">
        <f>K9+K8</f>
        <v>25.178571428571431</v>
      </c>
      <c r="L11" s="1"/>
      <c r="M11" s="1"/>
      <c r="N11" s="1"/>
    </row>
    <row r="12" spans="1:14" x14ac:dyDescent="0.25">
      <c r="A12" s="2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 t="s">
        <v>31</v>
      </c>
      <c r="B13" s="1">
        <f>513.66*3</f>
        <v>1540.98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 t="s">
        <v>32</v>
      </c>
      <c r="B14" s="1">
        <f>B13/B4</f>
        <v>9.1724999999999994</v>
      </c>
      <c r="C14" s="1"/>
      <c r="D14" s="1"/>
      <c r="E14" s="1"/>
      <c r="F14" s="1"/>
      <c r="G14" s="1"/>
      <c r="H14" s="1"/>
      <c r="I14" s="1"/>
      <c r="J14" s="1"/>
      <c r="K14" s="1" t="s">
        <v>33</v>
      </c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2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31</v>
      </c>
      <c r="B17" s="1">
        <f>475</f>
        <v>475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32</v>
      </c>
      <c r="B18" s="1">
        <f>B17/B4</f>
        <v>2.8273809523809526</v>
      </c>
      <c r="C18" s="1"/>
      <c r="D18" s="1"/>
      <c r="E18" s="1">
        <f>3.77+8.67</f>
        <v>12.44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2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 t="s">
        <v>31</v>
      </c>
      <c r="B21" s="1">
        <v>680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 t="s">
        <v>32</v>
      </c>
      <c r="B22" s="1">
        <f>B21/B4</f>
        <v>4.0476190476190474</v>
      </c>
      <c r="C22" s="1"/>
      <c r="D22" s="1"/>
      <c r="E22" s="1"/>
      <c r="F22" s="1"/>
      <c r="G22" s="1"/>
      <c r="H22" s="1">
        <v>1.4</v>
      </c>
      <c r="I22" s="1">
        <v>2.2999999999999998</v>
      </c>
      <c r="J22" s="1">
        <v>1.7569999999999999</v>
      </c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2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 t="s">
        <v>31</v>
      </c>
      <c r="B25" s="1">
        <f>376</f>
        <v>376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32</v>
      </c>
      <c r="B26" s="1">
        <f>B25/B4</f>
        <v>2.2380952380952381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2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 t="s">
        <v>36</v>
      </c>
      <c r="B29" s="1">
        <v>100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2" t="s">
        <v>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2" t="s">
        <v>17</v>
      </c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2" t="s">
        <v>20</v>
      </c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2" x14ac:dyDescent="0.25">
      <c r="A33" s="2" t="s">
        <v>38</v>
      </c>
      <c r="B3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1A60-BD23-43FA-8C61-A780C983F3DF}">
  <dimension ref="A2:I24"/>
  <sheetViews>
    <sheetView tabSelected="1" workbookViewId="0">
      <selection activeCell="H20" sqref="H20"/>
    </sheetView>
  </sheetViews>
  <sheetFormatPr defaultRowHeight="15" x14ac:dyDescent="0.25"/>
  <cols>
    <col min="1" max="2" width="16.85546875" customWidth="1"/>
    <col min="4" max="4" width="11.28515625" customWidth="1"/>
    <col min="5" max="5" width="13.5703125" customWidth="1"/>
    <col min="7" max="7" width="15.42578125" customWidth="1"/>
    <col min="8" max="8" width="18.85546875" customWidth="1"/>
  </cols>
  <sheetData>
    <row r="2" spans="1:9" x14ac:dyDescent="0.25">
      <c r="A2" s="12" t="s">
        <v>42</v>
      </c>
      <c r="B2" s="12" t="s">
        <v>43</v>
      </c>
      <c r="C2" s="12" t="s">
        <v>44</v>
      </c>
      <c r="D2" s="12" t="s">
        <v>47</v>
      </c>
      <c r="E2" s="12" t="s">
        <v>48</v>
      </c>
      <c r="F2" s="12" t="s">
        <v>41</v>
      </c>
      <c r="G2" s="12" t="s">
        <v>49</v>
      </c>
      <c r="H2" s="12" t="s">
        <v>52</v>
      </c>
      <c r="I2" s="12" t="s">
        <v>53</v>
      </c>
    </row>
    <row r="3" spans="1:9" x14ac:dyDescent="0.25">
      <c r="A3">
        <v>1</v>
      </c>
      <c r="B3" s="9">
        <v>4.1445591888752196</v>
      </c>
      <c r="C3">
        <v>16</v>
      </c>
      <c r="D3" s="10">
        <v>1.13132731957521E-8</v>
      </c>
      <c r="E3" s="11" cm="1">
        <f t="array" ref="E3:E10">D3:D10/B21</f>
        <v>1.9056945196436689E-2</v>
      </c>
      <c r="F3">
        <f>67*2.54/100</f>
        <v>1.7018</v>
      </c>
      <c r="G3">
        <f>$B$22</f>
        <v>2.8758716236800002E-4</v>
      </c>
      <c r="H3">
        <f>$B$24</f>
        <v>2253.4300000000003</v>
      </c>
    </row>
    <row r="4" spans="1:9" x14ac:dyDescent="0.25">
      <c r="A4">
        <v>2</v>
      </c>
      <c r="B4" s="9">
        <v>7.8013296890102204</v>
      </c>
      <c r="C4">
        <v>36</v>
      </c>
      <c r="D4" s="10">
        <v>2.7728540558819001E-8</v>
      </c>
      <c r="E4" s="11">
        <v>4.6708080735201989E-2</v>
      </c>
      <c r="F4">
        <f t="shared" ref="F4:F10" si="0">67*2.54/100</f>
        <v>1.7018</v>
      </c>
      <c r="G4">
        <f t="shared" ref="G4:G10" si="1">$B$22</f>
        <v>2.8758716236800002E-4</v>
      </c>
      <c r="H4">
        <f t="shared" ref="H4:H10" si="2">$B$24</f>
        <v>2253.4300000000003</v>
      </c>
    </row>
    <row r="5" spans="1:9" x14ac:dyDescent="0.25">
      <c r="A5">
        <v>3</v>
      </c>
      <c r="B5" s="9">
        <v>7.9938866900744001</v>
      </c>
      <c r="C5">
        <v>72</v>
      </c>
      <c r="D5" s="10">
        <v>5.8679342783278698E-8</v>
      </c>
      <c r="E5" s="11">
        <v>9.884398619523696E-2</v>
      </c>
      <c r="F5">
        <f t="shared" si="0"/>
        <v>1.7018</v>
      </c>
      <c r="G5">
        <f t="shared" si="1"/>
        <v>2.8758716236800002E-4</v>
      </c>
      <c r="H5">
        <f t="shared" si="2"/>
        <v>2253.4300000000003</v>
      </c>
    </row>
    <row r="6" spans="1:9" x14ac:dyDescent="0.25">
      <c r="A6">
        <v>4</v>
      </c>
      <c r="B6" s="9">
        <v>8.2612147279731403</v>
      </c>
      <c r="C6">
        <v>176</v>
      </c>
      <c r="D6" s="10">
        <v>1.3340196610763899E-7</v>
      </c>
      <c r="E6" s="11">
        <v>0.22471250479169344</v>
      </c>
      <c r="F6">
        <f t="shared" si="0"/>
        <v>1.7018</v>
      </c>
      <c r="G6">
        <f t="shared" si="1"/>
        <v>2.8758716236800002E-4</v>
      </c>
      <c r="H6">
        <f t="shared" si="2"/>
        <v>2253.4300000000003</v>
      </c>
    </row>
    <row r="7" spans="1:9" x14ac:dyDescent="0.25">
      <c r="A7">
        <v>5</v>
      </c>
      <c r="B7" s="9">
        <v>8.5611534676762595</v>
      </c>
      <c r="C7">
        <v>240</v>
      </c>
      <c r="D7" s="10">
        <v>1.4892733158460401E-7</v>
      </c>
      <c r="E7" s="11">
        <v>0.25086462133036808</v>
      </c>
      <c r="F7">
        <f t="shared" si="0"/>
        <v>1.7018</v>
      </c>
      <c r="G7">
        <f t="shared" si="1"/>
        <v>2.8758716236800002E-4</v>
      </c>
      <c r="H7">
        <f t="shared" si="2"/>
        <v>2253.4300000000003</v>
      </c>
    </row>
    <row r="8" spans="1:9" x14ac:dyDescent="0.25">
      <c r="A8">
        <v>6</v>
      </c>
      <c r="B8" s="9">
        <v>8.8340275917503899</v>
      </c>
      <c r="C8">
        <v>280</v>
      </c>
      <c r="D8" s="10">
        <v>1.24890632355603E-7</v>
      </c>
      <c r="E8" s="11">
        <v>0.21037536132714471</v>
      </c>
      <c r="F8">
        <f t="shared" si="0"/>
        <v>1.7018</v>
      </c>
      <c r="G8">
        <f t="shared" si="1"/>
        <v>2.8758716236800002E-4</v>
      </c>
      <c r="H8">
        <f t="shared" si="2"/>
        <v>2253.4300000000003</v>
      </c>
    </row>
    <row r="9" spans="1:9" x14ac:dyDescent="0.25">
      <c r="A9">
        <v>7</v>
      </c>
      <c r="B9" s="9">
        <v>9.2099026961714205</v>
      </c>
      <c r="C9">
        <v>332</v>
      </c>
      <c r="D9" s="10">
        <v>8.0280353584149203E-8</v>
      </c>
      <c r="E9" s="11">
        <v>0.13523038577183272</v>
      </c>
      <c r="F9">
        <f t="shared" si="0"/>
        <v>1.7018</v>
      </c>
      <c r="G9">
        <f t="shared" si="1"/>
        <v>2.8758716236800002E-4</v>
      </c>
      <c r="H9">
        <f t="shared" si="2"/>
        <v>2253.4300000000003</v>
      </c>
    </row>
    <row r="10" spans="1:9" x14ac:dyDescent="0.25">
      <c r="A10">
        <v>8</v>
      </c>
      <c r="B10" s="9">
        <v>12.632149904758901</v>
      </c>
      <c r="C10">
        <v>1</v>
      </c>
      <c r="D10" s="10">
        <v>8.4347350007422497E-9</v>
      </c>
      <c r="E10" s="11">
        <v>1.4208114652085489E-2</v>
      </c>
      <c r="F10">
        <f t="shared" si="0"/>
        <v>1.7018</v>
      </c>
      <c r="G10">
        <f t="shared" si="1"/>
        <v>2.8758716236800002E-4</v>
      </c>
      <c r="H10">
        <f t="shared" si="2"/>
        <v>2253.4300000000003</v>
      </c>
    </row>
    <row r="20" spans="1:2" x14ac:dyDescent="0.25">
      <c r="A20" s="12" t="s">
        <v>45</v>
      </c>
    </row>
    <row r="21" spans="1:2" x14ac:dyDescent="0.25">
      <c r="A21" t="s">
        <v>46</v>
      </c>
      <c r="B21" s="10">
        <f>SUM(D3:D10)</f>
        <v>5.9365617517058723E-7</v>
      </c>
    </row>
    <row r="22" spans="1:2" x14ac:dyDescent="0.25">
      <c r="A22" t="s">
        <v>51</v>
      </c>
      <c r="B22" s="13">
        <v>2.8758716236800002E-4</v>
      </c>
    </row>
    <row r="23" spans="1:2" x14ac:dyDescent="0.25">
      <c r="A23" t="s">
        <v>10</v>
      </c>
      <c r="B23">
        <v>900</v>
      </c>
    </row>
    <row r="24" spans="1:2" x14ac:dyDescent="0.25">
      <c r="A24" t="s">
        <v>50</v>
      </c>
      <c r="B24">
        <f>2715.13-0.513*B23</f>
        <v>2253.4300000000003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8channel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Faulkner, Jonathon M</dc:creator>
  <cp:lastModifiedBy>Faulkner, Jonathon M</cp:lastModifiedBy>
  <dcterms:created xsi:type="dcterms:W3CDTF">2025-04-30T15:07:37Z</dcterms:created>
  <dcterms:modified xsi:type="dcterms:W3CDTF">2025-05-26T18:59:48Z</dcterms:modified>
</cp:coreProperties>
</file>