
<file path=[Content_Types].xml><?xml version="1.0" encoding="utf-8"?>
<Types xmlns="http://schemas.openxmlformats.org/package/2006/content-types">
  <Default Extension="bin" ContentType="application/vnd.openxmlformats-officedocument.oleObject"/>
  <Default Extension="png" ContentType="image/pn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printerSettings/printerSettings1.bin" ContentType="application/vnd.openxmlformats-officedocument.spreadsheetml.printerSettings"/>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jfdevlin\Desk\papers\HydroGeoEstimatorsXL\HGEXLSiteSpecificFiles\"/>
    </mc:Choice>
  </mc:AlternateContent>
  <bookViews>
    <workbookView xWindow="0" yWindow="0" windowWidth="19230" windowHeight="11610" tabRatio="684"/>
  </bookViews>
  <sheets>
    <sheet name="Introduction" sheetId="9" r:id="rId1"/>
    <sheet name="Input" sheetId="7" r:id="rId2"/>
    <sheet name="Output" sheetId="2" r:id="rId3"/>
    <sheet name="MatrixCalculator" sheetId="1" r:id="rId4"/>
    <sheet name="Reject" sheetId="3" r:id="rId5"/>
    <sheet name="EstimatorGraphs" sheetId="4" r:id="rId6"/>
    <sheet name="Equations" sheetId="11" r:id="rId7"/>
    <sheet name="ExampleData" sheetId="10" r:id="rId8"/>
  </sheets>
  <calcPr calcId="152511"/>
</workbook>
</file>

<file path=xl/calcChain.xml><?xml version="1.0" encoding="utf-8"?>
<calcChain xmlns="http://schemas.openxmlformats.org/spreadsheetml/2006/main">
  <c r="AO275" i="2" l="1"/>
  <c r="AO274" i="2"/>
  <c r="AO273" i="2"/>
  <c r="AO272" i="2"/>
  <c r="AO271" i="2"/>
  <c r="AO270" i="2"/>
  <c r="AO269" i="2"/>
  <c r="AO268" i="2"/>
  <c r="AO267" i="2"/>
  <c r="AO266" i="2"/>
  <c r="AO265" i="2"/>
  <c r="AO264" i="2"/>
  <c r="AO263" i="2"/>
  <c r="AO262" i="2"/>
  <c r="AO261" i="2"/>
  <c r="AO260" i="2"/>
  <c r="AO259" i="2"/>
  <c r="AO258" i="2"/>
  <c r="AO257" i="2"/>
  <c r="AO256" i="2"/>
  <c r="AO255" i="2"/>
  <c r="AO254" i="2"/>
  <c r="AO253" i="2"/>
  <c r="AO252" i="2"/>
  <c r="AO251" i="2"/>
  <c r="AO250" i="2"/>
  <c r="AO249" i="2"/>
  <c r="AO248" i="2"/>
  <c r="AO247" i="2"/>
  <c r="AO246" i="2"/>
  <c r="AO245" i="2"/>
  <c r="AO244" i="2"/>
  <c r="AO243" i="2"/>
  <c r="AO242" i="2"/>
  <c r="AO241" i="2"/>
  <c r="AO240" i="2"/>
  <c r="AO239" i="2"/>
  <c r="AO238" i="2"/>
  <c r="AO237" i="2"/>
  <c r="AO236" i="2"/>
  <c r="AO235" i="2"/>
  <c r="AO234" i="2"/>
  <c r="AO233" i="2"/>
  <c r="AO232" i="2"/>
  <c r="AO231" i="2"/>
  <c r="AO230" i="2"/>
  <c r="AO229" i="2"/>
  <c r="AO228" i="2"/>
  <c r="AO227" i="2"/>
  <c r="AO226" i="2"/>
  <c r="AO225" i="2"/>
  <c r="AO224" i="2"/>
  <c r="AO223" i="2"/>
  <c r="AO222" i="2"/>
  <c r="AO221" i="2"/>
  <c r="AO220" i="2"/>
  <c r="AO219" i="2"/>
  <c r="AO218" i="2"/>
  <c r="AO217" i="2"/>
  <c r="AO216" i="2"/>
  <c r="AO215" i="2"/>
  <c r="AO214" i="2"/>
  <c r="AO213" i="2"/>
  <c r="AO212" i="2"/>
  <c r="AO211" i="2"/>
  <c r="AO210" i="2"/>
  <c r="AO209" i="2"/>
  <c r="AO208" i="2"/>
  <c r="AO207" i="2"/>
  <c r="AO206" i="2"/>
  <c r="AO205" i="2"/>
  <c r="AO204" i="2"/>
  <c r="AO203" i="2"/>
  <c r="AO202" i="2"/>
  <c r="AO201" i="2"/>
  <c r="AO200" i="2"/>
  <c r="AO199" i="2"/>
  <c r="AO198" i="2"/>
  <c r="AO197" i="2"/>
  <c r="AO196" i="2"/>
  <c r="AO195" i="2"/>
  <c r="AO194" i="2"/>
  <c r="AO193" i="2"/>
  <c r="AO192" i="2"/>
  <c r="AO191" i="2"/>
  <c r="AO190" i="2"/>
  <c r="AO189" i="2"/>
  <c r="AO188" i="2"/>
  <c r="AO187" i="2"/>
  <c r="AO186" i="2"/>
  <c r="AO185" i="2"/>
  <c r="AO184" i="2"/>
  <c r="AO183" i="2"/>
  <c r="AO182" i="2"/>
  <c r="AO181" i="2"/>
  <c r="AO180" i="2"/>
  <c r="AO179" i="2"/>
  <c r="AO178" i="2"/>
  <c r="AO177" i="2"/>
  <c r="AO176" i="2"/>
  <c r="AO175" i="2"/>
  <c r="AO174" i="2"/>
  <c r="AO173" i="2"/>
  <c r="AO172" i="2"/>
  <c r="AO171" i="2"/>
  <c r="AO170" i="2"/>
  <c r="AO169" i="2"/>
  <c r="AO168" i="2"/>
  <c r="AO167" i="2"/>
  <c r="AO166" i="2"/>
  <c r="AO165" i="2"/>
  <c r="AO164" i="2"/>
  <c r="AO163" i="2"/>
  <c r="AO162" i="2"/>
  <c r="AO161" i="2"/>
  <c r="AO160" i="2"/>
  <c r="AO159" i="2"/>
  <c r="AO158" i="2"/>
  <c r="AO157" i="2"/>
  <c r="AO156" i="2"/>
  <c r="AO155" i="2"/>
  <c r="AO154" i="2"/>
  <c r="AO153" i="2"/>
  <c r="AO152" i="2"/>
  <c r="AO151" i="2"/>
  <c r="AO150" i="2"/>
  <c r="AO149" i="2"/>
  <c r="AO148" i="2"/>
  <c r="AO147" i="2"/>
  <c r="AO146" i="2"/>
  <c r="AO145" i="2"/>
  <c r="AO144" i="2"/>
  <c r="AO143" i="2"/>
  <c r="AO142" i="2"/>
  <c r="AO141" i="2"/>
  <c r="AO140" i="2"/>
  <c r="AO139" i="2"/>
  <c r="AO138" i="2"/>
  <c r="AO137" i="2"/>
  <c r="AO136" i="2"/>
  <c r="AO135" i="2"/>
  <c r="AO134" i="2"/>
  <c r="AO133" i="2"/>
  <c r="AO132" i="2"/>
  <c r="AO131" i="2"/>
  <c r="AO130" i="2"/>
  <c r="AO129" i="2"/>
  <c r="AO128" i="2"/>
  <c r="AO127" i="2"/>
  <c r="AO126" i="2"/>
  <c r="AO125" i="2"/>
  <c r="AO124" i="2"/>
  <c r="AO123" i="2"/>
  <c r="AO122" i="2"/>
  <c r="AO121" i="2"/>
  <c r="AO120" i="2"/>
  <c r="AO119" i="2"/>
  <c r="AO118" i="2"/>
  <c r="AO117" i="2"/>
  <c r="AO116" i="2"/>
  <c r="AO115" i="2"/>
  <c r="AO114" i="2"/>
  <c r="AO113" i="2"/>
  <c r="AO112" i="2"/>
  <c r="AO111" i="2"/>
  <c r="AO110" i="2"/>
  <c r="AO109" i="2"/>
  <c r="AO108" i="2"/>
  <c r="AO107" i="2"/>
  <c r="AO106" i="2"/>
  <c r="AO105" i="2"/>
  <c r="AO104" i="2"/>
  <c r="AO103" i="2"/>
  <c r="AO102" i="2"/>
  <c r="AO101" i="2"/>
  <c r="AO100" i="2"/>
  <c r="AO99" i="2"/>
  <c r="AO98" i="2"/>
  <c r="AO97" i="2"/>
  <c r="AO96" i="2"/>
  <c r="AO95" i="2"/>
  <c r="AO94" i="2"/>
  <c r="AO93" i="2"/>
  <c r="AO92" i="2"/>
  <c r="AO91" i="2"/>
  <c r="AO90" i="2"/>
  <c r="AO89" i="2"/>
  <c r="AO88" i="2"/>
  <c r="AO87" i="2"/>
  <c r="AO86" i="2"/>
  <c r="AO85" i="2"/>
  <c r="AO84" i="2"/>
  <c r="AO83" i="2"/>
  <c r="AO82" i="2"/>
  <c r="AO81" i="2"/>
  <c r="AO80" i="2"/>
  <c r="AO79" i="2"/>
  <c r="AO78" i="2"/>
  <c r="AO77" i="2"/>
  <c r="AO76" i="2"/>
  <c r="AO75" i="2"/>
  <c r="AO74" i="2"/>
  <c r="AO73" i="2"/>
  <c r="AO72" i="2"/>
  <c r="AO71" i="2"/>
  <c r="AO70" i="2"/>
  <c r="AO69" i="2"/>
  <c r="AO68" i="2"/>
  <c r="AO67" i="2"/>
  <c r="AO66" i="2"/>
  <c r="AO65" i="2"/>
  <c r="AO64" i="2"/>
  <c r="AO63" i="2"/>
  <c r="AO62" i="2"/>
  <c r="AO61" i="2"/>
  <c r="AO60" i="2"/>
  <c r="AO59" i="2"/>
  <c r="AO58" i="2"/>
  <c r="AO57" i="2"/>
  <c r="AO56" i="2"/>
  <c r="AO55" i="2"/>
  <c r="AO54" i="2"/>
  <c r="AO53" i="2"/>
  <c r="AO52" i="2"/>
  <c r="AO51" i="2"/>
  <c r="AO50" i="2"/>
  <c r="AO49" i="2"/>
  <c r="AO48" i="2"/>
  <c r="AO47" i="2"/>
  <c r="AO46" i="2"/>
  <c r="AO45" i="2"/>
  <c r="AO44" i="2"/>
  <c r="AO43" i="2"/>
  <c r="AO42" i="2"/>
  <c r="AO41" i="2"/>
  <c r="AO40" i="2"/>
  <c r="AO39" i="2"/>
  <c r="AO38" i="2"/>
  <c r="AO37" i="2"/>
  <c r="AO36" i="2"/>
  <c r="AO35" i="2"/>
  <c r="AO34" i="2"/>
  <c r="AO33" i="2"/>
  <c r="AO32" i="2"/>
  <c r="AO31" i="2"/>
  <c r="AO30" i="2"/>
  <c r="AO29" i="2"/>
  <c r="AO28" i="2"/>
  <c r="AO27" i="2"/>
  <c r="AO26" i="2"/>
  <c r="AO25" i="2"/>
  <c r="AO24" i="2"/>
  <c r="AO23" i="2"/>
  <c r="AO22" i="2"/>
  <c r="AO21" i="2"/>
  <c r="AO20" i="2"/>
  <c r="AO19" i="2"/>
  <c r="AO18" i="2"/>
  <c r="AO17" i="2"/>
  <c r="AO16" i="2"/>
  <c r="AO15" i="2"/>
  <c r="AO14" i="2"/>
  <c r="AO13" i="2"/>
  <c r="AO12" i="2"/>
  <c r="AO11" i="2"/>
  <c r="AO10" i="2"/>
  <c r="AO9" i="2"/>
  <c r="AO8" i="2"/>
  <c r="AO7" i="2"/>
  <c r="AO6" i="2"/>
  <c r="AO5" i="2"/>
  <c r="AO4" i="2"/>
  <c r="AO3" i="2"/>
  <c r="P3" i="2"/>
  <c r="P2" i="2"/>
  <c r="O3" i="2"/>
  <c r="O2" i="2"/>
  <c r="AO2" i="2"/>
  <c r="AO3" i="7" l="1"/>
  <c r="O2" i="4" l="1"/>
  <c r="O1" i="4"/>
  <c r="I823" i="4" l="1"/>
  <c r="I818" i="4"/>
  <c r="I811" i="4"/>
  <c r="I806" i="4"/>
  <c r="I799" i="4"/>
  <c r="I794" i="4"/>
  <c r="I787" i="4"/>
  <c r="I782" i="4"/>
  <c r="I775" i="4"/>
  <c r="I770" i="4"/>
  <c r="I763" i="4"/>
  <c r="I758" i="4"/>
  <c r="I751" i="4"/>
  <c r="I746" i="4"/>
  <c r="I739" i="4"/>
  <c r="I734" i="4"/>
  <c r="I727" i="4"/>
  <c r="I722" i="4"/>
  <c r="I715" i="4"/>
  <c r="I710" i="4"/>
  <c r="I703" i="4"/>
  <c r="I698" i="4"/>
  <c r="I691" i="4"/>
  <c r="I686" i="4"/>
  <c r="I679" i="4"/>
  <c r="I674" i="4"/>
  <c r="I667" i="4"/>
  <c r="I662" i="4"/>
  <c r="I655" i="4"/>
  <c r="I650" i="4"/>
  <c r="I643" i="4"/>
  <c r="I638" i="4"/>
  <c r="I631" i="4"/>
  <c r="I626" i="4"/>
  <c r="I619" i="4"/>
  <c r="I614" i="4"/>
  <c r="I607" i="4"/>
  <c r="I602" i="4"/>
  <c r="I595" i="4"/>
  <c r="I590" i="4"/>
  <c r="I583" i="4"/>
  <c r="I578" i="4"/>
  <c r="I571" i="4"/>
  <c r="I566" i="4"/>
  <c r="I559" i="4"/>
  <c r="I554" i="4"/>
  <c r="I547" i="4"/>
  <c r="I542" i="4"/>
  <c r="I535" i="4"/>
  <c r="I530" i="4"/>
  <c r="I523" i="4"/>
  <c r="I518" i="4"/>
  <c r="I511" i="4"/>
  <c r="I506" i="4"/>
  <c r="I499" i="4"/>
  <c r="I494" i="4"/>
  <c r="I487" i="4"/>
  <c r="I821" i="4"/>
  <c r="I817" i="4"/>
  <c r="I800" i="4"/>
  <c r="I796" i="4"/>
  <c r="I790" i="4"/>
  <c r="I779" i="4"/>
  <c r="I773" i="4"/>
  <c r="I769" i="4"/>
  <c r="I752" i="4"/>
  <c r="I748" i="4"/>
  <c r="I742" i="4"/>
  <c r="I731" i="4"/>
  <c r="I725" i="4"/>
  <c r="I721" i="4"/>
  <c r="I704" i="4"/>
  <c r="I700" i="4"/>
  <c r="I694" i="4"/>
  <c r="I683" i="4"/>
  <c r="I677" i="4"/>
  <c r="I673" i="4"/>
  <c r="I656" i="4"/>
  <c r="I652" i="4"/>
  <c r="I646" i="4"/>
  <c r="I635" i="4"/>
  <c r="I629" i="4"/>
  <c r="I625" i="4"/>
  <c r="I608" i="4"/>
  <c r="I604" i="4"/>
  <c r="I598" i="4"/>
  <c r="I587" i="4"/>
  <c r="I581" i="4"/>
  <c r="I577" i="4"/>
  <c r="I560" i="4"/>
  <c r="I556" i="4"/>
  <c r="I550" i="4"/>
  <c r="I539" i="4"/>
  <c r="I533" i="4"/>
  <c r="I529" i="4"/>
  <c r="I512" i="4"/>
  <c r="I508" i="4"/>
  <c r="I502" i="4"/>
  <c r="I491" i="4"/>
  <c r="I485" i="4"/>
  <c r="I478" i="4"/>
  <c r="I473" i="4"/>
  <c r="I466" i="4"/>
  <c r="I461" i="4"/>
  <c r="I454" i="4"/>
  <c r="I449" i="4"/>
  <c r="I442" i="4"/>
  <c r="I437" i="4"/>
  <c r="I430" i="4"/>
  <c r="I425" i="4"/>
  <c r="I418" i="4"/>
  <c r="I413" i="4"/>
  <c r="I406" i="4"/>
  <c r="I401" i="4"/>
  <c r="I394" i="4"/>
  <c r="I389" i="4"/>
  <c r="I382" i="4"/>
  <c r="I377" i="4"/>
  <c r="I370" i="4"/>
  <c r="I365" i="4"/>
  <c r="I358" i="4"/>
  <c r="I353" i="4"/>
  <c r="I346" i="4"/>
  <c r="I341" i="4"/>
  <c r="I334" i="4"/>
  <c r="I329" i="4"/>
  <c r="I322" i="4"/>
  <c r="I317" i="4"/>
  <c r="I310" i="4"/>
  <c r="I305" i="4"/>
  <c r="I298" i="4"/>
  <c r="I293" i="4"/>
  <c r="I286" i="4"/>
  <c r="I281" i="4"/>
  <c r="I274" i="4"/>
  <c r="I269" i="4"/>
  <c r="I262" i="4"/>
  <c r="I257" i="4"/>
  <c r="I250" i="4"/>
  <c r="I245" i="4"/>
  <c r="I238" i="4"/>
  <c r="I233" i="4"/>
  <c r="I226" i="4"/>
  <c r="I221" i="4"/>
  <c r="I214" i="4"/>
  <c r="I209" i="4"/>
  <c r="I202" i="4"/>
  <c r="I197" i="4"/>
  <c r="I190" i="4"/>
  <c r="I185" i="4"/>
  <c r="I178" i="4"/>
  <c r="I173" i="4"/>
  <c r="I166" i="4"/>
  <c r="I161" i="4"/>
  <c r="I154" i="4"/>
  <c r="I149" i="4"/>
  <c r="I142" i="4"/>
  <c r="I137" i="4"/>
  <c r="I130" i="4"/>
  <c r="I125" i="4"/>
  <c r="I118" i="4"/>
  <c r="I113" i="4"/>
  <c r="I106" i="4"/>
  <c r="I101" i="4"/>
  <c r="I94" i="4"/>
  <c r="I89" i="4"/>
  <c r="I82" i="4"/>
  <c r="I77" i="4"/>
  <c r="I70" i="4"/>
  <c r="I65" i="4"/>
  <c r="I814" i="4"/>
  <c r="I808" i="4"/>
  <c r="I793" i="4"/>
  <c r="I785" i="4"/>
  <c r="I778" i="4"/>
  <c r="I772" i="4"/>
  <c r="I764" i="4"/>
  <c r="I757" i="4"/>
  <c r="I749" i="4"/>
  <c r="I743" i="4"/>
  <c r="I736" i="4"/>
  <c r="I728" i="4"/>
  <c r="I713" i="4"/>
  <c r="I707" i="4"/>
  <c r="I692" i="4"/>
  <c r="I671" i="4"/>
  <c r="I658" i="4"/>
  <c r="I637" i="4"/>
  <c r="I622" i="4"/>
  <c r="I616" i="4"/>
  <c r="I601" i="4"/>
  <c r="I593" i="4"/>
  <c r="I586" i="4"/>
  <c r="I580" i="4"/>
  <c r="I572" i="4"/>
  <c r="I565" i="4"/>
  <c r="I557" i="4"/>
  <c r="I551" i="4"/>
  <c r="I544" i="4"/>
  <c r="I536" i="4"/>
  <c r="I521" i="4"/>
  <c r="I515" i="4"/>
  <c r="I500" i="4"/>
  <c r="I481" i="4"/>
  <c r="I470" i="4"/>
  <c r="I464" i="4"/>
  <c r="I460" i="4"/>
  <c r="I443" i="4"/>
  <c r="I439" i="4"/>
  <c r="I433" i="4"/>
  <c r="I422" i="4"/>
  <c r="I416" i="4"/>
  <c r="I412" i="4"/>
  <c r="I395" i="4"/>
  <c r="I391" i="4"/>
  <c r="I385" i="4"/>
  <c r="I374" i="4"/>
  <c r="I368" i="4"/>
  <c r="I364" i="4"/>
  <c r="I347" i="4"/>
  <c r="I343" i="4"/>
  <c r="I337" i="4"/>
  <c r="I326" i="4"/>
  <c r="I320" i="4"/>
  <c r="I316" i="4"/>
  <c r="I299" i="4"/>
  <c r="I295" i="4"/>
  <c r="I289" i="4"/>
  <c r="I278" i="4"/>
  <c r="I272" i="4"/>
  <c r="I268" i="4"/>
  <c r="I251" i="4"/>
  <c r="I247" i="4"/>
  <c r="I241" i="4"/>
  <c r="I230" i="4"/>
  <c r="I224" i="4"/>
  <c r="I220" i="4"/>
  <c r="I203" i="4"/>
  <c r="I199" i="4"/>
  <c r="I193" i="4"/>
  <c r="I182" i="4"/>
  <c r="I176" i="4"/>
  <c r="I172" i="4"/>
  <c r="I155" i="4"/>
  <c r="I151" i="4"/>
  <c r="I145" i="4"/>
  <c r="I134" i="4"/>
  <c r="I128" i="4"/>
  <c r="I124" i="4"/>
  <c r="I107" i="4"/>
  <c r="I103" i="4"/>
  <c r="I97" i="4"/>
  <c r="I86" i="4"/>
  <c r="I80" i="4"/>
  <c r="I76" i="4"/>
  <c r="I59" i="4"/>
  <c r="I52" i="4"/>
  <c r="I47" i="4"/>
  <c r="I40" i="4"/>
  <c r="I35" i="4"/>
  <c r="I28" i="4"/>
  <c r="I23" i="4"/>
  <c r="I16" i="4"/>
  <c r="I11" i="4"/>
  <c r="I820" i="4"/>
  <c r="I812" i="4"/>
  <c r="I805" i="4"/>
  <c r="I797" i="4"/>
  <c r="I791" i="4"/>
  <c r="I784" i="4"/>
  <c r="I776" i="4"/>
  <c r="I761" i="4"/>
  <c r="I755" i="4"/>
  <c r="I740" i="4"/>
  <c r="I719" i="4"/>
  <c r="I706" i="4"/>
  <c r="I685" i="4"/>
  <c r="I670" i="4"/>
  <c r="I664" i="4"/>
  <c r="I649" i="4"/>
  <c r="I641" i="4"/>
  <c r="I634" i="4"/>
  <c r="I628" i="4"/>
  <c r="I620" i="4"/>
  <c r="I613" i="4"/>
  <c r="I605" i="4"/>
  <c r="I599" i="4"/>
  <c r="I592" i="4"/>
  <c r="I584" i="4"/>
  <c r="I569" i="4"/>
  <c r="I563" i="4"/>
  <c r="I548" i="4"/>
  <c r="I527" i="4"/>
  <c r="I514" i="4"/>
  <c r="I493" i="4"/>
  <c r="I479" i="4"/>
  <c r="I475" i="4"/>
  <c r="I469" i="4"/>
  <c r="I458" i="4"/>
  <c r="I452" i="4"/>
  <c r="I448" i="4"/>
  <c r="I431" i="4"/>
  <c r="I427" i="4"/>
  <c r="I421" i="4"/>
  <c r="I410" i="4"/>
  <c r="I404" i="4"/>
  <c r="I400" i="4"/>
  <c r="I383" i="4"/>
  <c r="I379" i="4"/>
  <c r="I373" i="4"/>
  <c r="I362" i="4"/>
  <c r="I356" i="4"/>
  <c r="I352" i="4"/>
  <c r="I335" i="4"/>
  <c r="I331" i="4"/>
  <c r="I325" i="4"/>
  <c r="I314" i="4"/>
  <c r="I308" i="4"/>
  <c r="I304" i="4"/>
  <c r="I287" i="4"/>
  <c r="I283" i="4"/>
  <c r="I277" i="4"/>
  <c r="I266" i="4"/>
  <c r="I260" i="4"/>
  <c r="I256" i="4"/>
  <c r="I239" i="4"/>
  <c r="I235" i="4"/>
  <c r="I229" i="4"/>
  <c r="I218" i="4"/>
  <c r="I212" i="4"/>
  <c r="I208" i="4"/>
  <c r="I191" i="4"/>
  <c r="I187" i="4"/>
  <c r="I181" i="4"/>
  <c r="I170" i="4"/>
  <c r="I164" i="4"/>
  <c r="I160" i="4"/>
  <c r="I143" i="4"/>
  <c r="I139" i="4"/>
  <c r="I133" i="4"/>
  <c r="I122" i="4"/>
  <c r="I116" i="4"/>
  <c r="I112" i="4"/>
  <c r="I95" i="4"/>
  <c r="I91" i="4"/>
  <c r="I85" i="4"/>
  <c r="I74" i="4"/>
  <c r="I68" i="4"/>
  <c r="I64" i="4"/>
  <c r="I55" i="4"/>
  <c r="I50" i="4"/>
  <c r="I43" i="4"/>
  <c r="I38" i="4"/>
  <c r="I31" i="4"/>
  <c r="I26" i="4"/>
  <c r="I19" i="4"/>
  <c r="I14" i="4"/>
  <c r="I7" i="4"/>
  <c r="I4" i="4"/>
  <c r="I824" i="4"/>
  <c r="I809" i="4"/>
  <c r="I803" i="4"/>
  <c r="I788" i="4"/>
  <c r="I767" i="4"/>
  <c r="I754" i="4"/>
  <c r="I733" i="4"/>
  <c r="I718" i="4"/>
  <c r="I712" i="4"/>
  <c r="I697" i="4"/>
  <c r="I689" i="4"/>
  <c r="I682" i="4"/>
  <c r="I676" i="4"/>
  <c r="I668" i="4"/>
  <c r="I661" i="4"/>
  <c r="I653" i="4"/>
  <c r="I647" i="4"/>
  <c r="I640" i="4"/>
  <c r="I632" i="4"/>
  <c r="I617" i="4"/>
  <c r="I611" i="4"/>
  <c r="I596" i="4"/>
  <c r="I575" i="4"/>
  <c r="I562" i="4"/>
  <c r="I541" i="4"/>
  <c r="I526" i="4"/>
  <c r="I520" i="4"/>
  <c r="I505" i="4"/>
  <c r="I497" i="4"/>
  <c r="I490" i="4"/>
  <c r="I484" i="4"/>
  <c r="I467" i="4"/>
  <c r="I463" i="4"/>
  <c r="I457" i="4"/>
  <c r="I446" i="4"/>
  <c r="I440" i="4"/>
  <c r="I781" i="4"/>
  <c r="I724" i="4"/>
  <c r="I695" i="4"/>
  <c r="I665" i="4"/>
  <c r="I610" i="4"/>
  <c r="I553" i="4"/>
  <c r="I524" i="4"/>
  <c r="I496" i="4"/>
  <c r="I472" i="4"/>
  <c r="I451" i="4"/>
  <c r="I434" i="4"/>
  <c r="I424" i="4"/>
  <c r="I403" i="4"/>
  <c r="I380" i="4"/>
  <c r="I359" i="4"/>
  <c r="I349" i="4"/>
  <c r="I338" i="4"/>
  <c r="I328" i="4"/>
  <c r="I307" i="4"/>
  <c r="I284" i="4"/>
  <c r="I263" i="4"/>
  <c r="I253" i="4"/>
  <c r="I242" i="4"/>
  <c r="I232" i="4"/>
  <c r="I211" i="4"/>
  <c r="I188" i="4"/>
  <c r="I167" i="4"/>
  <c r="I157" i="4"/>
  <c r="I146" i="4"/>
  <c r="I136" i="4"/>
  <c r="I115" i="4"/>
  <c r="I92" i="4"/>
  <c r="I71" i="4"/>
  <c r="I61" i="4"/>
  <c r="I44" i="4"/>
  <c r="I37" i="4"/>
  <c r="I20" i="4"/>
  <c r="I13" i="4"/>
  <c r="I5" i="4"/>
  <c r="I802" i="4"/>
  <c r="I745" i="4"/>
  <c r="I716" i="4"/>
  <c r="I688" i="4"/>
  <c r="I659" i="4"/>
  <c r="I574" i="4"/>
  <c r="I545" i="4"/>
  <c r="I517" i="4"/>
  <c r="I488" i="4"/>
  <c r="I445" i="4"/>
  <c r="I419" i="4"/>
  <c r="I409" i="4"/>
  <c r="I398" i="4"/>
  <c r="I388" i="4"/>
  <c r="I367" i="4"/>
  <c r="I344" i="4"/>
  <c r="I323" i="4"/>
  <c r="I313" i="4"/>
  <c r="I302" i="4"/>
  <c r="I292" i="4"/>
  <c r="I271" i="4"/>
  <c r="I248" i="4"/>
  <c r="I227" i="4"/>
  <c r="I217" i="4"/>
  <c r="I206" i="4"/>
  <c r="I196" i="4"/>
  <c r="I175" i="4"/>
  <c r="I152" i="4"/>
  <c r="I131" i="4"/>
  <c r="I121" i="4"/>
  <c r="I110" i="4"/>
  <c r="I100" i="4"/>
  <c r="I79" i="4"/>
  <c r="I58" i="4"/>
  <c r="I41" i="4"/>
  <c r="I34" i="4"/>
  <c r="I17" i="4"/>
  <c r="I10" i="4"/>
  <c r="I766" i="4"/>
  <c r="I737" i="4"/>
  <c r="I709" i="4"/>
  <c r="I680" i="4"/>
  <c r="I623" i="4"/>
  <c r="I568" i="4"/>
  <c r="I538" i="4"/>
  <c r="I509" i="4"/>
  <c r="I482" i="4"/>
  <c r="I428" i="4"/>
  <c r="I407" i="4"/>
  <c r="I397" i="4"/>
  <c r="I386" i="4"/>
  <c r="I376" i="4"/>
  <c r="I355" i="4"/>
  <c r="I332" i="4"/>
  <c r="I311" i="4"/>
  <c r="I301" i="4"/>
  <c r="I290" i="4"/>
  <c r="I280" i="4"/>
  <c r="I259" i="4"/>
  <c r="I236" i="4"/>
  <c r="I215" i="4"/>
  <c r="I205" i="4"/>
  <c r="I194" i="4"/>
  <c r="I184" i="4"/>
  <c r="I163" i="4"/>
  <c r="I140" i="4"/>
  <c r="I119" i="4"/>
  <c r="I109" i="4"/>
  <c r="I98" i="4"/>
  <c r="I88" i="4"/>
  <c r="I67" i="4"/>
  <c r="I56" i="4"/>
  <c r="I49" i="4"/>
  <c r="I32" i="4"/>
  <c r="I25" i="4"/>
  <c r="I8" i="4"/>
  <c r="I815" i="4"/>
  <c r="I760" i="4"/>
  <c r="I730" i="4"/>
  <c r="I701" i="4"/>
  <c r="I644" i="4"/>
  <c r="I589" i="4"/>
  <c r="I532" i="4"/>
  <c r="I503" i="4"/>
  <c r="I476" i="4"/>
  <c r="I455" i="4"/>
  <c r="I436" i="4"/>
  <c r="I415" i="4"/>
  <c r="I392" i="4"/>
  <c r="I371" i="4"/>
  <c r="I361" i="4"/>
  <c r="I350" i="4"/>
  <c r="I340" i="4"/>
  <c r="I319" i="4"/>
  <c r="I296" i="4"/>
  <c r="I275" i="4"/>
  <c r="I265" i="4"/>
  <c r="I254" i="4"/>
  <c r="I244" i="4"/>
  <c r="I223" i="4"/>
  <c r="I200" i="4"/>
  <c r="I179" i="4"/>
  <c r="I169" i="4"/>
  <c r="I158" i="4"/>
  <c r="I148" i="4"/>
  <c r="I127" i="4"/>
  <c r="I104" i="4"/>
  <c r="I83" i="4"/>
  <c r="I73" i="4"/>
  <c r="I62" i="4"/>
  <c r="I53" i="4"/>
  <c r="I46" i="4"/>
  <c r="I29" i="4"/>
  <c r="I22" i="4"/>
  <c r="AK4" i="4"/>
  <c r="AK5" i="4"/>
  <c r="AK6" i="4"/>
  <c r="AK7" i="4"/>
  <c r="AK8" i="4"/>
  <c r="AK9" i="4"/>
  <c r="AK10" i="4"/>
  <c r="AK11" i="4"/>
  <c r="AK12" i="4"/>
  <c r="AK13" i="4"/>
  <c r="AK14" i="4"/>
  <c r="AK15" i="4"/>
  <c r="AK16" i="4"/>
  <c r="AK17" i="4"/>
  <c r="AK18" i="4"/>
  <c r="AK19" i="4"/>
  <c r="AK20" i="4"/>
  <c r="AK21" i="4"/>
  <c r="AK22" i="4"/>
  <c r="AK3" i="4"/>
  <c r="Z11" i="4" l="1"/>
  <c r="AH3" i="2" l="1"/>
  <c r="AH2" i="2"/>
  <c r="AG1" i="2" l="1"/>
  <c r="AO2" i="1" l="1"/>
  <c r="AI14" i="2" l="1"/>
  <c r="AI13" i="2"/>
  <c r="AI12" i="2"/>
  <c r="AI11" i="2"/>
  <c r="AI10" i="2"/>
  <c r="AI9" i="2"/>
  <c r="AI8" i="2"/>
  <c r="AI7" i="2"/>
  <c r="AI6" i="2"/>
  <c r="AI5" i="2"/>
  <c r="S1" i="4" l="1"/>
  <c r="Q1" i="4"/>
  <c r="J814" i="4" l="1"/>
  <c r="J802" i="4"/>
  <c r="J790" i="4"/>
  <c r="J778" i="4"/>
  <c r="J766" i="4"/>
  <c r="J754" i="4"/>
  <c r="J742" i="4"/>
  <c r="J730" i="4"/>
  <c r="J718" i="4"/>
  <c r="J706" i="4"/>
  <c r="J694" i="4"/>
  <c r="J682" i="4"/>
  <c r="J670" i="4"/>
  <c r="J658" i="4"/>
  <c r="J646" i="4"/>
  <c r="J634" i="4"/>
  <c r="J622" i="4"/>
  <c r="J610" i="4"/>
  <c r="J598" i="4"/>
  <c r="J586" i="4"/>
  <c r="J574" i="4"/>
  <c r="J562" i="4"/>
  <c r="J550" i="4"/>
  <c r="J538" i="4"/>
  <c r="J526" i="4"/>
  <c r="J514" i="4"/>
  <c r="J502" i="4"/>
  <c r="J490" i="4"/>
  <c r="J811" i="4"/>
  <c r="J805" i="4"/>
  <c r="J784" i="4"/>
  <c r="J763" i="4"/>
  <c r="J757" i="4"/>
  <c r="J736" i="4"/>
  <c r="J715" i="4"/>
  <c r="J709" i="4"/>
  <c r="J688" i="4"/>
  <c r="J667" i="4"/>
  <c r="J661" i="4"/>
  <c r="J640" i="4"/>
  <c r="J619" i="4"/>
  <c r="J613" i="4"/>
  <c r="J592" i="4"/>
  <c r="J571" i="4"/>
  <c r="J565" i="4"/>
  <c r="J544" i="4"/>
  <c r="J523" i="4"/>
  <c r="J517" i="4"/>
  <c r="J496" i="4"/>
  <c r="J481" i="4"/>
  <c r="J469" i="4"/>
  <c r="J457" i="4"/>
  <c r="J445" i="4"/>
  <c r="J433" i="4"/>
  <c r="J421" i="4"/>
  <c r="J409" i="4"/>
  <c r="J397" i="4"/>
  <c r="J385" i="4"/>
  <c r="J373" i="4"/>
  <c r="J361" i="4"/>
  <c r="J349" i="4"/>
  <c r="J337" i="4"/>
  <c r="J325" i="4"/>
  <c r="J313" i="4"/>
  <c r="J301" i="4"/>
  <c r="J289" i="4"/>
  <c r="J277" i="4"/>
  <c r="J265" i="4"/>
  <c r="J253" i="4"/>
  <c r="J241" i="4"/>
  <c r="J229" i="4"/>
  <c r="J217" i="4"/>
  <c r="J205" i="4"/>
  <c r="J193" i="4"/>
  <c r="J181" i="4"/>
  <c r="J169" i="4"/>
  <c r="J157" i="4"/>
  <c r="J145" i="4"/>
  <c r="J133" i="4"/>
  <c r="J121" i="4"/>
  <c r="J109" i="4"/>
  <c r="J97" i="4"/>
  <c r="J85" i="4"/>
  <c r="J73" i="4"/>
  <c r="J61" i="4"/>
  <c r="J820" i="4"/>
  <c r="J799" i="4"/>
  <c r="J721" i="4"/>
  <c r="J700" i="4"/>
  <c r="J685" i="4"/>
  <c r="J679" i="4"/>
  <c r="J664" i="4"/>
  <c r="J649" i="4"/>
  <c r="J643" i="4"/>
  <c r="J628" i="4"/>
  <c r="J607" i="4"/>
  <c r="J529" i="4"/>
  <c r="J508" i="4"/>
  <c r="J493" i="4"/>
  <c r="J487" i="4"/>
  <c r="J475" i="4"/>
  <c r="J454" i="4"/>
  <c r="J448" i="4"/>
  <c r="J427" i="4"/>
  <c r="J406" i="4"/>
  <c r="J400" i="4"/>
  <c r="J379" i="4"/>
  <c r="J358" i="4"/>
  <c r="J352" i="4"/>
  <c r="J331" i="4"/>
  <c r="J310" i="4"/>
  <c r="J304" i="4"/>
  <c r="J283" i="4"/>
  <c r="J262" i="4"/>
  <c r="J256" i="4"/>
  <c r="J235" i="4"/>
  <c r="J214" i="4"/>
  <c r="J208" i="4"/>
  <c r="J187" i="4"/>
  <c r="J166" i="4"/>
  <c r="J160" i="4"/>
  <c r="J139" i="4"/>
  <c r="J118" i="4"/>
  <c r="J112" i="4"/>
  <c r="J91" i="4"/>
  <c r="J70" i="4"/>
  <c r="J64" i="4"/>
  <c r="J55" i="4"/>
  <c r="J43" i="4"/>
  <c r="J31" i="4"/>
  <c r="J19" i="4"/>
  <c r="J7" i="4"/>
  <c r="J4" i="4"/>
  <c r="J769" i="4"/>
  <c r="J748" i="4"/>
  <c r="J733" i="4"/>
  <c r="J727" i="4"/>
  <c r="J712" i="4"/>
  <c r="J697" i="4"/>
  <c r="J691" i="4"/>
  <c r="J676" i="4"/>
  <c r="J655" i="4"/>
  <c r="J577" i="4"/>
  <c r="J556" i="4"/>
  <c r="J541" i="4"/>
  <c r="J535" i="4"/>
  <c r="J520" i="4"/>
  <c r="J505" i="4"/>
  <c r="J499" i="4"/>
  <c r="J484" i="4"/>
  <c r="J463" i="4"/>
  <c r="J442" i="4"/>
  <c r="J436" i="4"/>
  <c r="J415" i="4"/>
  <c r="J394" i="4"/>
  <c r="J388" i="4"/>
  <c r="J367" i="4"/>
  <c r="J346" i="4"/>
  <c r="J340" i="4"/>
  <c r="J319" i="4"/>
  <c r="J298" i="4"/>
  <c r="J292" i="4"/>
  <c r="J271" i="4"/>
  <c r="J250" i="4"/>
  <c r="J244" i="4"/>
  <c r="J223" i="4"/>
  <c r="J202" i="4"/>
  <c r="J196" i="4"/>
  <c r="J175" i="4"/>
  <c r="J154" i="4"/>
  <c r="J148" i="4"/>
  <c r="J127" i="4"/>
  <c r="J106" i="4"/>
  <c r="J100" i="4"/>
  <c r="J79" i="4"/>
  <c r="J58" i="4"/>
  <c r="J46" i="4"/>
  <c r="J34" i="4"/>
  <c r="J22" i="4"/>
  <c r="J10" i="4"/>
  <c r="J817" i="4"/>
  <c r="J796" i="4"/>
  <c r="J781" i="4"/>
  <c r="J775" i="4"/>
  <c r="J760" i="4"/>
  <c r="J745" i="4"/>
  <c r="J739" i="4"/>
  <c r="J724" i="4"/>
  <c r="J703" i="4"/>
  <c r="J625" i="4"/>
  <c r="J604" i="4"/>
  <c r="J589" i="4"/>
  <c r="J583" i="4"/>
  <c r="J568" i="4"/>
  <c r="J553" i="4"/>
  <c r="J547" i="4"/>
  <c r="J532" i="4"/>
  <c r="J511" i="4"/>
  <c r="J478" i="4"/>
  <c r="J472" i="4"/>
  <c r="J451" i="4"/>
  <c r="J808" i="4"/>
  <c r="J751" i="4"/>
  <c r="J637" i="4"/>
  <c r="J580" i="4"/>
  <c r="J412" i="4"/>
  <c r="J391" i="4"/>
  <c r="J370" i="4"/>
  <c r="J316" i="4"/>
  <c r="J295" i="4"/>
  <c r="J274" i="4"/>
  <c r="J220" i="4"/>
  <c r="J199" i="4"/>
  <c r="J178" i="4"/>
  <c r="J124" i="4"/>
  <c r="J103" i="4"/>
  <c r="J82" i="4"/>
  <c r="J52" i="4"/>
  <c r="J28" i="4"/>
  <c r="J772" i="4"/>
  <c r="J631" i="4"/>
  <c r="J601" i="4"/>
  <c r="J466" i="4"/>
  <c r="J430" i="4"/>
  <c r="J376" i="4"/>
  <c r="J355" i="4"/>
  <c r="J334" i="4"/>
  <c r="J280" i="4"/>
  <c r="J259" i="4"/>
  <c r="J238" i="4"/>
  <c r="J184" i="4"/>
  <c r="J163" i="4"/>
  <c r="J142" i="4"/>
  <c r="J88" i="4"/>
  <c r="J67" i="4"/>
  <c r="J49" i="4"/>
  <c r="J25" i="4"/>
  <c r="J823" i="4"/>
  <c r="J793" i="4"/>
  <c r="J652" i="4"/>
  <c r="J595" i="4"/>
  <c r="J460" i="4"/>
  <c r="J439" i="4"/>
  <c r="J418" i="4"/>
  <c r="J364" i="4"/>
  <c r="J343" i="4"/>
  <c r="J322" i="4"/>
  <c r="J268" i="4"/>
  <c r="J247" i="4"/>
  <c r="J226" i="4"/>
  <c r="J172" i="4"/>
  <c r="J151" i="4"/>
  <c r="J130" i="4"/>
  <c r="J76" i="4"/>
  <c r="J40" i="4"/>
  <c r="J16" i="4"/>
  <c r="J787" i="4"/>
  <c r="J673" i="4"/>
  <c r="J616" i="4"/>
  <c r="J559" i="4"/>
  <c r="J424" i="4"/>
  <c r="J403" i="4"/>
  <c r="J382" i="4"/>
  <c r="J328" i="4"/>
  <c r="J307" i="4"/>
  <c r="J286" i="4"/>
  <c r="J232" i="4"/>
  <c r="J211" i="4"/>
  <c r="J190" i="4"/>
  <c r="J136" i="4"/>
  <c r="J115" i="4"/>
  <c r="J94" i="4"/>
  <c r="J37" i="4"/>
  <c r="J13" i="4"/>
  <c r="AR3" i="2"/>
  <c r="AR2" i="2"/>
  <c r="AR5" i="2" s="1"/>
  <c r="AR6" i="2" l="1"/>
  <c r="AR7" i="2" s="1"/>
  <c r="AR8" i="2" s="1"/>
  <c r="AR9" i="2" s="1"/>
  <c r="AR10" i="2" s="1"/>
  <c r="AR11" i="2" s="1"/>
  <c r="AR12" i="2" s="1"/>
  <c r="AR13" i="2" s="1"/>
  <c r="AR14" i="2" s="1"/>
  <c r="G5" i="7"/>
  <c r="H5" i="7"/>
  <c r="G6" i="7"/>
  <c r="H6" i="7"/>
  <c r="G7" i="7"/>
  <c r="H7" i="7"/>
  <c r="G9" i="7"/>
  <c r="E9" i="7" s="1"/>
  <c r="H9" i="7"/>
  <c r="F6" i="7"/>
  <c r="F7" i="7"/>
  <c r="F9" i="7"/>
  <c r="Z3" i="2" l="1"/>
  <c r="Z2" i="2"/>
  <c r="AH5" i="2" l="1"/>
  <c r="AH6" i="2" l="1"/>
  <c r="AH7" i="2" s="1"/>
  <c r="AH8" i="2" s="1"/>
  <c r="AH9" i="2" s="1"/>
  <c r="AH10" i="2" s="1"/>
  <c r="AH11" i="2" s="1"/>
  <c r="AH12" i="2" s="1"/>
  <c r="AH13" i="2" s="1"/>
  <c r="AH14" i="2" s="1"/>
  <c r="Z5" i="2"/>
  <c r="Z6" i="2" l="1"/>
  <c r="Z7" i="2" s="1"/>
  <c r="F31" i="1" a="1"/>
  <c r="Z8" i="2" l="1"/>
  <c r="Z9" i="2" s="1"/>
  <c r="J31" i="1"/>
  <c r="N31" i="1"/>
  <c r="R31" i="1"/>
  <c r="V31" i="1"/>
  <c r="F32" i="1"/>
  <c r="J32" i="1"/>
  <c r="N32" i="1"/>
  <c r="R32" i="1"/>
  <c r="V32" i="1"/>
  <c r="F33" i="1"/>
  <c r="J33" i="1"/>
  <c r="N33" i="1"/>
  <c r="R33" i="1"/>
  <c r="V33" i="1"/>
  <c r="F31" i="1"/>
  <c r="I31" i="1"/>
  <c r="M31" i="1"/>
  <c r="Q31" i="1"/>
  <c r="U31" i="1"/>
  <c r="G32" i="1"/>
  <c r="O32" i="1"/>
  <c r="W32" i="1"/>
  <c r="K33" i="1"/>
  <c r="S33" i="1"/>
  <c r="Y31" i="1"/>
  <c r="M32" i="1"/>
  <c r="U32" i="1"/>
  <c r="I33" i="1"/>
  <c r="Q33" i="1"/>
  <c r="Y33" i="1"/>
  <c r="P33" i="1"/>
  <c r="X33" i="1"/>
  <c r="O31" i="1"/>
  <c r="W31" i="1"/>
  <c r="S32" i="1"/>
  <c r="G33" i="1"/>
  <c r="W33" i="1"/>
  <c r="I32" i="1"/>
  <c r="Y32" i="1"/>
  <c r="U33" i="1"/>
  <c r="H31" i="1"/>
  <c r="L31" i="1"/>
  <c r="P31" i="1"/>
  <c r="T31" i="1"/>
  <c r="X31" i="1"/>
  <c r="H32" i="1"/>
  <c r="L32" i="1"/>
  <c r="P32" i="1"/>
  <c r="T32" i="1"/>
  <c r="X32" i="1"/>
  <c r="H33" i="1"/>
  <c r="L33" i="1"/>
  <c r="T33" i="1"/>
  <c r="G31" i="1"/>
  <c r="K31" i="1"/>
  <c r="S31" i="1"/>
  <c r="K32" i="1"/>
  <c r="O33" i="1"/>
  <c r="Q32" i="1"/>
  <c r="M33" i="1"/>
  <c r="Z10" i="2" l="1"/>
  <c r="Z11" i="2" s="1"/>
  <c r="F36" i="1" a="1"/>
  <c r="Z12" i="2" l="1"/>
  <c r="Z13" i="2" s="1"/>
  <c r="F36" i="1"/>
  <c r="F37" i="1"/>
  <c r="G38" i="1"/>
  <c r="H38" i="1"/>
  <c r="F38" i="1"/>
  <c r="G36" i="1"/>
  <c r="H37" i="1"/>
  <c r="G37" i="1"/>
  <c r="H36" i="1"/>
  <c r="Z14" i="2" l="1"/>
  <c r="F41" i="1" a="1"/>
  <c r="G43" i="1" l="1"/>
  <c r="G41" i="1"/>
  <c r="H42" i="1"/>
  <c r="H41" i="1"/>
  <c r="G42" i="1"/>
  <c r="F41" i="1"/>
  <c r="F42" i="1"/>
  <c r="F43" i="1"/>
  <c r="H43" i="1"/>
  <c r="F46" i="1" l="1" a="1"/>
  <c r="F46" i="1" l="1"/>
  <c r="I46" i="1"/>
  <c r="M46" i="1"/>
  <c r="Q46" i="1"/>
  <c r="U46" i="1"/>
  <c r="Y46" i="1"/>
  <c r="I47" i="1"/>
  <c r="M47" i="1"/>
  <c r="Q47" i="1"/>
  <c r="U47" i="1"/>
  <c r="Y47" i="1"/>
  <c r="I48" i="1"/>
  <c r="M48" i="1"/>
  <c r="Q48" i="1"/>
  <c r="U48" i="1"/>
  <c r="Y48" i="1"/>
  <c r="N46" i="1"/>
  <c r="V46" i="1"/>
  <c r="J47" i="1"/>
  <c r="R47" i="1"/>
  <c r="F48" i="1"/>
  <c r="N48" i="1"/>
  <c r="V48" i="1"/>
  <c r="L46" i="1"/>
  <c r="T46" i="1"/>
  <c r="H47" i="1"/>
  <c r="P47" i="1"/>
  <c r="X47" i="1"/>
  <c r="L48" i="1"/>
  <c r="T48" i="1"/>
  <c r="G46" i="1"/>
  <c r="K46" i="1"/>
  <c r="O46" i="1"/>
  <c r="S46" i="1"/>
  <c r="W46" i="1"/>
  <c r="G47" i="1"/>
  <c r="K47" i="1"/>
  <c r="O47" i="1"/>
  <c r="S47" i="1"/>
  <c r="W47" i="1"/>
  <c r="G48" i="1"/>
  <c r="K48" i="1"/>
  <c r="O48" i="1"/>
  <c r="S48" i="1"/>
  <c r="W48" i="1"/>
  <c r="J46" i="1"/>
  <c r="R46" i="1"/>
  <c r="F47" i="1"/>
  <c r="N47" i="1"/>
  <c r="V47" i="1"/>
  <c r="J48" i="1"/>
  <c r="R48" i="1"/>
  <c r="H46" i="1"/>
  <c r="P46" i="1"/>
  <c r="X46" i="1"/>
  <c r="L47" i="1"/>
  <c r="T47" i="1"/>
  <c r="H48" i="1"/>
  <c r="P48" i="1"/>
  <c r="X48" i="1"/>
  <c r="F51" i="1" l="1" a="1"/>
  <c r="F51" i="1" l="1"/>
  <c r="J3" i="1" s="1"/>
  <c r="F53" i="1"/>
  <c r="L3" i="1" s="1"/>
  <c r="F52" i="1"/>
  <c r="K3" i="1" s="1"/>
  <c r="G3" i="1" l="1"/>
  <c r="H3" i="1"/>
  <c r="F8" i="1" l="1"/>
  <c r="F12" i="1"/>
  <c r="F16" i="1"/>
  <c r="F20" i="1"/>
  <c r="F24" i="1"/>
  <c r="F9" i="1"/>
  <c r="F13" i="1"/>
  <c r="F17" i="1"/>
  <c r="F21" i="1"/>
  <c r="F25" i="1"/>
  <c r="F10" i="1"/>
  <c r="F14" i="1"/>
  <c r="F18" i="1"/>
  <c r="F22" i="1"/>
  <c r="F26" i="1"/>
  <c r="F11" i="1"/>
  <c r="F15" i="1"/>
  <c r="F19" i="1"/>
  <c r="F23" i="1"/>
  <c r="F7" i="1"/>
  <c r="O5" i="1"/>
  <c r="P9" i="1"/>
  <c r="O9" i="1"/>
  <c r="N9" i="1"/>
  <c r="M9" i="1"/>
  <c r="H4" i="1" l="1"/>
  <c r="P10" i="1"/>
  <c r="N10" i="1"/>
</calcChain>
</file>

<file path=xl/sharedStrings.xml><?xml version="1.0" encoding="utf-8"?>
<sst xmlns="http://schemas.openxmlformats.org/spreadsheetml/2006/main" count="2593" uniqueCount="163">
  <si>
    <t>x</t>
  </si>
  <si>
    <t>y</t>
  </si>
  <si>
    <t>z</t>
  </si>
  <si>
    <t>#</t>
  </si>
  <si>
    <t>Pt</t>
  </si>
  <si>
    <t>{[P]t[P]}</t>
  </si>
  <si>
    <t>{[P]t[P]}'</t>
  </si>
  <si>
    <t>{[P]t[P]}'[P]t</t>
  </si>
  <si>
    <t>D</t>
  </si>
  <si>
    <t>A</t>
  </si>
  <si>
    <t>B</t>
  </si>
  <si>
    <t>C</t>
  </si>
  <si>
    <t>{[P]t[P]}'[P]t [D]</t>
  </si>
  <si>
    <t>gradient</t>
  </si>
  <si>
    <t>angle on x</t>
  </si>
  <si>
    <t>Data Points Input</t>
  </si>
  <si>
    <t xml:space="preserve"> </t>
  </si>
  <si>
    <t>Well A</t>
  </si>
  <si>
    <t>Well B</t>
  </si>
  <si>
    <t>Well C</t>
  </si>
  <si>
    <t>Gradient</t>
  </si>
  <si>
    <t>Adjusted X-Coordinate</t>
  </si>
  <si>
    <t>Adjusted Y-Coordinate</t>
  </si>
  <si>
    <t>Z (Hydraulic Head)</t>
  </si>
  <si>
    <t>AB/BC</t>
  </si>
  <si>
    <t>AC/BC</t>
  </si>
  <si>
    <t>AC/AB</t>
  </si>
  <si>
    <t>BC/H2</t>
  </si>
  <si>
    <t>Input:  Well ID</t>
  </si>
  <si>
    <t>Direction</t>
  </si>
  <si>
    <t>max</t>
  </si>
  <si>
    <t>min</t>
  </si>
  <si>
    <t>Gradient Bin Range</t>
  </si>
  <si>
    <t>Direction Bin Range</t>
  </si>
  <si>
    <t>Flow Direction from X Direction</t>
  </si>
  <si>
    <t>angle</t>
  </si>
  <si>
    <t>well</t>
  </si>
  <si>
    <t xml:space="preserve"> centroid</t>
  </si>
  <si>
    <t>x'_ y'</t>
  </si>
  <si>
    <t>max grad</t>
  </si>
  <si>
    <t>n</t>
  </si>
  <si>
    <t>Summary of Output</t>
  </si>
  <si>
    <t>Velocity
(m/d)</t>
  </si>
  <si>
    <t>Velocity Bin Range</t>
  </si>
  <si>
    <t>Replotting Estimators</t>
  </si>
  <si>
    <t>Well 1</t>
  </si>
  <si>
    <t>Well 2</t>
  </si>
  <si>
    <t>Well 3</t>
  </si>
  <si>
    <t>Row Source</t>
  </si>
  <si>
    <t>Well ID</t>
  </si>
  <si>
    <t>water elevation</t>
  </si>
  <si>
    <t>MW-6S</t>
  </si>
  <si>
    <t>MW-4S</t>
  </si>
  <si>
    <t>MW-8S</t>
  </si>
  <si>
    <t>MW-1S</t>
  </si>
  <si>
    <t>MW-7S</t>
  </si>
  <si>
    <t>MW-3S</t>
  </si>
  <si>
    <t>MW-5S</t>
  </si>
  <si>
    <t>Vector 
Mag. factor</t>
  </si>
  <si>
    <t>Data from Ferrey et al., 2000</t>
  </si>
  <si>
    <t>Rotate Direction</t>
  </si>
  <si>
    <r>
      <t>Direction (</t>
    </r>
    <r>
      <rPr>
        <vertAlign val="superscript"/>
        <sz val="10"/>
        <rFont val="Arial"/>
        <family val="2"/>
      </rPr>
      <t>o</t>
    </r>
    <r>
      <rPr>
        <sz val="10"/>
        <rFont val="Arial"/>
        <family val="2"/>
      </rPr>
      <t>)</t>
    </r>
  </si>
  <si>
    <r>
      <t>Rotated Direction 
(</t>
    </r>
    <r>
      <rPr>
        <b/>
        <vertAlign val="superscript"/>
        <sz val="10"/>
        <color theme="0"/>
        <rFont val="Arial"/>
        <family val="2"/>
      </rPr>
      <t>o</t>
    </r>
    <r>
      <rPr>
        <b/>
        <sz val="10"/>
        <color theme="0"/>
        <rFont val="Arial"/>
        <family val="2"/>
      </rPr>
      <t>)  ---&gt;</t>
    </r>
  </si>
  <si>
    <t>c-clockwise</t>
  </si>
  <si>
    <t>Estimator Area</t>
  </si>
  <si>
    <t>Confidence Level</t>
  </si>
  <si>
    <t>AB/H1</t>
  </si>
  <si>
    <t>AC/H3</t>
  </si>
  <si>
    <r>
      <t xml:space="preserve">Max </t>
    </r>
    <r>
      <rPr>
        <sz val="10"/>
        <rFont val="Symbol"/>
        <family val="1"/>
        <charset val="2"/>
      </rPr>
      <t>D</t>
    </r>
    <r>
      <rPr>
        <sz val="10"/>
        <rFont val="Arial"/>
        <family val="2"/>
      </rPr>
      <t>WL (cm)</t>
    </r>
  </si>
  <si>
    <t>DWL Min.</t>
  </si>
  <si>
    <t>Base:Height constraint
Low           High</t>
  </si>
  <si>
    <t>&lt;--measured counterclockwise from x axis</t>
  </si>
  <si>
    <t>Determine if plane dips to the east or west</t>
  </si>
  <si>
    <t>west x</t>
  </si>
  <si>
    <t>east x</t>
  </si>
  <si>
    <t>flow direction E-W</t>
  </si>
  <si>
    <t>flow direction N-S</t>
  </si>
  <si>
    <t>north y</t>
  </si>
  <si>
    <t>south y</t>
  </si>
  <si>
    <t>Vector view</t>
  </si>
  <si>
    <t>K (L/T)</t>
  </si>
  <si>
    <t>+/- on Head (L)</t>
  </si>
  <si>
    <t>H</t>
  </si>
  <si>
    <t>Data from Schillig et al, 2015</t>
  </si>
  <si>
    <t>WO35</t>
  </si>
  <si>
    <t>WO74</t>
  </si>
  <si>
    <t>WO77</t>
  </si>
  <si>
    <t>WO78</t>
  </si>
  <si>
    <t>WO79</t>
  </si>
  <si>
    <t>WO80</t>
  </si>
  <si>
    <t>WO64</t>
  </si>
  <si>
    <t>WO75S</t>
  </si>
  <si>
    <t>W1</t>
  </si>
  <si>
    <t>W2</t>
  </si>
  <si>
    <t>W3</t>
  </si>
  <si>
    <t>W4</t>
  </si>
  <si>
    <t>W5</t>
  </si>
  <si>
    <t>W6</t>
  </si>
  <si>
    <t>W7</t>
  </si>
  <si>
    <t>W8</t>
  </si>
  <si>
    <t>W9</t>
  </si>
  <si>
    <t>W10</t>
  </si>
  <si>
    <t>W11</t>
  </si>
  <si>
    <t>W12</t>
  </si>
  <si>
    <t>W13</t>
  </si>
  <si>
    <t>W14</t>
  </si>
  <si>
    <t>W15</t>
  </si>
  <si>
    <t>W16</t>
  </si>
  <si>
    <t>W17</t>
  </si>
  <si>
    <t>Skuldeleve data</t>
  </si>
  <si>
    <t>Well</t>
  </si>
  <si>
    <t>W18</t>
  </si>
  <si>
    <t>days</t>
  </si>
  <si>
    <t>Vel (L/T)</t>
  </si>
  <si>
    <r>
      <t>Total Discharges
Q (L</t>
    </r>
    <r>
      <rPr>
        <b/>
        <vertAlign val="superscript"/>
        <sz val="10"/>
        <rFont val="Arial"/>
        <family val="2"/>
      </rPr>
      <t>3</t>
    </r>
    <r>
      <rPr>
        <b/>
        <sz val="10"/>
        <rFont val="Arial"/>
        <family val="2"/>
      </rPr>
      <t>/(LT)     J</t>
    </r>
    <r>
      <rPr>
        <b/>
        <vertAlign val="subscript"/>
        <sz val="10"/>
        <rFont val="Arial"/>
        <family val="2"/>
      </rPr>
      <t>tot</t>
    </r>
    <r>
      <rPr>
        <b/>
        <sz val="10"/>
        <rFont val="Arial"/>
        <family val="2"/>
      </rPr>
      <t xml:space="preserve">(M/LT)                  </t>
    </r>
  </si>
  <si>
    <t>X
(Easting)
(L)</t>
  </si>
  <si>
    <t>Y 
(Northing) 
(L)</t>
  </si>
  <si>
    <t>Z 
(Hydraulic Head) 
(L)</t>
  </si>
  <si>
    <t>+/- 
on Head (L)</t>
  </si>
  <si>
    <r>
      <t xml:space="preserve">Max </t>
    </r>
    <r>
      <rPr>
        <b/>
        <sz val="10"/>
        <color theme="0"/>
        <rFont val="Symbol"/>
        <family val="1"/>
        <charset val="2"/>
      </rPr>
      <t>D</t>
    </r>
    <r>
      <rPr>
        <b/>
        <sz val="10"/>
        <color theme="0"/>
        <rFont val="Arial"/>
        <family val="2"/>
      </rPr>
      <t>WL (L)</t>
    </r>
  </si>
  <si>
    <t>calc z</t>
  </si>
  <si>
    <t>Speed (L/T)</t>
  </si>
  <si>
    <t>Time of travel (T)</t>
  </si>
  <si>
    <t>max  base or height (L)</t>
  </si>
  <si>
    <t>X (Easting) 
no two identical</t>
  </si>
  <si>
    <t>Y (Northing) 
no two identical</t>
  </si>
  <si>
    <t>18HD07</t>
  </si>
  <si>
    <t>18HD05(65)</t>
  </si>
  <si>
    <t>MW108S</t>
  </si>
  <si>
    <t>HR6</t>
  </si>
  <si>
    <t>HR13</t>
  </si>
  <si>
    <t>HAS</t>
  </si>
  <si>
    <t>18HD06</t>
  </si>
  <si>
    <t>18HD08(47)</t>
  </si>
  <si>
    <t>18HD09(62)</t>
  </si>
  <si>
    <t>HAH</t>
  </si>
  <si>
    <t>18HD03(57)</t>
  </si>
  <si>
    <t>MW125S</t>
  </si>
  <si>
    <t>MW133S</t>
  </si>
  <si>
    <t>MW132S</t>
  </si>
  <si>
    <t>Reject on ratio &gt;  8</t>
  </si>
  <si>
    <t>Reject on ratio &lt;  .2</t>
  </si>
  <si>
    <t>All Wells</t>
  </si>
  <si>
    <t>Avg</t>
  </si>
  <si>
    <t>StDev</t>
  </si>
  <si>
    <t>Bin</t>
  </si>
  <si>
    <t>More</t>
  </si>
  <si>
    <t>Frequency</t>
  </si>
  <si>
    <t>Conc.</t>
  </si>
  <si>
    <t>Origin x</t>
  </si>
  <si>
    <t>Origin y</t>
  </si>
  <si>
    <t>Origin H</t>
  </si>
  <si>
    <t>norm x</t>
  </si>
  <si>
    <t>norm y</t>
  </si>
  <si>
    <t>norm H</t>
  </si>
  <si>
    <t>grad</t>
  </si>
  <si>
    <t>q (L/T)</t>
  </si>
  <si>
    <t>J (M/L^2T)</t>
  </si>
  <si>
    <t>Seg L (L)</t>
  </si>
  <si>
    <t>Units Conc</t>
  </si>
  <si>
    <t>Mol. Wt.</t>
  </si>
  <si>
    <t>ft^3/d/ft</t>
  </si>
  <si>
    <t>kg/m/yr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</si>
</sst>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0.0000"/>
  </numFmts>
  <fonts count="13" x14ac:knownFonts="1">
    <font>
      <sz val="10"/>
      <name val="Arial"/>
    </font>
    <font>
      <sz val="10"/>
      <name val="Arial"/>
      <family val="2"/>
    </font>
    <font>
      <sz val="10"/>
      <name val="Symbol"/>
      <family val="1"/>
      <charset val="2"/>
    </font>
    <font>
      <b/>
      <sz val="10"/>
      <color theme="0"/>
      <name val="Arial"/>
      <family val="2"/>
    </font>
    <font>
      <b/>
      <sz val="10"/>
      <color theme="0"/>
      <name val="Symbol"/>
      <family val="1"/>
      <charset val="2"/>
    </font>
    <font>
      <b/>
      <sz val="10"/>
      <name val="Arial"/>
      <family val="2"/>
    </font>
    <font>
      <sz val="10"/>
      <color theme="0"/>
      <name val="Arial"/>
      <family val="2"/>
    </font>
    <font>
      <sz val="11"/>
      <color rgb="FF000000"/>
      <name val="Calibri"/>
      <family val="2"/>
    </font>
    <font>
      <vertAlign val="superscript"/>
      <sz val="10"/>
      <name val="Arial"/>
      <family val="2"/>
    </font>
    <font>
      <b/>
      <vertAlign val="superscript"/>
      <sz val="10"/>
      <color theme="0"/>
      <name val="Arial"/>
      <family val="2"/>
    </font>
    <font>
      <b/>
      <vertAlign val="superscript"/>
      <sz val="10"/>
      <name val="Arial"/>
      <family val="2"/>
    </font>
    <font>
      <b/>
      <vertAlign val="subscript"/>
      <sz val="10"/>
      <name val="Arial"/>
      <family val="2"/>
    </font>
    <font>
      <i/>
      <sz val="10"/>
      <name val="Arial"/>
      <family val="2"/>
    </font>
  </fonts>
  <fills count="7">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8"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0"/>
      </right>
      <top style="thin">
        <color theme="0"/>
      </top>
      <bottom/>
      <diagonal/>
    </border>
    <border>
      <left/>
      <right style="thin">
        <color theme="0"/>
      </right>
      <top style="thin">
        <color theme="0"/>
      </top>
      <bottom style="thin">
        <color indexed="64"/>
      </bottom>
      <diagonal/>
    </border>
    <border>
      <left/>
      <right/>
      <top style="medium">
        <color indexed="64"/>
      </top>
      <bottom style="thin">
        <color indexed="64"/>
      </bottom>
      <diagonal/>
    </border>
  </borders>
  <cellStyleXfs count="2">
    <xf numFmtId="0" fontId="0" fillId="0" borderId="0"/>
    <xf numFmtId="0" fontId="1" fillId="0" borderId="0"/>
  </cellStyleXfs>
  <cellXfs count="101">
    <xf numFmtId="0" fontId="0" fillId="0" borderId="0" xfId="0"/>
    <xf numFmtId="0" fontId="0" fillId="0" borderId="0" xfId="0" applyAlignment="1">
      <alignment horizontal="center"/>
    </xf>
    <xf numFmtId="0" fontId="0" fillId="0" borderId="0" xfId="0" applyAlignment="1">
      <alignment horizontal="right"/>
    </xf>
    <xf numFmtId="11" fontId="0" fillId="0" borderId="0" xfId="0" applyNumberFormat="1"/>
    <xf numFmtId="0" fontId="0" fillId="0" borderId="0" xfId="0" applyNumberFormat="1"/>
    <xf numFmtId="0" fontId="0" fillId="0" borderId="0" xfId="0" applyAlignment="1">
      <alignment horizontal="left"/>
    </xf>
    <xf numFmtId="0" fontId="1" fillId="0" borderId="0" xfId="0" applyFont="1"/>
    <xf numFmtId="0" fontId="1" fillId="0" borderId="0" xfId="0" applyFont="1" applyFill="1"/>
    <xf numFmtId="0" fontId="3" fillId="2" borderId="0" xfId="0" applyFont="1" applyFill="1" applyAlignment="1">
      <alignment horizontal="center" vertical="center" wrapText="1"/>
    </xf>
    <xf numFmtId="0" fontId="3" fillId="2" borderId="0" xfId="0" applyFont="1" applyFill="1"/>
    <xf numFmtId="164" fontId="3" fillId="2" borderId="0" xfId="0" applyNumberFormat="1" applyFont="1" applyFill="1" applyAlignment="1">
      <alignment horizontal="center" vertical="center"/>
    </xf>
    <xf numFmtId="0" fontId="3" fillId="2" borderId="0" xfId="0" applyFont="1" applyFill="1" applyAlignment="1">
      <alignment horizontal="center"/>
    </xf>
    <xf numFmtId="0" fontId="5" fillId="4" borderId="1" xfId="0" quotePrefix="1" applyFont="1" applyFill="1" applyBorder="1" applyAlignment="1">
      <alignment horizontal="center" vertical="center" wrapText="1"/>
    </xf>
    <xf numFmtId="0" fontId="0" fillId="2" borderId="0" xfId="0" applyFill="1"/>
    <xf numFmtId="0" fontId="3" fillId="2" borderId="1" xfId="0" applyFont="1" applyFill="1" applyBorder="1" applyAlignment="1">
      <alignment horizontal="center" vertical="center" wrapText="1"/>
    </xf>
    <xf numFmtId="0" fontId="3" fillId="2" borderId="1" xfId="0" quotePrefix="1" applyFont="1" applyFill="1" applyBorder="1" applyAlignment="1">
      <alignment horizontal="center" vertical="center" wrapText="1"/>
    </xf>
    <xf numFmtId="0" fontId="6" fillId="2" borderId="1" xfId="0" applyFont="1" applyFill="1" applyBorder="1" applyAlignment="1">
      <alignment horizontal="center"/>
    </xf>
    <xf numFmtId="0" fontId="1" fillId="2" borderId="0" xfId="0" applyFont="1" applyFill="1"/>
    <xf numFmtId="0" fontId="5" fillId="4" borderId="3" xfId="0" applyFont="1" applyFill="1" applyBorder="1" applyAlignment="1">
      <alignment horizontal="center" vertical="center" wrapText="1"/>
    </xf>
    <xf numFmtId="0" fontId="3" fillId="5" borderId="0" xfId="0" applyFont="1" applyFill="1"/>
    <xf numFmtId="0" fontId="5" fillId="4" borderId="6" xfId="0" quotePrefix="1" applyFont="1" applyFill="1" applyBorder="1" applyAlignment="1">
      <alignment horizontal="center" vertical="center" wrapText="1"/>
    </xf>
    <xf numFmtId="0" fontId="6" fillId="2" borderId="0" xfId="0" applyFont="1" applyFill="1"/>
    <xf numFmtId="0" fontId="0" fillId="2" borderId="0" xfId="0" applyFill="1" applyAlignment="1">
      <alignment horizontal="center"/>
    </xf>
    <xf numFmtId="0" fontId="0" fillId="3" borderId="1" xfId="0" applyFill="1" applyBorder="1" applyAlignment="1">
      <alignment horizontal="center"/>
    </xf>
    <xf numFmtId="2" fontId="3" fillId="2" borderId="0" xfId="0" applyNumberFormat="1" applyFont="1" applyFill="1" applyAlignment="1">
      <alignment horizontal="center" vertical="center" wrapText="1"/>
    </xf>
    <xf numFmtId="2" fontId="3" fillId="2" borderId="0" xfId="0" applyNumberFormat="1" applyFont="1" applyFill="1"/>
    <xf numFmtId="11" fontId="3" fillId="2" borderId="0" xfId="0" applyNumberFormat="1" applyFont="1" applyFill="1" applyAlignment="1">
      <alignment horizontal="center" vertical="center" wrapText="1"/>
    </xf>
    <xf numFmtId="11" fontId="3" fillId="2" borderId="0" xfId="0" applyNumberFormat="1" applyFont="1" applyFill="1"/>
    <xf numFmtId="11" fontId="3" fillId="5" borderId="0" xfId="0" applyNumberFormat="1" applyFont="1" applyFill="1"/>
    <xf numFmtId="0" fontId="0" fillId="0" borderId="0" xfId="0" applyBorder="1"/>
    <xf numFmtId="0" fontId="1" fillId="4" borderId="0" xfId="0" applyFont="1" applyFill="1" applyBorder="1" applyAlignment="1">
      <alignment horizontal="right" vertical="center" wrapText="1"/>
    </xf>
    <xf numFmtId="0" fontId="6" fillId="2" borderId="0" xfId="0" applyFont="1" applyFill="1" applyAlignment="1">
      <alignment horizontal="center"/>
    </xf>
    <xf numFmtId="2" fontId="6" fillId="2" borderId="0" xfId="0" applyNumberFormat="1" applyFont="1" applyFill="1" applyAlignment="1">
      <alignment horizontal="center"/>
    </xf>
    <xf numFmtId="0" fontId="6" fillId="2" borderId="0" xfId="0" applyFont="1" applyFill="1" applyAlignment="1">
      <alignment horizontal="left"/>
    </xf>
    <xf numFmtId="0" fontId="6" fillId="2" borderId="0" xfId="0" applyFont="1" applyFill="1" applyAlignment="1">
      <alignment horizontal="center" vertical="top"/>
    </xf>
    <xf numFmtId="0" fontId="6" fillId="2" borderId="8" xfId="0" applyFont="1" applyFill="1" applyBorder="1" applyAlignment="1">
      <alignment horizontal="center" vertical="top"/>
    </xf>
    <xf numFmtId="0" fontId="6" fillId="2" borderId="8" xfId="0" applyFont="1" applyFill="1" applyBorder="1" applyAlignment="1">
      <alignment horizontal="center" vertical="center"/>
    </xf>
    <xf numFmtId="2" fontId="6" fillId="2" borderId="8" xfId="0" applyNumberFormat="1" applyFont="1" applyFill="1" applyBorder="1" applyAlignment="1">
      <alignment horizontal="center" vertical="center"/>
    </xf>
    <xf numFmtId="0" fontId="6" fillId="2" borderId="9" xfId="0" applyFont="1" applyFill="1" applyBorder="1" applyAlignment="1">
      <alignment horizontal="center" vertical="center"/>
    </xf>
    <xf numFmtId="0" fontId="6" fillId="2" borderId="10" xfId="0" applyFont="1" applyFill="1" applyBorder="1" applyAlignment="1">
      <alignment horizontal="center" vertical="center"/>
    </xf>
    <xf numFmtId="0" fontId="6" fillId="2" borderId="9" xfId="0" applyFont="1" applyFill="1" applyBorder="1" applyAlignment="1">
      <alignment horizontal="center" vertical="center" wrapText="1"/>
    </xf>
    <xf numFmtId="0" fontId="7" fillId="0" borderId="0" xfId="0" applyFont="1"/>
    <xf numFmtId="0" fontId="3" fillId="2" borderId="0" xfId="0" applyNumberFormat="1" applyFont="1" applyFill="1" applyAlignment="1">
      <alignment horizontal="center" vertical="center" wrapText="1"/>
    </xf>
    <xf numFmtId="9" fontId="0" fillId="2" borderId="0" xfId="0" applyNumberFormat="1" applyFill="1"/>
    <xf numFmtId="0" fontId="0" fillId="0" borderId="0" xfId="0" applyAlignment="1">
      <alignment horizontal="center"/>
    </xf>
    <xf numFmtId="9" fontId="0" fillId="3" borderId="1" xfId="0" applyNumberFormat="1" applyFill="1" applyBorder="1" applyAlignment="1">
      <alignment horizontal="center"/>
    </xf>
    <xf numFmtId="0" fontId="0" fillId="0" borderId="0" xfId="0" applyFill="1"/>
    <xf numFmtId="0" fontId="0" fillId="3" borderId="1" xfId="0" applyNumberFormat="1" applyFill="1" applyBorder="1" applyAlignment="1">
      <alignment horizontal="center"/>
    </xf>
    <xf numFmtId="0" fontId="1" fillId="0" borderId="0" xfId="0" applyFont="1" applyAlignment="1">
      <alignment horizontal="right"/>
    </xf>
    <xf numFmtId="0" fontId="1" fillId="6" borderId="14" xfId="0" applyFont="1" applyFill="1" applyBorder="1"/>
    <xf numFmtId="0" fontId="0" fillId="6" borderId="15" xfId="0" applyFill="1" applyBorder="1"/>
    <xf numFmtId="11" fontId="0" fillId="6" borderId="14" xfId="0" applyNumberFormat="1" applyFill="1" applyBorder="1"/>
    <xf numFmtId="11" fontId="0" fillId="6" borderId="0" xfId="0" applyNumberFormat="1" applyFill="1" applyBorder="1"/>
    <xf numFmtId="0" fontId="0" fillId="6" borderId="16" xfId="0" applyFill="1" applyBorder="1"/>
    <xf numFmtId="0" fontId="0" fillId="6" borderId="2" xfId="0" applyFill="1" applyBorder="1"/>
    <xf numFmtId="0" fontId="0" fillId="6" borderId="17" xfId="0" applyFill="1" applyBorder="1"/>
    <xf numFmtId="0" fontId="5" fillId="6" borderId="11" xfId="0" applyFont="1" applyFill="1" applyBorder="1"/>
    <xf numFmtId="0" fontId="5" fillId="6" borderId="12" xfId="0" applyFont="1" applyFill="1" applyBorder="1"/>
    <xf numFmtId="0" fontId="5" fillId="6" borderId="13" xfId="0" applyFont="1" applyFill="1" applyBorder="1"/>
    <xf numFmtId="0" fontId="1" fillId="6" borderId="15" xfId="0" applyFont="1" applyFill="1" applyBorder="1"/>
    <xf numFmtId="11" fontId="0" fillId="6" borderId="15" xfId="0" applyNumberFormat="1" applyFill="1" applyBorder="1"/>
    <xf numFmtId="165" fontId="5" fillId="4" borderId="1" xfId="0" quotePrefix="1" applyNumberFormat="1" applyFont="1" applyFill="1" applyBorder="1" applyAlignment="1">
      <alignment horizontal="center" vertical="center" wrapText="1"/>
    </xf>
    <xf numFmtId="1" fontId="3" fillId="2" borderId="0" xfId="0" applyNumberFormat="1" applyFont="1" applyFill="1"/>
    <xf numFmtId="1" fontId="3" fillId="2" borderId="0" xfId="0" applyNumberFormat="1" applyFont="1" applyFill="1" applyAlignment="1">
      <alignment horizontal="center" vertical="center" wrapText="1"/>
    </xf>
    <xf numFmtId="0" fontId="6" fillId="2" borderId="11" xfId="0" applyFont="1" applyFill="1" applyBorder="1" applyAlignment="1">
      <alignment horizontal="right"/>
    </xf>
    <xf numFmtId="0" fontId="6" fillId="2" borderId="12" xfId="0" applyFont="1" applyFill="1" applyBorder="1" applyAlignment="1">
      <alignment horizontal="right"/>
    </xf>
    <xf numFmtId="0" fontId="6" fillId="2" borderId="14" xfId="0" applyFont="1" applyFill="1" applyBorder="1"/>
    <xf numFmtId="0" fontId="6" fillId="2" borderId="0" xfId="0" applyFont="1" applyFill="1" applyBorder="1"/>
    <xf numFmtId="0" fontId="6" fillId="2" borderId="15" xfId="0" applyFont="1" applyFill="1" applyBorder="1"/>
    <xf numFmtId="0" fontId="6" fillId="2" borderId="0" xfId="0" applyFont="1" applyFill="1" applyBorder="1" applyAlignment="1">
      <alignment horizontal="center"/>
    </xf>
    <xf numFmtId="0" fontId="6" fillId="2" borderId="16" xfId="0" applyFont="1" applyFill="1" applyBorder="1"/>
    <xf numFmtId="0" fontId="6" fillId="2" borderId="2" xfId="0" applyFont="1" applyFill="1" applyBorder="1"/>
    <xf numFmtId="0" fontId="6" fillId="2" borderId="2" xfId="0" applyFont="1" applyFill="1" applyBorder="1" applyAlignment="1">
      <alignment horizontal="center"/>
    </xf>
    <xf numFmtId="0" fontId="6" fillId="2" borderId="17" xfId="0" applyFont="1" applyFill="1" applyBorder="1"/>
    <xf numFmtId="0" fontId="6" fillId="2" borderId="18" xfId="0" applyFont="1" applyFill="1" applyBorder="1" applyAlignment="1">
      <alignment horizontal="center"/>
    </xf>
    <xf numFmtId="0" fontId="6" fillId="2" borderId="19" xfId="0" applyFont="1" applyFill="1" applyBorder="1" applyAlignment="1">
      <alignment horizontal="center"/>
    </xf>
    <xf numFmtId="0" fontId="6" fillId="2" borderId="5" xfId="0" applyFont="1" applyFill="1" applyBorder="1" applyAlignment="1">
      <alignment horizontal="center"/>
    </xf>
    <xf numFmtId="2" fontId="5" fillId="4" borderId="1" xfId="0" quotePrefix="1" applyNumberFormat="1" applyFont="1" applyFill="1" applyBorder="1" applyAlignment="1">
      <alignment horizontal="center" vertical="center" wrapText="1"/>
    </xf>
    <xf numFmtId="11" fontId="5" fillId="4" borderId="1" xfId="0" quotePrefix="1" applyNumberFormat="1" applyFont="1" applyFill="1" applyBorder="1" applyAlignment="1">
      <alignment horizontal="center" vertical="center" wrapText="1"/>
    </xf>
    <xf numFmtId="0" fontId="6" fillId="2" borderId="12" xfId="0" applyFont="1" applyFill="1" applyBorder="1" applyAlignment="1">
      <alignment horizontal="center"/>
    </xf>
    <xf numFmtId="0" fontId="6" fillId="2" borderId="13" xfId="0" applyFont="1" applyFill="1" applyBorder="1"/>
    <xf numFmtId="165" fontId="5" fillId="4" borderId="4" xfId="0" quotePrefix="1" applyNumberFormat="1" applyFont="1" applyFill="1" applyBorder="1" applyAlignment="1">
      <alignment horizontal="center" vertical="center" wrapText="1"/>
    </xf>
    <xf numFmtId="165" fontId="5" fillId="4" borderId="7" xfId="0" quotePrefix="1" applyNumberFormat="1"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165" fontId="5" fillId="4" borderId="6" xfId="0" quotePrefix="1" applyNumberFormat="1" applyFont="1" applyFill="1" applyBorder="1" applyAlignment="1">
      <alignment horizontal="center" vertical="center" wrapText="1"/>
    </xf>
    <xf numFmtId="11" fontId="0" fillId="3" borderId="1" xfId="0" applyNumberFormat="1" applyFill="1" applyBorder="1" applyAlignment="1">
      <alignment horizontal="center"/>
    </xf>
    <xf numFmtId="0" fontId="0" fillId="0" borderId="0" xfId="0" applyFill="1" applyBorder="1" applyAlignment="1"/>
    <xf numFmtId="0" fontId="0" fillId="0" borderId="2" xfId="0" applyFill="1" applyBorder="1" applyAlignment="1"/>
    <xf numFmtId="0" fontId="12" fillId="0" borderId="20" xfId="0" applyFont="1" applyFill="1" applyBorder="1" applyAlignment="1">
      <alignment horizontal="center"/>
    </xf>
    <xf numFmtId="11" fontId="0" fillId="0" borderId="0" xfId="0" applyNumberFormat="1" applyFill="1" applyBorder="1" applyAlignment="1"/>
    <xf numFmtId="1" fontId="0" fillId="0" borderId="0" xfId="0" applyNumberFormat="1" applyFill="1" applyBorder="1" applyAlignment="1"/>
    <xf numFmtId="164" fontId="0" fillId="0" borderId="0" xfId="0" applyNumberFormat="1" applyFill="1" applyBorder="1" applyAlignment="1"/>
    <xf numFmtId="0" fontId="5" fillId="4" borderId="5" xfId="0" applyFont="1" applyFill="1" applyBorder="1" applyAlignment="1">
      <alignment horizontal="center"/>
    </xf>
    <xf numFmtId="0" fontId="0" fillId="0" borderId="0" xfId="0" applyAlignment="1">
      <alignment horizontal="center"/>
    </xf>
    <xf numFmtId="0" fontId="1" fillId="4" borderId="0" xfId="0" applyFont="1" applyFill="1" applyBorder="1" applyAlignment="1">
      <alignment horizontal="center" vertical="center" wrapText="1"/>
    </xf>
    <xf numFmtId="0" fontId="0" fillId="0" borderId="0" xfId="0" applyBorder="1" applyAlignment="1">
      <alignment horizontal="center"/>
    </xf>
    <xf numFmtId="0" fontId="5" fillId="4" borderId="6" xfId="0" quotePrefix="1" applyFont="1" applyFill="1" applyBorder="1" applyAlignment="1">
      <alignment horizontal="center" vertical="center" wrapText="1"/>
    </xf>
    <xf numFmtId="0" fontId="5" fillId="4" borderId="7" xfId="0" quotePrefix="1" applyFont="1" applyFill="1" applyBorder="1" applyAlignment="1">
      <alignment horizontal="center" vertical="center" wrapText="1"/>
    </xf>
    <xf numFmtId="0" fontId="1" fillId="0" borderId="0" xfId="0" applyFont="1" applyAlignment="1">
      <alignment horizontal="center"/>
    </xf>
  </cellXfs>
  <cellStyles count="2">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1" Type="http://schemas.openxmlformats.org/officeDocument/2006/relationships/image" Target="../media/image20.gif"/></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1" i="0" u="none" strike="noStrike" kern="1200" spc="0" baseline="0">
                <a:solidFill>
                  <a:sysClr val="windowText" lastClr="000000"/>
                </a:solidFill>
                <a:latin typeface="+mn-lt"/>
                <a:ea typeface="+mn-ea"/>
                <a:cs typeface="+mn-cs"/>
              </a:defRPr>
            </a:pPr>
            <a:r>
              <a:rPr lang="en-US"/>
              <a:t>Estimator Area vs. Gradient</a:t>
            </a:r>
          </a:p>
        </c:rich>
      </c:tx>
      <c:layout>
        <c:manualLayout>
          <c:xMode val="edge"/>
          <c:yMode val="edge"/>
          <c:x val="0.28531578548649722"/>
          <c:y val="1.6297418912320529E-2"/>
        </c:manualLayout>
      </c:layout>
      <c:overlay val="0"/>
      <c:spPr>
        <a:noFill/>
        <a:ln>
          <a:noFill/>
        </a:ln>
        <a:effectLst/>
      </c:spPr>
      <c:txPr>
        <a:bodyPr rot="0" spcFirstLastPara="1" vertOverflow="ellipsis" vert="horz" wrap="square" anchor="ctr" anchorCtr="1"/>
        <a:lstStyle/>
        <a:p>
          <a:pPr>
            <a:defRPr sz="108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24373062629914707"/>
          <c:y val="0.15633331173176759"/>
          <c:w val="0.64256259169050922"/>
          <c:h val="0.58141426948102992"/>
        </c:manualLayout>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Output!$AY$2:$AY$1000</c:f>
              <c:numCache>
                <c:formatCode>0.00</c:formatCode>
                <c:ptCount val="999"/>
                <c:pt idx="0">
                  <c:v>95932.294257019224</c:v>
                </c:pt>
                <c:pt idx="1">
                  <c:v>83261.11779549942</c:v>
                </c:pt>
                <c:pt idx="2">
                  <c:v>122278.60684752735</c:v>
                </c:pt>
                <c:pt idx="3">
                  <c:v>263313.24585750903</c:v>
                </c:pt>
                <c:pt idx="4">
                  <c:v>43386.654770507019</c:v>
                </c:pt>
                <c:pt idx="5">
                  <c:v>84725.777936524886</c:v>
                </c:pt>
                <c:pt idx="6">
                  <c:v>111119.56445151809</c:v>
                </c:pt>
                <c:pt idx="7">
                  <c:v>147845.76620200195</c:v>
                </c:pt>
                <c:pt idx="8">
                  <c:v>298840.17636601633</c:v>
                </c:pt>
                <c:pt idx="9">
                  <c:v>162677.15225651077</c:v>
                </c:pt>
                <c:pt idx="10">
                  <c:v>361255.37932851311</c:v>
                </c:pt>
                <c:pt idx="11">
                  <c:v>411712.56754051131</c:v>
                </c:pt>
                <c:pt idx="12">
                  <c:v>232114.1674480231</c:v>
                </c:pt>
                <c:pt idx="13">
                  <c:v>253612.01842307547</c:v>
                </c:pt>
                <c:pt idx="14">
                  <c:v>352887.21531597967</c:v>
                </c:pt>
                <c:pt idx="15">
                  <c:v>118947.87088301123</c:v>
                </c:pt>
                <c:pt idx="16">
                  <c:v>127563.79926107283</c:v>
                </c:pt>
                <c:pt idx="17">
                  <c:v>143340.92775502041</c:v>
                </c:pt>
                <c:pt idx="18">
                  <c:v>208878.30995498085</c:v>
                </c:pt>
                <c:pt idx="19">
                  <c:v>713163.35938205163</c:v>
                </c:pt>
                <c:pt idx="20">
                  <c:v>443061.31517804868</c:v>
                </c:pt>
                <c:pt idx="21">
                  <c:v>1107619.3940991217</c:v>
                </c:pt>
                <c:pt idx="22">
                  <c:v>1043302.318209058</c:v>
                </c:pt>
                <c:pt idx="23">
                  <c:v>75746.931115516782</c:v>
                </c:pt>
                <c:pt idx="24">
                  <c:v>330826.55932603835</c:v>
                </c:pt>
                <c:pt idx="25">
                  <c:v>94284.713614499473</c:v>
                </c:pt>
                <c:pt idx="26">
                  <c:v>144452.912613525</c:v>
                </c:pt>
                <c:pt idx="27">
                  <c:v>176433.34284552315</c:v>
                </c:pt>
                <c:pt idx="28">
                  <c:v>246307.5326126061</c:v>
                </c:pt>
                <c:pt idx="29">
                  <c:v>36915.648452988244</c:v>
                </c:pt>
                <c:pt idx="30">
                  <c:v>61388.627705990933</c:v>
                </c:pt>
                <c:pt idx="31">
                  <c:v>111054.657446046</c:v>
                </c:pt>
                <c:pt idx="32">
                  <c:v>124609.90881556127</c:v>
                </c:pt>
                <c:pt idx="33">
                  <c:v>134678.72871150519</c:v>
                </c:pt>
                <c:pt idx="34">
                  <c:v>456774.75817106193</c:v>
                </c:pt>
                <c:pt idx="35">
                  <c:v>858193.6037370374</c:v>
                </c:pt>
                <c:pt idx="36">
                  <c:v>617698.41133304546</c:v>
                </c:pt>
                <c:pt idx="37">
                  <c:v>1711294.9739946225</c:v>
                </c:pt>
                <c:pt idx="38">
                  <c:v>1349151.704863531</c:v>
                </c:pt>
                <c:pt idx="39">
                  <c:v>47360.322296989136</c:v>
                </c:pt>
                <c:pt idx="40">
                  <c:v>72950.952671001171</c:v>
                </c:pt>
                <c:pt idx="41">
                  <c:v>88848.16163049548</c:v>
                </c:pt>
                <c:pt idx="42">
                  <c:v>232477.83578093571</c:v>
                </c:pt>
                <c:pt idx="43">
                  <c:v>174987.98644648527</c:v>
                </c:pt>
                <c:pt idx="44">
                  <c:v>497859.52167500398</c:v>
                </c:pt>
                <c:pt idx="45">
                  <c:v>373961.46409392031</c:v>
                </c:pt>
                <c:pt idx="46">
                  <c:v>379542.40569903032</c:v>
                </c:pt>
                <c:pt idx="47">
                  <c:v>270133.08333353529</c:v>
                </c:pt>
                <c:pt idx="48">
                  <c:v>743185.6391331061</c:v>
                </c:pt>
                <c:pt idx="49">
                  <c:v>593293.82489804167</c:v>
                </c:pt>
                <c:pt idx="50">
                  <c:v>448409.50216202834</c:v>
                </c:pt>
                <c:pt idx="51">
                  <c:v>328617.29441052768</c:v>
                </c:pt>
                <c:pt idx="52">
                  <c:v>920424.40523657098</c:v>
                </c:pt>
                <c:pt idx="53">
                  <c:v>711439.31091652752</c:v>
                </c:pt>
                <c:pt idx="54">
                  <c:v>170840.66734502575</c:v>
                </c:pt>
                <c:pt idx="55">
                  <c:v>764779.74107112514</c:v>
                </c:pt>
                <c:pt idx="56">
                  <c:v>824771.7882291252</c:v>
                </c:pt>
                <c:pt idx="57">
                  <c:v>244785.34390954272</c:v>
                </c:pt>
                <c:pt idx="58">
                  <c:v>227265.70583256704</c:v>
                </c:pt>
                <c:pt idx="59">
                  <c:v>185506.26371548985</c:v>
                </c:pt>
                <c:pt idx="60">
                  <c:v>171493.51036952346</c:v>
                </c:pt>
                <c:pt idx="61">
                  <c:v>138770.31558156709</c:v>
                </c:pt>
                <c:pt idx="62">
                  <c:v>128153.65756052155</c:v>
                </c:pt>
                <c:pt idx="63">
                  <c:v>156964.83800999797</c:v>
                </c:pt>
                <c:pt idx="64">
                  <c:v>510255.47727305413</c:v>
                </c:pt>
                <c:pt idx="65">
                  <c:v>376316.45717855671</c:v>
                </c:pt>
                <c:pt idx="66">
                  <c:v>842296.30902762723</c:v>
                </c:pt>
                <c:pt idx="67">
                  <c:v>727522.04492556548</c:v>
                </c:pt>
                <c:pt idx="68">
                  <c:v>114764.42016754473</c:v>
                </c:pt>
                <c:pt idx="69">
                  <c:v>510878.68738804763</c:v>
                </c:pt>
                <c:pt idx="70">
                  <c:v>38134.43832747425</c:v>
                </c:pt>
                <c:pt idx="71">
                  <c:v>95749.373755525026</c:v>
                </c:pt>
                <c:pt idx="72">
                  <c:v>172311.35926954367</c:v>
                </c:pt>
                <c:pt idx="73">
                  <c:v>241017.99125202579</c:v>
                </c:pt>
                <c:pt idx="74">
                  <c:v>319676.01926156733</c:v>
                </c:pt>
                <c:pt idx="75">
                  <c:v>88483.79847003569</c:v>
                </c:pt>
                <c:pt idx="76">
                  <c:v>419117.50435357628</c:v>
                </c:pt>
                <c:pt idx="77">
                  <c:v>387342.17162258725</c:v>
                </c:pt>
                <c:pt idx="78">
                  <c:v>115807.6005300086</c:v>
                </c:pt>
                <c:pt idx="79">
                  <c:v>99895.615050036751</c:v>
                </c:pt>
                <c:pt idx="80">
                  <c:v>150177.0681700359</c:v>
                </c:pt>
                <c:pt idx="81">
                  <c:v>94280.183302521895</c:v>
                </c:pt>
                <c:pt idx="82">
                  <c:v>386814.64802549349</c:v>
                </c:pt>
                <c:pt idx="83">
                  <c:v>217058.28970661393</c:v>
                </c:pt>
                <c:pt idx="84">
                  <c:v>136879.66513651979</c:v>
                </c:pt>
                <c:pt idx="85">
                  <c:v>144941.86129199094</c:v>
                </c:pt>
                <c:pt idx="86">
                  <c:v>822666.67322853045</c:v>
                </c:pt>
                <c:pt idx="87">
                  <c:v>718334.50493404327</c:v>
                </c:pt>
                <c:pt idx="88">
                  <c:v>1613352.8405236185</c:v>
                </c:pt>
                <c:pt idx="89">
                  <c:v>1200752.3831805289</c:v>
                </c:pt>
                <c:pt idx="90">
                  <c:v>88699.445463006996</c:v>
                </c:pt>
                <c:pt idx="91">
                  <c:v>140683.86235201225</c:v>
                </c:pt>
                <c:pt idx="92">
                  <c:v>193307.27306199033</c:v>
                </c:pt>
                <c:pt idx="93">
                  <c:v>303452.27196647949</c:v>
                </c:pt>
                <c:pt idx="94">
                  <c:v>120615.93830248171</c:v>
                </c:pt>
                <c:pt idx="95">
                  <c:v>406967.07998095569</c:v>
                </c:pt>
                <c:pt idx="96">
                  <c:v>47556.234627042133</c:v>
                </c:pt>
                <c:pt idx="97">
                  <c:v>75236.766514052215</c:v>
                </c:pt>
                <c:pt idx="98">
                  <c:v>97036.612126499487</c:v>
                </c:pt>
                <c:pt idx="99">
                  <c:v>191821.7937845322</c:v>
                </c:pt>
                <c:pt idx="100">
                  <c:v>218575.49552854276</c:v>
                </c:pt>
                <c:pt idx="101">
                  <c:v>493049.8242561103</c:v>
                </c:pt>
                <c:pt idx="102">
                  <c:v>292700.82180904871</c:v>
                </c:pt>
                <c:pt idx="103">
                  <c:v>297415.09199801384</c:v>
                </c:pt>
                <c:pt idx="104">
                  <c:v>313785.90835601854</c:v>
                </c:pt>
                <c:pt idx="105">
                  <c:v>707014.79211006034</c:v>
                </c:pt>
                <c:pt idx="106">
                  <c:v>447572.50957801868</c:v>
                </c:pt>
                <c:pt idx="107">
                  <c:v>307003.69145453122</c:v>
                </c:pt>
                <c:pt idx="108">
                  <c:v>702364.53810862766</c:v>
                </c:pt>
                <c:pt idx="109">
                  <c:v>381341.86828051758</c:v>
                </c:pt>
                <c:pt idx="110">
                  <c:v>875228.97644112271</c:v>
                </c:pt>
                <c:pt idx="111">
                  <c:v>97244.782090568944</c:v>
                </c:pt>
                <c:pt idx="112">
                  <c:v>451599.60719399544</c:v>
                </c:pt>
                <c:pt idx="113">
                  <c:v>111426.27186749366</c:v>
                </c:pt>
                <c:pt idx="114">
                  <c:v>153197.48535248084</c:v>
                </c:pt>
                <c:pt idx="115">
                  <c:v>585146.1526250788</c:v>
                </c:pt>
                <c:pt idx="116">
                  <c:v>220014.91173904962</c:v>
                </c:pt>
                <c:pt idx="117">
                  <c:v>788265.18615663634</c:v>
                </c:pt>
                <c:pt idx="118">
                  <c:v>901854.20536959975</c:v>
                </c:pt>
                <c:pt idx="119">
                  <c:v>345582.72950551059</c:v>
                </c:pt>
                <c:pt idx="120">
                  <c:v>171579.79599305245</c:v>
                </c:pt>
                <c:pt idx="121">
                  <c:v>64659.591456011556</c:v>
                </c:pt>
                <c:pt idx="122">
                  <c:v>79876.200347466816</c:v>
                </c:pt>
                <c:pt idx="123">
                  <c:v>340559.48514800891</c:v>
                </c:pt>
                <c:pt idx="124">
                  <c:v>548287.76785801188</c:v>
                </c:pt>
                <c:pt idx="125">
                  <c:v>400827.40137146035</c:v>
                </c:pt>
                <c:pt idx="126">
                  <c:v>263794.23784053716</c:v>
                </c:pt>
                <c:pt idx="127">
                  <c:v>194232.27129148858</c:v>
                </c:pt>
                <c:pt idx="128">
                  <c:v>173483.28699748343</c:v>
                </c:pt>
                <c:pt idx="129">
                  <c:v>497917.4596709662</c:v>
                </c:pt>
                <c:pt idx="130">
                  <c:v>527524.31147097657</c:v>
                </c:pt>
                <c:pt idx="131">
                  <c:v>956562.79521148046</c:v>
                </c:pt>
                <c:pt idx="132">
                  <c:v>658736.60197045375</c:v>
                </c:pt>
                <c:pt idx="133">
                  <c:v>97344.009543010514</c:v>
                </c:pt>
                <c:pt idx="134">
                  <c:v>178778.60070246496</c:v>
                </c:pt>
                <c:pt idx="135">
                  <c:v>642214.23887001059</c:v>
                </c:pt>
                <c:pt idx="136">
                  <c:v>325438.88511151494</c:v>
                </c:pt>
                <c:pt idx="137">
                  <c:v>935661.82411404443</c:v>
                </c:pt>
                <c:pt idx="138">
                  <c:v>962995.61453699879</c:v>
                </c:pt>
                <c:pt idx="139">
                  <c:v>36939.576605996575</c:v>
                </c:pt>
                <c:pt idx="140">
                  <c:v>93431.28894248321</c:v>
                </c:pt>
                <c:pt idx="141">
                  <c:v>353121.72434004303</c:v>
                </c:pt>
                <c:pt idx="142">
                  <c:v>140509.5294704905</c:v>
                </c:pt>
                <c:pt idx="143">
                  <c:v>482196.07316304412</c:v>
                </c:pt>
                <c:pt idx="144">
                  <c:v>541777.05485406565</c:v>
                </c:pt>
                <c:pt idx="145">
                  <c:v>44500.487907481816</c:v>
                </c:pt>
                <c:pt idx="146">
                  <c:v>190280.02592800066</c:v>
                </c:pt>
                <c:pt idx="147">
                  <c:v>306667.56555599545</c:v>
                </c:pt>
                <c:pt idx="148">
                  <c:v>440942.71154902835</c:v>
                </c:pt>
                <c:pt idx="149">
                  <c:v>454763.3951645277</c:v>
                </c:pt>
                <c:pt idx="150">
                  <c:v>732547.45602752687</c:v>
                </c:pt>
                <c:pt idx="151">
                  <c:v>760454.71233906201</c:v>
                </c:pt>
                <c:pt idx="152">
                  <c:v>37091.257965010402</c:v>
                </c:pt>
                <c:pt idx="153">
                  <c:v>42850.845207008242</c:v>
                </c:pt>
                <c:pt idx="154">
                  <c:v>42348.675948037766</c:v>
                </c:pt>
                <c:pt idx="155">
                  <c:v>147341.88538650115</c:v>
                </c:pt>
                <c:pt idx="156">
                  <c:v>67999.561605012554</c:v>
                </c:pt>
                <c:pt idx="157">
                  <c:v>293787.7865610827</c:v>
                </c:pt>
                <c:pt idx="158">
                  <c:v>256321.65542101805</c:v>
                </c:pt>
                <c:pt idx="159">
                  <c:v>198071.02392590899</c:v>
                </c:pt>
                <c:pt idx="160">
                  <c:v>201687.66298198426</c:v>
                </c:pt>
                <c:pt idx="161">
                  <c:v>631464.00510205003</c:v>
                </c:pt>
                <c:pt idx="162">
                  <c:v>295939.61601603124</c:v>
                </c:pt>
                <c:pt idx="163">
                  <c:v>1293228.3741741215</c:v>
                </c:pt>
                <c:pt idx="164">
                  <c:v>1108991.2001460572</c:v>
                </c:pt>
                <c:pt idx="165">
                  <c:v>45184.366619992295</c:v>
                </c:pt>
                <c:pt idx="166">
                  <c:v>69761.935245005632</c:v>
                </c:pt>
                <c:pt idx="167">
                  <c:v>85845.156517509604</c:v>
                </c:pt>
                <c:pt idx="168">
                  <c:v>70031.850982448581</c:v>
                </c:pt>
                <c:pt idx="169">
                  <c:v>242290.08285748665</c:v>
                </c:pt>
                <c:pt idx="170">
                  <c:v>89771.036841009904</c:v>
                </c:pt>
                <c:pt idx="171">
                  <c:v>316334.76756604196</c:v>
                </c:pt>
                <c:pt idx="172">
                  <c:v>370342.80508798477</c:v>
                </c:pt>
                <c:pt idx="173">
                  <c:v>53017.32452447684</c:v>
                </c:pt>
                <c:pt idx="174">
                  <c:v>339186.45377655589</c:v>
                </c:pt>
                <c:pt idx="175">
                  <c:v>134747.93472903452</c:v>
                </c:pt>
                <c:pt idx="176">
                  <c:v>511492.68602511776</c:v>
                </c:pt>
                <c:pt idx="177">
                  <c:v>539506.96689308062</c:v>
                </c:pt>
                <c:pt idx="178">
                  <c:v>376073.12000755599</c:v>
                </c:pt>
                <c:pt idx="179">
                  <c:v>161251.71557402861</c:v>
                </c:pt>
                <c:pt idx="180">
                  <c:v>656751.02189658512</c:v>
                </c:pt>
                <c:pt idx="181">
                  <c:v>625672.0226795678</c:v>
                </c:pt>
                <c:pt idx="182">
                  <c:v>75811.470662998894</c:v>
                </c:pt>
                <c:pt idx="183">
                  <c:v>573442.73988561181</c:v>
                </c:pt>
                <c:pt idx="184">
                  <c:v>175893.56645653149</c:v>
                </c:pt>
                <c:pt idx="185">
                  <c:v>646865.69312609849</c:v>
                </c:pt>
                <c:pt idx="186">
                  <c:v>146448.08312098487</c:v>
                </c:pt>
                <c:pt idx="187">
                  <c:v>150566.89143603071</c:v>
                </c:pt>
                <c:pt idx="188">
                  <c:v>92223.242160560025</c:v>
                </c:pt>
                <c:pt idx="189">
                  <c:v>492894.21531346446</c:v>
                </c:pt>
                <c:pt idx="190">
                  <c:v>236712.15000893432</c:v>
                </c:pt>
                <c:pt idx="191">
                  <c:v>1008212.683210955</c:v>
                </c:pt>
                <c:pt idx="192">
                  <c:v>861441.64032295486</c:v>
                </c:pt>
                <c:pt idx="193">
                  <c:v>50943.9538619901</c:v>
                </c:pt>
                <c:pt idx="194">
                  <c:v>75019.353228033084</c:v>
                </c:pt>
                <c:pt idx="195">
                  <c:v>72677.395638054018</c:v>
                </c:pt>
                <c:pt idx="196">
                  <c:v>130074.95772894939</c:v>
                </c:pt>
                <c:pt idx="197">
                  <c:v>99088.521074994656</c:v>
                </c:pt>
                <c:pt idx="198">
                  <c:v>366849.41061600629</c:v>
                </c:pt>
                <c:pt idx="199">
                  <c:v>243128.05068593394</c:v>
                </c:pt>
                <c:pt idx="200">
                  <c:v>28503.581628006166</c:v>
                </c:pt>
                <c:pt idx="201">
                  <c:v>51104.502860995235</c:v>
                </c:pt>
                <c:pt idx="202">
                  <c:v>34592.145661993847</c:v>
                </c:pt>
                <c:pt idx="203">
                  <c:v>149495.8924420171</c:v>
                </c:pt>
                <c:pt idx="204">
                  <c:v>240836.63552402472</c:v>
                </c:pt>
                <c:pt idx="205">
                  <c:v>204807.73753549988</c:v>
                </c:pt>
                <c:pt idx="206">
                  <c:v>69328.656883460935</c:v>
                </c:pt>
                <c:pt idx="207">
                  <c:v>339039.73824994755</c:v>
                </c:pt>
                <c:pt idx="208">
                  <c:v>345426.87017299503</c:v>
                </c:pt>
                <c:pt idx="209">
                  <c:v>155153.7944444876</c:v>
                </c:pt>
                <c:pt idx="210">
                  <c:v>426996.83871103061</c:v>
                </c:pt>
                <c:pt idx="211">
                  <c:v>239030.2562129834</c:v>
                </c:pt>
                <c:pt idx="212">
                  <c:v>609399.56198603427</c:v>
                </c:pt>
                <c:pt idx="213">
                  <c:v>739304.29716951645</c:v>
                </c:pt>
                <c:pt idx="214">
                  <c:v>452135.7952110311</c:v>
                </c:pt>
                <c:pt idx="215">
                  <c:v>1491397.2179540629</c:v>
                </c:pt>
                <c:pt idx="216">
                  <c:v>1220904.815135991</c:v>
                </c:pt>
                <c:pt idx="217">
                  <c:v>587244.94617047207</c:v>
                </c:pt>
                <c:pt idx="218">
                  <c:v>404239.60310092999</c:v>
                </c:pt>
                <c:pt idx="219">
                  <c:v>1174964.6305339874</c:v>
                </c:pt>
                <c:pt idx="220">
                  <c:v>936719.41898398101</c:v>
                </c:pt>
                <c:pt idx="221">
                  <c:v>493965.21430747851</c:v>
                </c:pt>
                <c:pt idx="222">
                  <c:v>362879.34426898073</c:v>
                </c:pt>
                <c:pt idx="223">
                  <c:v>983423.3511309874</c:v>
                </c:pt>
                <c:pt idx="224">
                  <c:v>771171.89623496041</c:v>
                </c:pt>
                <c:pt idx="225">
                  <c:v>380309.71993852471</c:v>
                </c:pt>
                <c:pt idx="226">
                  <c:v>259606.73528603298</c:v>
                </c:pt>
                <c:pt idx="227">
                  <c:v>761396.18712156697</c:v>
                </c:pt>
                <c:pt idx="228">
                  <c:v>608238.01231051993</c:v>
                </c:pt>
                <c:pt idx="229">
                  <c:v>411335.85974901798</c:v>
                </c:pt>
                <c:pt idx="230">
                  <c:v>301633.62858747592</c:v>
                </c:pt>
                <c:pt idx="231">
                  <c:v>883801.87890503113</c:v>
                </c:pt>
                <c:pt idx="232">
                  <c:v>863759.74652700394</c:v>
                </c:pt>
                <c:pt idx="233">
                  <c:v>462628.51909803395</c:v>
                </c:pt>
                <c:pt idx="234">
                  <c:v>233116.26385491667</c:v>
                </c:pt>
                <c:pt idx="235">
                  <c:v>128953.10496597392</c:v>
                </c:pt>
                <c:pt idx="236">
                  <c:v>397489.50027594826</c:v>
                </c:pt>
                <c:pt idx="237">
                  <c:v>365242.30900788272</c:v>
                </c:pt>
                <c:pt idx="238">
                  <c:v>354590.20339899918</c:v>
                </c:pt>
                <c:pt idx="239">
                  <c:v>198507.57147901185</c:v>
                </c:pt>
                <c:pt idx="240">
                  <c:v>617224.9873600367</c:v>
                </c:pt>
                <c:pt idx="241">
                  <c:v>558984.0394379918</c:v>
                </c:pt>
                <c:pt idx="242">
                  <c:v>407560.09090250346</c:v>
                </c:pt>
                <c:pt idx="243">
                  <c:v>241094.57359650978</c:v>
                </c:pt>
                <c:pt idx="244">
                  <c:v>778566.54450400837</c:v>
                </c:pt>
                <c:pt idx="245">
                  <c:v>661232.31649698329</c:v>
                </c:pt>
                <c:pt idx="246">
                  <c:v>124167.35779053309</c:v>
                </c:pt>
                <c:pt idx="247">
                  <c:v>663771.29159808799</c:v>
                </c:pt>
                <c:pt idx="248">
                  <c:v>733120.92191610707</c:v>
                </c:pt>
                <c:pt idx="249">
                  <c:v>11991.224429004747</c:v>
                </c:pt>
                <c:pt idx="250">
                  <c:v>125902.12180604588</c:v>
                </c:pt>
                <c:pt idx="251">
                  <c:v>73982.6487750011</c:v>
                </c:pt>
                <c:pt idx="252">
                  <c:v>203814.8881325179</c:v>
                </c:pt>
                <c:pt idx="253">
                  <c:v>141512.52971546713</c:v>
                </c:pt>
                <c:pt idx="254">
                  <c:v>325361.06857403164</c:v>
                </c:pt>
                <c:pt idx="255">
                  <c:v>228330.5166794759</c:v>
                </c:pt>
                <c:pt idx="256">
                  <c:v>499398.05517705576</c:v>
                </c:pt>
                <c:pt idx="257">
                  <c:v>331279.9306439528</c:v>
                </c:pt>
                <c:pt idx="258">
                  <c:v>700873.73064804205</c:v>
                </c:pt>
                <c:pt idx="259">
                  <c:v>89903.990755476625</c:v>
                </c:pt>
                <c:pt idx="260">
                  <c:v>79521.105369470766</c:v>
                </c:pt>
                <c:pt idx="261">
                  <c:v>280249.98971052066</c:v>
                </c:pt>
                <c:pt idx="262">
                  <c:v>401136.5076370489</c:v>
                </c:pt>
                <c:pt idx="263">
                  <c:v>455467.19456102385</c:v>
                </c:pt>
                <c:pt idx="264">
                  <c:v>674879.97399406123</c:v>
                </c:pt>
                <c:pt idx="265">
                  <c:v>290632.8750965264</c:v>
                </c:pt>
                <c:pt idx="266">
                  <c:v>292764.83799658285</c:v>
                </c:pt>
                <c:pt idx="267">
                  <c:v>382012.42706949706</c:v>
                </c:pt>
                <c:pt idx="268">
                  <c:v>515128.46950251708</c:v>
                </c:pt>
                <c:pt idx="269">
                  <c:v>615786.69390908233</c:v>
                </c:pt>
                <c:pt idx="270">
                  <c:v>384144.38996955351</c:v>
                </c:pt>
                <c:pt idx="271">
                  <c:v>150790.25819051013</c:v>
                </c:pt>
                <c:pt idx="272">
                  <c:v>249316.51969701846</c:v>
                </c:pt>
                <c:pt idx="273">
                  <c:v>482670.65147606196</c:v>
                </c:pt>
              </c:numCache>
            </c:numRef>
          </c:xVal>
          <c:yVal>
            <c:numRef>
              <c:f>Output!$AZ$2:$AZ$1000</c:f>
              <c:numCache>
                <c:formatCode>General</c:formatCode>
                <c:ptCount val="999"/>
                <c:pt idx="0">
                  <c:v>8.7342580070510578E-4</c:v>
                </c:pt>
                <c:pt idx="1">
                  <c:v>1.7401205926997072E-3</c:v>
                </c:pt>
                <c:pt idx="2">
                  <c:v>1.5034246405873108E-3</c:v>
                </c:pt>
                <c:pt idx="3">
                  <c:v>7.9054747278982287E-4</c:v>
                </c:pt>
                <c:pt idx="4">
                  <c:v>1.9653611435363895E-3</c:v>
                </c:pt>
                <c:pt idx="5">
                  <c:v>1.2337505739868683E-3</c:v>
                </c:pt>
                <c:pt idx="6">
                  <c:v>1.2524453704200588E-3</c:v>
                </c:pt>
                <c:pt idx="7">
                  <c:v>1.2651124128315535E-3</c:v>
                </c:pt>
                <c:pt idx="8">
                  <c:v>1.4052065608015981E-3</c:v>
                </c:pt>
                <c:pt idx="9">
                  <c:v>1.5240630798284789E-3</c:v>
                </c:pt>
                <c:pt idx="10">
                  <c:v>1.2606172903704958E-3</c:v>
                </c:pt>
                <c:pt idx="11">
                  <c:v>1.2642993906640592E-3</c:v>
                </c:pt>
                <c:pt idx="12">
                  <c:v>1.8150807839940443E-3</c:v>
                </c:pt>
                <c:pt idx="13">
                  <c:v>1.8463797321618695E-3</c:v>
                </c:pt>
                <c:pt idx="14">
                  <c:v>6.1625434308078969E-4</c:v>
                </c:pt>
                <c:pt idx="15">
                  <c:v>2.050301396958274E-3</c:v>
                </c:pt>
                <c:pt idx="16">
                  <c:v>1.7113344398738211E-3</c:v>
                </c:pt>
                <c:pt idx="17">
                  <c:v>1.9052420599981659E-3</c:v>
                </c:pt>
                <c:pt idx="18">
                  <c:v>1.8378098513345308E-3</c:v>
                </c:pt>
                <c:pt idx="19">
                  <c:v>1.5962318318081181E-3</c:v>
                </c:pt>
                <c:pt idx="20">
                  <c:v>1.6231722315824882E-3</c:v>
                </c:pt>
                <c:pt idx="21">
                  <c:v>1.293466375962213E-3</c:v>
                </c:pt>
                <c:pt idx="22">
                  <c:v>1.3915478840894622E-3</c:v>
                </c:pt>
                <c:pt idx="23">
                  <c:v>1.8027762034130315E-3</c:v>
                </c:pt>
                <c:pt idx="24">
                  <c:v>2.2395010308373228E-3</c:v>
                </c:pt>
                <c:pt idx="25">
                  <c:v>1.8332379898591841E-3</c:v>
                </c:pt>
                <c:pt idx="26">
                  <c:v>1.8045255600499404E-3</c:v>
                </c:pt>
                <c:pt idx="27">
                  <c:v>1.8118216574524717E-3</c:v>
                </c:pt>
                <c:pt idx="28">
                  <c:v>3.2995233814822962E-3</c:v>
                </c:pt>
                <c:pt idx="29">
                  <c:v>2.1579375546164521E-3</c:v>
                </c:pt>
                <c:pt idx="30">
                  <c:v>1.977727690667726E-3</c:v>
                </c:pt>
                <c:pt idx="31">
                  <c:v>1.8118625736481026E-3</c:v>
                </c:pt>
                <c:pt idx="32">
                  <c:v>1.8529609435280784E-3</c:v>
                </c:pt>
                <c:pt idx="33">
                  <c:v>1.5304412399724354E-3</c:v>
                </c:pt>
                <c:pt idx="34">
                  <c:v>1.3116261222852882E-3</c:v>
                </c:pt>
                <c:pt idx="35">
                  <c:v>2.3470436004415203E-3</c:v>
                </c:pt>
                <c:pt idx="36">
                  <c:v>2.0716262801258756E-3</c:v>
                </c:pt>
                <c:pt idx="37">
                  <c:v>1.549957220543217E-3</c:v>
                </c:pt>
                <c:pt idx="38">
                  <c:v>1.9404441172764532E-3</c:v>
                </c:pt>
                <c:pt idx="39">
                  <c:v>2.1162627955339263E-3</c:v>
                </c:pt>
                <c:pt idx="40">
                  <c:v>2.0689407637559439E-3</c:v>
                </c:pt>
                <c:pt idx="41">
                  <c:v>2.0841453521081017E-3</c:v>
                </c:pt>
                <c:pt idx="42">
                  <c:v>1.5421738773886422E-3</c:v>
                </c:pt>
                <c:pt idx="43">
                  <c:v>1.6044112663485695E-3</c:v>
                </c:pt>
                <c:pt idx="44">
                  <c:v>1.2617136477319157E-3</c:v>
                </c:pt>
                <c:pt idx="45">
                  <c:v>1.2819757067083874E-3</c:v>
                </c:pt>
                <c:pt idx="46">
                  <c:v>1.4995116421365358E-3</c:v>
                </c:pt>
                <c:pt idx="47">
                  <c:v>1.5821288875656611E-3</c:v>
                </c:pt>
                <c:pt idx="48">
                  <c:v>1.2608421183719265E-3</c:v>
                </c:pt>
                <c:pt idx="49">
                  <c:v>1.2698195862723329E-3</c:v>
                </c:pt>
                <c:pt idx="50">
                  <c:v>1.5026003897552574E-3</c:v>
                </c:pt>
                <c:pt idx="51">
                  <c:v>1.5853525705776244E-3</c:v>
                </c:pt>
                <c:pt idx="52">
                  <c:v>1.2605075084467475E-3</c:v>
                </c:pt>
                <c:pt idx="53">
                  <c:v>1.2638853809609388E-3</c:v>
                </c:pt>
                <c:pt idx="54">
                  <c:v>1.6597720290051395E-3</c:v>
                </c:pt>
                <c:pt idx="55">
                  <c:v>1.2995871050036096E-3</c:v>
                </c:pt>
                <c:pt idx="56">
                  <c:v>1.2603708609876126E-3</c:v>
                </c:pt>
                <c:pt idx="57">
                  <c:v>1.4986679082316515E-3</c:v>
                </c:pt>
                <c:pt idx="58">
                  <c:v>1.6353535846290756E-3</c:v>
                </c:pt>
                <c:pt idx="59">
                  <c:v>5.6138569157225147E-4</c:v>
                </c:pt>
                <c:pt idx="60">
                  <c:v>1.4367998681990601E-3</c:v>
                </c:pt>
                <c:pt idx="61">
                  <c:v>1.4148043456160282E-3</c:v>
                </c:pt>
                <c:pt idx="62">
                  <c:v>1.6816332802038637E-3</c:v>
                </c:pt>
                <c:pt idx="63">
                  <c:v>1.7776281828552928E-3</c:v>
                </c:pt>
                <c:pt idx="64">
                  <c:v>1.5936361035713401E-3</c:v>
                </c:pt>
                <c:pt idx="65">
                  <c:v>1.4996336972103389E-3</c:v>
                </c:pt>
                <c:pt idx="66">
                  <c:v>1.2747437581641043E-3</c:v>
                </c:pt>
                <c:pt idx="67">
                  <c:v>1.4100528827217865E-3</c:v>
                </c:pt>
                <c:pt idx="68">
                  <c:v>1.5462147628171326E-3</c:v>
                </c:pt>
                <c:pt idx="69">
                  <c:v>1.6142620536732895E-3</c:v>
                </c:pt>
                <c:pt idx="70">
                  <c:v>1.5485533009985915E-3</c:v>
                </c:pt>
                <c:pt idx="71">
                  <c:v>1.4949400759288361E-3</c:v>
                </c:pt>
                <c:pt idx="72">
                  <c:v>1.5159344788378787E-3</c:v>
                </c:pt>
                <c:pt idx="73">
                  <c:v>1.5246930841275148E-3</c:v>
                </c:pt>
                <c:pt idx="74">
                  <c:v>1.5188007324889936E-3</c:v>
                </c:pt>
                <c:pt idx="75">
                  <c:v>1.4989891038583775E-3</c:v>
                </c:pt>
                <c:pt idx="76">
                  <c:v>1.4958389397162655E-3</c:v>
                </c:pt>
                <c:pt idx="77">
                  <c:v>2.1688499489420712E-3</c:v>
                </c:pt>
                <c:pt idx="78">
                  <c:v>1.5455789021586877E-3</c:v>
                </c:pt>
                <c:pt idx="79">
                  <c:v>1.6137210797631224E-3</c:v>
                </c:pt>
                <c:pt idx="80">
                  <c:v>1.584517652588074E-3</c:v>
                </c:pt>
                <c:pt idx="81">
                  <c:v>1.5074538887624583E-3</c:v>
                </c:pt>
                <c:pt idx="82">
                  <c:v>1.4315276172629488E-3</c:v>
                </c:pt>
                <c:pt idx="83">
                  <c:v>2.0965197630865278E-3</c:v>
                </c:pt>
                <c:pt idx="84">
                  <c:v>3.664104849233977E-3</c:v>
                </c:pt>
                <c:pt idx="85">
                  <c:v>4.4840142617822163E-3</c:v>
                </c:pt>
                <c:pt idx="86">
                  <c:v>2.2509234627207438E-3</c:v>
                </c:pt>
                <c:pt idx="87">
                  <c:v>1.7785455888763659E-3</c:v>
                </c:pt>
                <c:pt idx="88">
                  <c:v>1.5403075027460103E-3</c:v>
                </c:pt>
                <c:pt idx="89">
                  <c:v>1.9726557931969602E-3</c:v>
                </c:pt>
                <c:pt idx="90">
                  <c:v>1.430097288228406E-3</c:v>
                </c:pt>
                <c:pt idx="91">
                  <c:v>1.491886980345872E-3</c:v>
                </c:pt>
                <c:pt idx="92">
                  <c:v>1.5079499559615141E-3</c:v>
                </c:pt>
                <c:pt idx="93">
                  <c:v>1.5041567012732239E-3</c:v>
                </c:pt>
                <c:pt idx="94">
                  <c:v>1.4843397468324267E-3</c:v>
                </c:pt>
                <c:pt idx="95">
                  <c:v>1.4276248577151454E-3</c:v>
                </c:pt>
                <c:pt idx="96">
                  <c:v>1.2156197878837747E-3</c:v>
                </c:pt>
                <c:pt idx="97">
                  <c:v>1.2089155446247406E-3</c:v>
                </c:pt>
                <c:pt idx="98">
                  <c:v>1.5407413136738195E-3</c:v>
                </c:pt>
                <c:pt idx="99">
                  <c:v>1.532257857271793E-3</c:v>
                </c:pt>
                <c:pt idx="100">
                  <c:v>1.4829185121877622E-3</c:v>
                </c:pt>
                <c:pt idx="101">
                  <c:v>1.2591437195144763E-3</c:v>
                </c:pt>
                <c:pt idx="102">
                  <c:v>1.2711704171595073E-3</c:v>
                </c:pt>
                <c:pt idx="103">
                  <c:v>1.4971186798204039E-3</c:v>
                </c:pt>
                <c:pt idx="104">
                  <c:v>1.4815298364850976E-3</c:v>
                </c:pt>
                <c:pt idx="105">
                  <c:v>1.2614203422217527E-3</c:v>
                </c:pt>
                <c:pt idx="106">
                  <c:v>1.2639103911891941E-3</c:v>
                </c:pt>
                <c:pt idx="107">
                  <c:v>1.4814914747866489E-3</c:v>
                </c:pt>
                <c:pt idx="108">
                  <c:v>1.3785539581509794E-3</c:v>
                </c:pt>
                <c:pt idx="109">
                  <c:v>1.5639344244434202E-3</c:v>
                </c:pt>
                <c:pt idx="110">
                  <c:v>1.26212519795127E-3</c:v>
                </c:pt>
                <c:pt idx="111">
                  <c:v>1.8875721830966575E-3</c:v>
                </c:pt>
                <c:pt idx="112">
                  <c:v>1.1981206739301812E-3</c:v>
                </c:pt>
                <c:pt idx="113">
                  <c:v>1.6060679476909551E-3</c:v>
                </c:pt>
                <c:pt idx="114">
                  <c:v>1.8423956339789901E-3</c:v>
                </c:pt>
                <c:pt idx="115">
                  <c:v>1.5912971933835702E-3</c:v>
                </c:pt>
                <c:pt idx="116">
                  <c:v>1.5004479272603829E-3</c:v>
                </c:pt>
                <c:pt idx="117">
                  <c:v>1.2783713156610177E-3</c:v>
                </c:pt>
                <c:pt idx="118">
                  <c:v>1.4245969832889778E-3</c:v>
                </c:pt>
                <c:pt idx="119">
                  <c:v>1.5220900201782664E-3</c:v>
                </c:pt>
                <c:pt idx="120">
                  <c:v>1.7724413447753784E-3</c:v>
                </c:pt>
                <c:pt idx="121">
                  <c:v>1.9991167007591556E-3</c:v>
                </c:pt>
                <c:pt idx="122">
                  <c:v>1.8342794207005016E-3</c:v>
                </c:pt>
                <c:pt idx="123">
                  <c:v>1.5979697506435036E-3</c:v>
                </c:pt>
                <c:pt idx="124">
                  <c:v>1.4856746539780696E-3</c:v>
                </c:pt>
                <c:pt idx="125">
                  <c:v>9.596461466131412E-4</c:v>
                </c:pt>
                <c:pt idx="126">
                  <c:v>1.1222814247298827E-3</c:v>
                </c:pt>
                <c:pt idx="127">
                  <c:v>1.5599089136695899E-3</c:v>
                </c:pt>
                <c:pt idx="128">
                  <c:v>2.2123226663085158E-3</c:v>
                </c:pt>
                <c:pt idx="129">
                  <c:v>2.2897512053806305E-3</c:v>
                </c:pt>
                <c:pt idx="130">
                  <c:v>1.5377539505194574E-3</c:v>
                </c:pt>
                <c:pt idx="131">
                  <c:v>1.6596771677876794E-3</c:v>
                </c:pt>
                <c:pt idx="132">
                  <c:v>2.236012780275195E-3</c:v>
                </c:pt>
                <c:pt idx="133">
                  <c:v>1.8522771040795413E-3</c:v>
                </c:pt>
                <c:pt idx="134">
                  <c:v>1.8204174928214208E-3</c:v>
                </c:pt>
                <c:pt idx="135">
                  <c:v>1.5913008302371472E-3</c:v>
                </c:pt>
                <c:pt idx="136">
                  <c:v>1.5258600218941364E-3</c:v>
                </c:pt>
                <c:pt idx="137">
                  <c:v>1.2697365924826561E-3</c:v>
                </c:pt>
                <c:pt idx="138">
                  <c:v>1.4126488908318721E-3</c:v>
                </c:pt>
                <c:pt idx="139">
                  <c:v>2.1254831652577038E-3</c:v>
                </c:pt>
                <c:pt idx="140">
                  <c:v>1.8621423803595657E-3</c:v>
                </c:pt>
                <c:pt idx="141">
                  <c:v>1.5926076981662221E-3</c:v>
                </c:pt>
                <c:pt idx="142">
                  <c:v>1.570264677574513E-3</c:v>
                </c:pt>
                <c:pt idx="143">
                  <c:v>1.2703296072221874E-3</c:v>
                </c:pt>
                <c:pt idx="144">
                  <c:v>1.4107028259541657E-3</c:v>
                </c:pt>
                <c:pt idx="145">
                  <c:v>1.8119132123018578E-3</c:v>
                </c:pt>
                <c:pt idx="146">
                  <c:v>1.6054946643799411E-3</c:v>
                </c:pt>
                <c:pt idx="147">
                  <c:v>1.5083055961978592E-3</c:v>
                </c:pt>
                <c:pt idx="148">
                  <c:v>1.5936029152779549E-3</c:v>
                </c:pt>
                <c:pt idx="149">
                  <c:v>1.3985123100030228E-3</c:v>
                </c:pt>
                <c:pt idx="150">
                  <c:v>1.4409844019683375E-3</c:v>
                </c:pt>
                <c:pt idx="151">
                  <c:v>1.4044255290174377E-3</c:v>
                </c:pt>
                <c:pt idx="152">
                  <c:v>1.5505861177092393E-3</c:v>
                </c:pt>
                <c:pt idx="153">
                  <c:v>1.9861456546138917E-3</c:v>
                </c:pt>
                <c:pt idx="154">
                  <c:v>1.8206402386463764E-3</c:v>
                </c:pt>
                <c:pt idx="155">
                  <c:v>1.417494627268449E-3</c:v>
                </c:pt>
                <c:pt idx="156">
                  <c:v>1.3733831931612868E-3</c:v>
                </c:pt>
                <c:pt idx="157">
                  <c:v>1.1381842521485657E-3</c:v>
                </c:pt>
                <c:pt idx="158">
                  <c:v>1.2008628417065875E-3</c:v>
                </c:pt>
                <c:pt idx="159">
                  <c:v>1.2727384901004266E-3</c:v>
                </c:pt>
                <c:pt idx="160">
                  <c:v>1.2308526325537962E-3</c:v>
                </c:pt>
                <c:pt idx="161">
                  <c:v>2.3611869580682692E-3</c:v>
                </c:pt>
                <c:pt idx="162">
                  <c:v>1.9568424151707488E-3</c:v>
                </c:pt>
                <c:pt idx="163">
                  <c:v>1.542615593019515E-3</c:v>
                </c:pt>
                <c:pt idx="164">
                  <c:v>1.9455207032919616E-3</c:v>
                </c:pt>
                <c:pt idx="165">
                  <c:v>1.6336947418791772E-3</c:v>
                </c:pt>
                <c:pt idx="166">
                  <c:v>1.5791740798093363E-3</c:v>
                </c:pt>
                <c:pt idx="167">
                  <c:v>1.571727818195731E-3</c:v>
                </c:pt>
                <c:pt idx="168">
                  <c:v>1.981965432023051E-3</c:v>
                </c:pt>
                <c:pt idx="169">
                  <c:v>1.6436970172555815E-3</c:v>
                </c:pt>
                <c:pt idx="170">
                  <c:v>1.5431772361489721E-3</c:v>
                </c:pt>
                <c:pt idx="171">
                  <c:v>1.3338567596122841E-3</c:v>
                </c:pt>
                <c:pt idx="172">
                  <c:v>1.4813666834914124E-3</c:v>
                </c:pt>
                <c:pt idx="173">
                  <c:v>1.6850766236634327E-3</c:v>
                </c:pt>
                <c:pt idx="174">
                  <c:v>1.5277830087279582E-3</c:v>
                </c:pt>
                <c:pt idx="175">
                  <c:v>1.4476633222273217E-3</c:v>
                </c:pt>
                <c:pt idx="176">
                  <c:v>1.2052081623883982E-3</c:v>
                </c:pt>
                <c:pt idx="177">
                  <c:v>1.3424081899774299E-3</c:v>
                </c:pt>
                <c:pt idx="178">
                  <c:v>1.4975738386497875E-3</c:v>
                </c:pt>
                <c:pt idx="179">
                  <c:v>1.4205732763661835E-3</c:v>
                </c:pt>
                <c:pt idx="180">
                  <c:v>1.1673945114441284E-3</c:v>
                </c:pt>
                <c:pt idx="181">
                  <c:v>1.2865938773621455E-3</c:v>
                </c:pt>
                <c:pt idx="182">
                  <c:v>1.3357179131923047E-3</c:v>
                </c:pt>
                <c:pt idx="183">
                  <c:v>1.1509016412748017E-3</c:v>
                </c:pt>
                <c:pt idx="184">
                  <c:v>9.9416460668754468E-4</c:v>
                </c:pt>
                <c:pt idx="185">
                  <c:v>1.1297571655901326E-3</c:v>
                </c:pt>
                <c:pt idx="186">
                  <c:v>2.2397464748250655E-3</c:v>
                </c:pt>
                <c:pt idx="187">
                  <c:v>1.495276088787351E-3</c:v>
                </c:pt>
                <c:pt idx="188">
                  <c:v>2.0248298163906327E-3</c:v>
                </c:pt>
                <c:pt idx="189">
                  <c:v>2.2595466815362466E-3</c:v>
                </c:pt>
                <c:pt idx="190">
                  <c:v>1.5433841782414722E-3</c:v>
                </c:pt>
                <c:pt idx="191">
                  <c:v>1.6094906565096827E-3</c:v>
                </c:pt>
                <c:pt idx="192">
                  <c:v>1.9957138613853707E-3</c:v>
                </c:pt>
                <c:pt idx="193">
                  <c:v>1.9782693168302781E-3</c:v>
                </c:pt>
                <c:pt idx="194">
                  <c:v>1.7275091925609634E-3</c:v>
                </c:pt>
                <c:pt idx="195">
                  <c:v>1.7211009887458271E-3</c:v>
                </c:pt>
                <c:pt idx="196">
                  <c:v>1.3774291455545219E-3</c:v>
                </c:pt>
                <c:pt idx="197">
                  <c:v>1.4105833563530313E-3</c:v>
                </c:pt>
                <c:pt idx="198">
                  <c:v>1.1743840247776824E-3</c:v>
                </c:pt>
                <c:pt idx="199">
                  <c:v>1.1325647741761413E-3</c:v>
                </c:pt>
                <c:pt idx="200">
                  <c:v>2.0108385271605839E-3</c:v>
                </c:pt>
                <c:pt idx="201">
                  <c:v>1.9857860856276372E-3</c:v>
                </c:pt>
                <c:pt idx="202">
                  <c:v>1.7352600454965707E-3</c:v>
                </c:pt>
                <c:pt idx="203">
                  <c:v>1.5677489904830837E-3</c:v>
                </c:pt>
                <c:pt idx="204">
                  <c:v>1.4494824425038716E-3</c:v>
                </c:pt>
                <c:pt idx="205">
                  <c:v>1.5015582687830621E-3</c:v>
                </c:pt>
                <c:pt idx="206">
                  <c:v>1.2907645339835273E-3</c:v>
                </c:pt>
                <c:pt idx="207">
                  <c:v>1.1586191335621881E-3</c:v>
                </c:pt>
                <c:pt idx="208">
                  <c:v>1.3111316872800845E-3</c:v>
                </c:pt>
                <c:pt idx="209">
                  <c:v>1.3963384401273519E-3</c:v>
                </c:pt>
                <c:pt idx="210">
                  <c:v>1.2783766851064378E-3</c:v>
                </c:pt>
                <c:pt idx="211">
                  <c:v>1.2981233290547973E-3</c:v>
                </c:pt>
                <c:pt idx="212">
                  <c:v>1.1566290434196246E-3</c:v>
                </c:pt>
                <c:pt idx="213">
                  <c:v>2.3369438987704875E-3</c:v>
                </c:pt>
                <c:pt idx="214">
                  <c:v>1.9672002208559265E-3</c:v>
                </c:pt>
                <c:pt idx="215">
                  <c:v>1.5397653892068963E-3</c:v>
                </c:pt>
                <c:pt idx="216">
                  <c:v>1.9448362378693658E-3</c:v>
                </c:pt>
                <c:pt idx="217">
                  <c:v>2.2584850530507879E-3</c:v>
                </c:pt>
                <c:pt idx="218">
                  <c:v>1.6909188046188117E-3</c:v>
                </c:pt>
                <c:pt idx="219">
                  <c:v>1.5559050241927593E-3</c:v>
                </c:pt>
                <c:pt idx="220">
                  <c:v>1.9795181930601052E-3</c:v>
                </c:pt>
                <c:pt idx="221">
                  <c:v>2.2310416237667397E-3</c:v>
                </c:pt>
                <c:pt idx="222">
                  <c:v>1.5353623932271927E-3</c:v>
                </c:pt>
                <c:pt idx="223">
                  <c:v>1.6372423947026871E-3</c:v>
                </c:pt>
                <c:pt idx="224">
                  <c:v>2.0727265397847221E-3</c:v>
                </c:pt>
                <c:pt idx="225">
                  <c:v>2.2775812176490263E-3</c:v>
                </c:pt>
                <c:pt idx="226">
                  <c:v>1.685547921260517E-3</c:v>
                </c:pt>
                <c:pt idx="227">
                  <c:v>1.8435075951459025E-3</c:v>
                </c:pt>
                <c:pt idx="228">
                  <c:v>2.2286193845846613E-3</c:v>
                </c:pt>
                <c:pt idx="229">
                  <c:v>2.4679350590534697E-3</c:v>
                </c:pt>
                <c:pt idx="230">
                  <c:v>2.3396430723615124E-3</c:v>
                </c:pt>
                <c:pt idx="231">
                  <c:v>1.5876183224188766E-3</c:v>
                </c:pt>
                <c:pt idx="232">
                  <c:v>1.9459444151788557E-3</c:v>
                </c:pt>
                <c:pt idx="233">
                  <c:v>2.4839045296895096E-3</c:v>
                </c:pt>
                <c:pt idx="234">
                  <c:v>1.6469248785340948E-3</c:v>
                </c:pt>
                <c:pt idx="235">
                  <c:v>1.5498623310603065E-3</c:v>
                </c:pt>
                <c:pt idx="236">
                  <c:v>1.2563602540729053E-3</c:v>
                </c:pt>
                <c:pt idx="237">
                  <c:v>1.4218763773992469E-3</c:v>
                </c:pt>
                <c:pt idx="238">
                  <c:v>1.5238326977234931E-3</c:v>
                </c:pt>
                <c:pt idx="239">
                  <c:v>1.4773362695017413E-3</c:v>
                </c:pt>
                <c:pt idx="240">
                  <c:v>1.2061296277811669E-3</c:v>
                </c:pt>
                <c:pt idx="241">
                  <c:v>1.313940781367425E-3</c:v>
                </c:pt>
                <c:pt idx="242">
                  <c:v>1.4971892700232287E-3</c:v>
                </c:pt>
                <c:pt idx="243">
                  <c:v>1.4610406275341764E-3</c:v>
                </c:pt>
                <c:pt idx="244">
                  <c:v>1.1903382097955759E-3</c:v>
                </c:pt>
                <c:pt idx="245">
                  <c:v>1.2735259934853857E-3</c:v>
                </c:pt>
                <c:pt idx="246">
                  <c:v>1.4281089707161674E-3</c:v>
                </c:pt>
                <c:pt idx="247">
                  <c:v>1.1990408300181093E-3</c:v>
                </c:pt>
                <c:pt idx="248">
                  <c:v>1.1735731017940799E-3</c:v>
                </c:pt>
                <c:pt idx="249">
                  <c:v>1.2934468556183771E-3</c:v>
                </c:pt>
                <c:pt idx="250">
                  <c:v>1.495247314899873E-3</c:v>
                </c:pt>
                <c:pt idx="251">
                  <c:v>1.6789065133721714E-3</c:v>
                </c:pt>
                <c:pt idx="252">
                  <c:v>1.5084182680535267E-3</c:v>
                </c:pt>
                <c:pt idx="253">
                  <c:v>1.6413431088008199E-3</c:v>
                </c:pt>
                <c:pt idx="254">
                  <c:v>1.2658240720167129E-3</c:v>
                </c:pt>
                <c:pt idx="255">
                  <c:v>1.5806756896054306E-3</c:v>
                </c:pt>
                <c:pt idx="256">
                  <c:v>1.4681107181241046E-3</c:v>
                </c:pt>
                <c:pt idx="257">
                  <c:v>1.5432263264137935E-3</c:v>
                </c:pt>
                <c:pt idx="258">
                  <c:v>1.2709635944072541E-3</c:v>
                </c:pt>
                <c:pt idx="259">
                  <c:v>1.5012679724737759E-3</c:v>
                </c:pt>
                <c:pt idx="260">
                  <c:v>1.5583266394297822E-3</c:v>
                </c:pt>
                <c:pt idx="261">
                  <c:v>1.5137802619519041E-3</c:v>
                </c:pt>
                <c:pt idx="262">
                  <c:v>1.6006370880873129E-3</c:v>
                </c:pt>
                <c:pt idx="263">
                  <c:v>1.3799822550737524E-3</c:v>
                </c:pt>
                <c:pt idx="264">
                  <c:v>1.2681745115904479E-3</c:v>
                </c:pt>
                <c:pt idx="265">
                  <c:v>1.4972465434805536E-3</c:v>
                </c:pt>
                <c:pt idx="266">
                  <c:v>1.8039942951403088E-3</c:v>
                </c:pt>
                <c:pt idx="267">
                  <c:v>1.1708306434729139E-3</c:v>
                </c:pt>
                <c:pt idx="268">
                  <c:v>1.3078299693242985E-3</c:v>
                </c:pt>
                <c:pt idx="269">
                  <c:v>1.2642291532213752E-3</c:v>
                </c:pt>
                <c:pt idx="270">
                  <c:v>1.1012374586912613E-3</c:v>
                </c:pt>
                <c:pt idx="271">
                  <c:v>8.9584882850136352E-4</c:v>
                </c:pt>
                <c:pt idx="272">
                  <c:v>8.9584994442255003E-4</c:v>
                </c:pt>
                <c:pt idx="273">
                  <c:v>1.0692501879292834E-3</c:v>
                </c:pt>
              </c:numCache>
            </c:numRef>
          </c:yVal>
          <c:smooth val="0"/>
        </c:ser>
        <c:dLbls>
          <c:showLegendKey val="0"/>
          <c:showVal val="0"/>
          <c:showCatName val="0"/>
          <c:showSerName val="0"/>
          <c:showPercent val="0"/>
          <c:showBubbleSize val="0"/>
        </c:dLbls>
        <c:axId val="302884352"/>
        <c:axId val="302884744"/>
      </c:scatterChart>
      <c:valAx>
        <c:axId val="3028843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r>
                  <a:rPr lang="en-US"/>
                  <a:t>Estimator Area (L</a:t>
                </a:r>
                <a:r>
                  <a:rPr lang="en-US" baseline="30000"/>
                  <a:t>2</a:t>
                </a:r>
                <a:r>
                  <a:rPr lang="en-US"/>
                  <a:t>)</a:t>
                </a:r>
              </a:p>
            </c:rich>
          </c:tx>
          <c:layout>
            <c:manualLayout>
              <c:xMode val="edge"/>
              <c:yMode val="edge"/>
              <c:x val="0.36858157787410506"/>
              <c:y val="0.87789126798410555"/>
            </c:manualLayout>
          </c:layout>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302884744"/>
        <c:crosses val="autoZero"/>
        <c:crossBetween val="midCat"/>
      </c:valAx>
      <c:valAx>
        <c:axId val="3028847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r>
                  <a:rPr lang="en-US"/>
                  <a:t>Gradient</a:t>
                </a:r>
              </a:p>
            </c:rich>
          </c:tx>
          <c:layout>
            <c:manualLayout>
              <c:xMode val="edge"/>
              <c:yMode val="edge"/>
              <c:x val="2.6359129650596246E-2"/>
              <c:y val="0.29669643619079272"/>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3028843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b="1">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60" b="1" i="0" u="none" strike="noStrike" kern="1200" spc="0" baseline="0">
                <a:solidFill>
                  <a:sysClr val="windowText" lastClr="000000"/>
                </a:solidFill>
                <a:latin typeface="+mn-lt"/>
                <a:ea typeface="+mn-ea"/>
                <a:cs typeface="+mn-cs"/>
              </a:defRPr>
            </a:pPr>
            <a:r>
              <a:rPr lang="en-US"/>
              <a:t>3 Point Estimators</a:t>
            </a:r>
          </a:p>
        </c:rich>
      </c:tx>
      <c:overlay val="0"/>
      <c:spPr>
        <a:noFill/>
        <a:ln>
          <a:noFill/>
        </a:ln>
        <a:effectLst/>
      </c:spPr>
      <c:txPr>
        <a:bodyPr rot="0" spcFirstLastPara="1" vertOverflow="ellipsis" vert="horz" wrap="square" anchor="ctr" anchorCtr="1"/>
        <a:lstStyle/>
        <a:p>
          <a:pPr>
            <a:defRPr sz="96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20556591505122029"/>
          <c:y val="0.17190440651863315"/>
          <c:w val="0.72409270896292577"/>
          <c:h val="0.60177505807751608"/>
        </c:manualLayout>
      </c:layout>
      <c:scatterChart>
        <c:scatterStyle val="lineMarker"/>
        <c:varyColors val="0"/>
        <c:ser>
          <c:idx val="0"/>
          <c:order val="0"/>
          <c:spPr>
            <a:ln w="19050" cap="rnd">
              <a:solidFill>
                <a:schemeClr val="accent1"/>
              </a:solidFill>
              <a:round/>
            </a:ln>
            <a:effectLst/>
          </c:spPr>
          <c:marker>
            <c:symbol val="none"/>
          </c:marker>
          <c:xVal>
            <c:numRef>
              <c:f>EstimatorGraphs!$B$34:$E$34</c:f>
              <c:numCache>
                <c:formatCode>General</c:formatCode>
                <c:ptCount val="4"/>
                <c:pt idx="0">
                  <c:v>601.29399999999441</c:v>
                </c:pt>
                <c:pt idx="1">
                  <c:v>235.60499999998137</c:v>
                </c:pt>
                <c:pt idx="2">
                  <c:v>2559.1700000001583</c:v>
                </c:pt>
                <c:pt idx="3">
                  <c:v>601.29399999999441</c:v>
                </c:pt>
              </c:numCache>
            </c:numRef>
          </c:xVal>
          <c:yVal>
            <c:numRef>
              <c:f>EstimatorGraphs!$B$35:$E$35</c:f>
              <c:numCache>
                <c:formatCode>General</c:formatCode>
                <c:ptCount val="4"/>
                <c:pt idx="0">
                  <c:v>0</c:v>
                </c:pt>
                <c:pt idx="1">
                  <c:v>213.95299999997951</c:v>
                </c:pt>
                <c:pt idx="2">
                  <c:v>830.26100000005681</c:v>
                </c:pt>
                <c:pt idx="3">
                  <c:v>0</c:v>
                </c:pt>
              </c:numCache>
            </c:numRef>
          </c:yVal>
          <c:smooth val="0"/>
        </c:ser>
        <c:ser>
          <c:idx val="1"/>
          <c:order val="1"/>
          <c:spPr>
            <a:ln w="19050" cap="rnd">
              <a:solidFill>
                <a:schemeClr val="accent2"/>
              </a:solidFill>
              <a:round/>
            </a:ln>
            <a:effectLst/>
          </c:spPr>
          <c:marker>
            <c:symbol val="none"/>
          </c:marker>
          <c:xVal>
            <c:numRef>
              <c:f>EstimatorGraphs!$B$67:$E$67</c:f>
              <c:numCache>
                <c:formatCode>General</c:formatCode>
                <c:ptCount val="4"/>
                <c:pt idx="0">
                  <c:v>601.29399999999441</c:v>
                </c:pt>
                <c:pt idx="1">
                  <c:v>0</c:v>
                </c:pt>
                <c:pt idx="2">
                  <c:v>2559.1700000001583</c:v>
                </c:pt>
                <c:pt idx="3">
                  <c:v>601.29399999999441</c:v>
                </c:pt>
              </c:numCache>
            </c:numRef>
          </c:xVal>
          <c:yVal>
            <c:numRef>
              <c:f>EstimatorGraphs!$B$68:$E$68</c:f>
              <c:numCache>
                <c:formatCode>General</c:formatCode>
                <c:ptCount val="4"/>
                <c:pt idx="0">
                  <c:v>0</c:v>
                </c:pt>
                <c:pt idx="1">
                  <c:v>876.46400000003632</c:v>
                </c:pt>
                <c:pt idx="2">
                  <c:v>830.26100000005681</c:v>
                </c:pt>
                <c:pt idx="3">
                  <c:v>0</c:v>
                </c:pt>
              </c:numCache>
            </c:numRef>
          </c:yVal>
          <c:smooth val="0"/>
        </c:ser>
        <c:ser>
          <c:idx val="2"/>
          <c:order val="2"/>
          <c:spPr>
            <a:ln w="19050" cap="rnd">
              <a:solidFill>
                <a:schemeClr val="accent3"/>
              </a:solidFill>
              <a:round/>
            </a:ln>
            <a:effectLst/>
          </c:spPr>
          <c:marker>
            <c:symbol val="none"/>
          </c:marker>
          <c:xVal>
            <c:numRef>
              <c:f>EstimatorGraphs!$B$100:$E$100</c:f>
              <c:numCache>
                <c:formatCode>General</c:formatCode>
                <c:ptCount val="4"/>
                <c:pt idx="0">
                  <c:v>601.29399999999441</c:v>
                </c:pt>
                <c:pt idx="1">
                  <c:v>801.62000000011176</c:v>
                </c:pt>
                <c:pt idx="2">
                  <c:v>470.84499999997206</c:v>
                </c:pt>
                <c:pt idx="3">
                  <c:v>601.29399999999441</c:v>
                </c:pt>
              </c:numCache>
            </c:numRef>
          </c:xVal>
          <c:yVal>
            <c:numRef>
              <c:f>EstimatorGraphs!$B$101:$E$101</c:f>
              <c:numCache>
                <c:formatCode>General</c:formatCode>
                <c:ptCount val="4"/>
                <c:pt idx="0">
                  <c:v>0</c:v>
                </c:pt>
                <c:pt idx="1">
                  <c:v>551.55300000007264</c:v>
                </c:pt>
                <c:pt idx="2">
                  <c:v>884.9089999999851</c:v>
                </c:pt>
                <c:pt idx="3">
                  <c:v>0</c:v>
                </c:pt>
              </c:numCache>
            </c:numRef>
          </c:yVal>
          <c:smooth val="0"/>
        </c:ser>
        <c:ser>
          <c:idx val="3"/>
          <c:order val="3"/>
          <c:spPr>
            <a:ln w="19050" cap="rnd">
              <a:solidFill>
                <a:schemeClr val="accent4"/>
              </a:solidFill>
              <a:round/>
            </a:ln>
            <a:effectLst/>
          </c:spPr>
          <c:marker>
            <c:symbol val="none"/>
          </c:marker>
          <c:xVal>
            <c:numRef>
              <c:f>EstimatorGraphs!$B$133:$E$133</c:f>
              <c:numCache>
                <c:formatCode>General</c:formatCode>
                <c:ptCount val="4"/>
                <c:pt idx="0">
                  <c:v>601.29399999999441</c:v>
                </c:pt>
                <c:pt idx="1">
                  <c:v>556.50800000014715</c:v>
                </c:pt>
                <c:pt idx="2">
                  <c:v>1270.5770000000484</c:v>
                </c:pt>
                <c:pt idx="3">
                  <c:v>601.29399999999441</c:v>
                </c:pt>
              </c:numCache>
            </c:numRef>
          </c:xVal>
          <c:yVal>
            <c:numRef>
              <c:f>EstimatorGraphs!$B$134:$E$134</c:f>
              <c:numCache>
                <c:formatCode>General</c:formatCode>
                <c:ptCount val="4"/>
                <c:pt idx="0">
                  <c:v>0</c:v>
                </c:pt>
                <c:pt idx="1">
                  <c:v>489.57900000002701</c:v>
                </c:pt>
                <c:pt idx="2">
                  <c:v>498.1260000000475</c:v>
                </c:pt>
                <c:pt idx="3">
                  <c:v>0</c:v>
                </c:pt>
              </c:numCache>
            </c:numRef>
          </c:yVal>
          <c:smooth val="0"/>
        </c:ser>
        <c:ser>
          <c:idx val="4"/>
          <c:order val="4"/>
          <c:spPr>
            <a:ln w="19050" cap="rnd">
              <a:solidFill>
                <a:schemeClr val="accent5"/>
              </a:solidFill>
              <a:round/>
            </a:ln>
            <a:effectLst/>
          </c:spPr>
          <c:marker>
            <c:symbol val="none"/>
          </c:marker>
          <c:xVal>
            <c:numRef>
              <c:f>EstimatorGraphs!$B$166:$E$166</c:f>
              <c:numCache>
                <c:formatCode>General</c:formatCode>
                <c:ptCount val="4"/>
                <c:pt idx="0">
                  <c:v>601.29399999999441</c:v>
                </c:pt>
                <c:pt idx="1">
                  <c:v>1446.7360000000335</c:v>
                </c:pt>
                <c:pt idx="2">
                  <c:v>1270.5770000000484</c:v>
                </c:pt>
                <c:pt idx="3">
                  <c:v>601.29399999999441</c:v>
                </c:pt>
              </c:numCache>
            </c:numRef>
          </c:xVal>
          <c:yVal>
            <c:numRef>
              <c:f>EstimatorGraphs!$B$167:$E$167</c:f>
              <c:numCache>
                <c:formatCode>General</c:formatCode>
                <c:ptCount val="4"/>
                <c:pt idx="0">
                  <c:v>0</c:v>
                </c:pt>
                <c:pt idx="1">
                  <c:v>1139.7540000000736</c:v>
                </c:pt>
                <c:pt idx="2">
                  <c:v>498.1260000000475</c:v>
                </c:pt>
                <c:pt idx="3">
                  <c:v>0</c:v>
                </c:pt>
              </c:numCache>
            </c:numRef>
          </c:yVal>
          <c:smooth val="0"/>
        </c:ser>
        <c:ser>
          <c:idx val="5"/>
          <c:order val="5"/>
          <c:spPr>
            <a:ln w="19050" cap="rnd">
              <a:solidFill>
                <a:schemeClr val="accent6"/>
              </a:solidFill>
              <a:round/>
            </a:ln>
            <a:effectLst/>
          </c:spPr>
          <c:marker>
            <c:symbol val="none"/>
          </c:marker>
          <c:xVal>
            <c:numRef>
              <c:f>EstimatorGraphs!$B$199:$E$199</c:f>
              <c:numCache>
                <c:formatCode>General</c:formatCode>
                <c:ptCount val="4"/>
                <c:pt idx="0">
                  <c:v>235.60499999998137</c:v>
                </c:pt>
                <c:pt idx="1">
                  <c:v>0</c:v>
                </c:pt>
                <c:pt idx="2">
                  <c:v>1270.5770000000484</c:v>
                </c:pt>
                <c:pt idx="3">
                  <c:v>235.60499999998137</c:v>
                </c:pt>
              </c:numCache>
            </c:numRef>
          </c:xVal>
          <c:yVal>
            <c:numRef>
              <c:f>EstimatorGraphs!$B$200:$E$200</c:f>
              <c:numCache>
                <c:formatCode>General</c:formatCode>
                <c:ptCount val="4"/>
                <c:pt idx="0">
                  <c:v>213.95299999997951</c:v>
                </c:pt>
                <c:pt idx="1">
                  <c:v>876.46400000003632</c:v>
                </c:pt>
                <c:pt idx="2">
                  <c:v>498.1260000000475</c:v>
                </c:pt>
                <c:pt idx="3">
                  <c:v>213.95299999997951</c:v>
                </c:pt>
              </c:numCache>
            </c:numRef>
          </c:yVal>
          <c:smooth val="0"/>
        </c:ser>
        <c:ser>
          <c:idx val="6"/>
          <c:order val="6"/>
          <c:spPr>
            <a:ln w="19050" cap="rnd">
              <a:solidFill>
                <a:schemeClr val="accent1">
                  <a:lumMod val="60000"/>
                </a:schemeClr>
              </a:solidFill>
              <a:round/>
            </a:ln>
            <a:effectLst/>
          </c:spPr>
          <c:marker>
            <c:symbol val="none"/>
          </c:marker>
          <c:xVal>
            <c:numRef>
              <c:f>EstimatorGraphs!$B$232:$E$232</c:f>
              <c:numCache>
                <c:formatCode>General</c:formatCode>
                <c:ptCount val="4"/>
                <c:pt idx="0">
                  <c:v>235.60499999998137</c:v>
                </c:pt>
                <c:pt idx="1">
                  <c:v>964.22900000005029</c:v>
                </c:pt>
                <c:pt idx="2">
                  <c:v>1997.7360000000335</c:v>
                </c:pt>
                <c:pt idx="3">
                  <c:v>235.60499999998137</c:v>
                </c:pt>
              </c:numCache>
            </c:numRef>
          </c:xVal>
          <c:yVal>
            <c:numRef>
              <c:f>EstimatorGraphs!$B$233:$E$233</c:f>
              <c:numCache>
                <c:formatCode>General</c:formatCode>
                <c:ptCount val="4"/>
                <c:pt idx="0">
                  <c:v>213.95299999997951</c:v>
                </c:pt>
                <c:pt idx="1">
                  <c:v>243.02399999997579</c:v>
                </c:pt>
                <c:pt idx="2">
                  <c:v>1434.6950000000652</c:v>
                </c:pt>
                <c:pt idx="3">
                  <c:v>213.95299999997951</c:v>
                </c:pt>
              </c:numCache>
            </c:numRef>
          </c:yVal>
          <c:smooth val="0"/>
        </c:ser>
        <c:ser>
          <c:idx val="7"/>
          <c:order val="7"/>
          <c:spPr>
            <a:ln w="19050" cap="rnd">
              <a:solidFill>
                <a:schemeClr val="accent2">
                  <a:lumMod val="60000"/>
                </a:schemeClr>
              </a:solidFill>
              <a:round/>
            </a:ln>
            <a:effectLst/>
          </c:spPr>
          <c:marker>
            <c:symbol val="none"/>
          </c:marker>
          <c:xVal>
            <c:numRef>
              <c:f>EstimatorGraphs!$B$265:$E$265</c:f>
              <c:numCache>
                <c:formatCode>General</c:formatCode>
                <c:ptCount val="4"/>
                <c:pt idx="0">
                  <c:v>235.60499999998137</c:v>
                </c:pt>
                <c:pt idx="1">
                  <c:v>296.06099999998696</c:v>
                </c:pt>
                <c:pt idx="2">
                  <c:v>1270.5770000000484</c:v>
                </c:pt>
                <c:pt idx="3">
                  <c:v>235.60499999998137</c:v>
                </c:pt>
              </c:numCache>
            </c:numRef>
          </c:xVal>
          <c:yVal>
            <c:numRef>
              <c:f>EstimatorGraphs!$B$266:$E$266</c:f>
              <c:numCache>
                <c:formatCode>General</c:formatCode>
                <c:ptCount val="4"/>
                <c:pt idx="0">
                  <c:v>213.95299999997951</c:v>
                </c:pt>
                <c:pt idx="1">
                  <c:v>1618.6759999999776</c:v>
                </c:pt>
                <c:pt idx="2">
                  <c:v>498.1260000000475</c:v>
                </c:pt>
                <c:pt idx="3">
                  <c:v>213.95299999997951</c:v>
                </c:pt>
              </c:numCache>
            </c:numRef>
          </c:yVal>
          <c:smooth val="0"/>
        </c:ser>
        <c:ser>
          <c:idx val="8"/>
          <c:order val="8"/>
          <c:spPr>
            <a:ln w="19050" cap="rnd">
              <a:solidFill>
                <a:schemeClr val="accent3">
                  <a:lumMod val="60000"/>
                </a:schemeClr>
              </a:solidFill>
              <a:round/>
            </a:ln>
            <a:effectLst/>
          </c:spPr>
          <c:marker>
            <c:symbol val="none"/>
          </c:marker>
          <c:xVal>
            <c:numRef>
              <c:f>EstimatorGraphs!$B$298:$E$298</c:f>
              <c:numCache>
                <c:formatCode>General</c:formatCode>
                <c:ptCount val="4"/>
                <c:pt idx="0">
                  <c:v>235.60499999998137</c:v>
                </c:pt>
                <c:pt idx="1">
                  <c:v>556.50800000014715</c:v>
                </c:pt>
                <c:pt idx="2">
                  <c:v>1270.5770000000484</c:v>
                </c:pt>
                <c:pt idx="3">
                  <c:v>235.60499999998137</c:v>
                </c:pt>
              </c:numCache>
            </c:numRef>
          </c:xVal>
          <c:yVal>
            <c:numRef>
              <c:f>EstimatorGraphs!$B$299:$E$299</c:f>
              <c:numCache>
                <c:formatCode>General</c:formatCode>
                <c:ptCount val="4"/>
                <c:pt idx="0">
                  <c:v>213.95299999997951</c:v>
                </c:pt>
                <c:pt idx="1">
                  <c:v>489.57900000002701</c:v>
                </c:pt>
                <c:pt idx="2">
                  <c:v>498.1260000000475</c:v>
                </c:pt>
                <c:pt idx="3">
                  <c:v>213.95299999997951</c:v>
                </c:pt>
              </c:numCache>
            </c:numRef>
          </c:yVal>
          <c:smooth val="0"/>
        </c:ser>
        <c:ser>
          <c:idx val="9"/>
          <c:order val="9"/>
          <c:spPr>
            <a:ln w="19050" cap="rnd">
              <a:solidFill>
                <a:schemeClr val="accent4">
                  <a:lumMod val="60000"/>
                </a:schemeClr>
              </a:solidFill>
              <a:round/>
            </a:ln>
            <a:effectLst/>
          </c:spPr>
          <c:marker>
            <c:symbol val="none"/>
          </c:marker>
          <c:xVal>
            <c:numRef>
              <c:f>EstimatorGraphs!$B$331:$E$331</c:f>
              <c:numCache>
                <c:formatCode>General</c:formatCode>
                <c:ptCount val="4"/>
                <c:pt idx="0">
                  <c:v>235.60499999998137</c:v>
                </c:pt>
                <c:pt idx="1">
                  <c:v>1270.5770000000484</c:v>
                </c:pt>
                <c:pt idx="2">
                  <c:v>1997.7360000000335</c:v>
                </c:pt>
                <c:pt idx="3">
                  <c:v>235.60499999998137</c:v>
                </c:pt>
              </c:numCache>
            </c:numRef>
          </c:xVal>
          <c:yVal>
            <c:numRef>
              <c:f>EstimatorGraphs!$B$332:$E$332</c:f>
              <c:numCache>
                <c:formatCode>General</c:formatCode>
                <c:ptCount val="4"/>
                <c:pt idx="0">
                  <c:v>213.95299999997951</c:v>
                </c:pt>
                <c:pt idx="1">
                  <c:v>498.1260000000475</c:v>
                </c:pt>
                <c:pt idx="2">
                  <c:v>1434.6950000000652</c:v>
                </c:pt>
                <c:pt idx="3">
                  <c:v>213.95299999997951</c:v>
                </c:pt>
              </c:numCache>
            </c:numRef>
          </c:yVal>
          <c:smooth val="0"/>
        </c:ser>
        <c:ser>
          <c:idx val="10"/>
          <c:order val="10"/>
          <c:spPr>
            <a:ln w="19050" cap="rnd">
              <a:solidFill>
                <a:schemeClr val="accent5">
                  <a:lumMod val="60000"/>
                </a:schemeClr>
              </a:solidFill>
              <a:round/>
            </a:ln>
            <a:effectLst/>
          </c:spPr>
          <c:marker>
            <c:symbol val="none"/>
          </c:marker>
          <c:xVal>
            <c:numRef>
              <c:f>EstimatorGraphs!$B$364:$E$364</c:f>
              <c:numCache>
                <c:formatCode>General</c:formatCode>
                <c:ptCount val="4"/>
                <c:pt idx="0">
                  <c:v>0</c:v>
                </c:pt>
                <c:pt idx="1">
                  <c:v>801.62000000011176</c:v>
                </c:pt>
                <c:pt idx="2">
                  <c:v>782.77399999997579</c:v>
                </c:pt>
                <c:pt idx="3">
                  <c:v>0</c:v>
                </c:pt>
              </c:numCache>
            </c:numRef>
          </c:xVal>
          <c:yVal>
            <c:numRef>
              <c:f>EstimatorGraphs!$B$365:$E$365</c:f>
              <c:numCache>
                <c:formatCode>General</c:formatCode>
                <c:ptCount val="4"/>
                <c:pt idx="0">
                  <c:v>876.46400000003632</c:v>
                </c:pt>
                <c:pt idx="1">
                  <c:v>551.55300000007264</c:v>
                </c:pt>
                <c:pt idx="2">
                  <c:v>131.10900000005495</c:v>
                </c:pt>
                <c:pt idx="3">
                  <c:v>876.46400000003632</c:v>
                </c:pt>
              </c:numCache>
            </c:numRef>
          </c:yVal>
          <c:smooth val="0"/>
        </c:ser>
        <c:ser>
          <c:idx val="11"/>
          <c:order val="11"/>
          <c:spPr>
            <a:ln w="19050" cap="rnd">
              <a:solidFill>
                <a:schemeClr val="accent6">
                  <a:lumMod val="60000"/>
                </a:schemeClr>
              </a:solidFill>
              <a:round/>
            </a:ln>
            <a:effectLst/>
          </c:spPr>
          <c:marker>
            <c:symbol val="none"/>
          </c:marker>
          <c:xVal>
            <c:numRef>
              <c:f>EstimatorGraphs!$B$397:$E$397</c:f>
              <c:numCache>
                <c:formatCode>General</c:formatCode>
                <c:ptCount val="4"/>
                <c:pt idx="0">
                  <c:v>0</c:v>
                </c:pt>
                <c:pt idx="1">
                  <c:v>296.06099999998696</c:v>
                </c:pt>
                <c:pt idx="2">
                  <c:v>2559.1700000001583</c:v>
                </c:pt>
                <c:pt idx="3">
                  <c:v>0</c:v>
                </c:pt>
              </c:numCache>
            </c:numRef>
          </c:xVal>
          <c:yVal>
            <c:numRef>
              <c:f>EstimatorGraphs!$B$398:$E$398</c:f>
              <c:numCache>
                <c:formatCode>General</c:formatCode>
                <c:ptCount val="4"/>
                <c:pt idx="0">
                  <c:v>876.46400000003632</c:v>
                </c:pt>
                <c:pt idx="1">
                  <c:v>1618.6759999999776</c:v>
                </c:pt>
                <c:pt idx="2">
                  <c:v>830.26100000005681</c:v>
                </c:pt>
                <c:pt idx="3">
                  <c:v>876.46400000003632</c:v>
                </c:pt>
              </c:numCache>
            </c:numRef>
          </c:yVal>
          <c:smooth val="0"/>
        </c:ser>
        <c:ser>
          <c:idx val="12"/>
          <c:order val="12"/>
          <c:spPr>
            <a:ln w="19050" cap="rnd">
              <a:solidFill>
                <a:schemeClr val="accent1">
                  <a:lumMod val="80000"/>
                  <a:lumOff val="20000"/>
                </a:schemeClr>
              </a:solidFill>
              <a:round/>
            </a:ln>
            <a:effectLst/>
          </c:spPr>
          <c:marker>
            <c:symbol val="none"/>
          </c:marker>
          <c:xVal>
            <c:numRef>
              <c:f>EstimatorGraphs!$B$430:$E$430</c:f>
              <c:numCache>
                <c:formatCode>General</c:formatCode>
                <c:ptCount val="4"/>
                <c:pt idx="0">
                  <c:v>0</c:v>
                </c:pt>
                <c:pt idx="1">
                  <c:v>556.50800000014715</c:v>
                </c:pt>
                <c:pt idx="2">
                  <c:v>1270.5770000000484</c:v>
                </c:pt>
                <c:pt idx="3">
                  <c:v>0</c:v>
                </c:pt>
              </c:numCache>
            </c:numRef>
          </c:xVal>
          <c:yVal>
            <c:numRef>
              <c:f>EstimatorGraphs!$B$431:$E$431</c:f>
              <c:numCache>
                <c:formatCode>General</c:formatCode>
                <c:ptCount val="4"/>
                <c:pt idx="0">
                  <c:v>876.46400000003632</c:v>
                </c:pt>
                <c:pt idx="1">
                  <c:v>489.57900000002701</c:v>
                </c:pt>
                <c:pt idx="2">
                  <c:v>498.1260000000475</c:v>
                </c:pt>
                <c:pt idx="3">
                  <c:v>876.46400000003632</c:v>
                </c:pt>
              </c:numCache>
            </c:numRef>
          </c:yVal>
          <c:smooth val="0"/>
        </c:ser>
        <c:ser>
          <c:idx val="13"/>
          <c:order val="13"/>
          <c:spPr>
            <a:ln w="19050" cap="rnd">
              <a:solidFill>
                <a:schemeClr val="accent2">
                  <a:lumMod val="80000"/>
                  <a:lumOff val="20000"/>
                </a:schemeClr>
              </a:solidFill>
              <a:round/>
            </a:ln>
            <a:effectLst/>
          </c:spPr>
          <c:marker>
            <c:symbol val="none"/>
          </c:marker>
          <c:xVal>
            <c:numRef>
              <c:f>EstimatorGraphs!$B$463:$E$463</c:f>
              <c:numCache>
                <c:formatCode>General</c:formatCode>
                <c:ptCount val="4"/>
                <c:pt idx="0">
                  <c:v>964.22900000005029</c:v>
                </c:pt>
                <c:pt idx="1">
                  <c:v>801.62000000011176</c:v>
                </c:pt>
                <c:pt idx="2">
                  <c:v>556.50800000014715</c:v>
                </c:pt>
                <c:pt idx="3">
                  <c:v>964.22900000005029</c:v>
                </c:pt>
              </c:numCache>
            </c:numRef>
          </c:xVal>
          <c:yVal>
            <c:numRef>
              <c:f>EstimatorGraphs!$B$464:$E$464</c:f>
              <c:numCache>
                <c:formatCode>General</c:formatCode>
                <c:ptCount val="4"/>
                <c:pt idx="0">
                  <c:v>243.02399999997579</c:v>
                </c:pt>
                <c:pt idx="1">
                  <c:v>551.55300000007264</c:v>
                </c:pt>
                <c:pt idx="2">
                  <c:v>489.57900000002701</c:v>
                </c:pt>
                <c:pt idx="3">
                  <c:v>243.02399999997579</c:v>
                </c:pt>
              </c:numCache>
            </c:numRef>
          </c:yVal>
          <c:smooth val="0"/>
        </c:ser>
        <c:ser>
          <c:idx val="14"/>
          <c:order val="14"/>
          <c:spPr>
            <a:ln w="19050" cap="rnd">
              <a:solidFill>
                <a:schemeClr val="accent3">
                  <a:lumMod val="80000"/>
                  <a:lumOff val="20000"/>
                </a:schemeClr>
              </a:solidFill>
              <a:round/>
            </a:ln>
            <a:effectLst/>
          </c:spPr>
          <c:marker>
            <c:symbol val="none"/>
          </c:marker>
          <c:xVal>
            <c:numRef>
              <c:f>EstimatorGraphs!$B$496:$E$496</c:f>
              <c:numCache>
                <c:formatCode>General</c:formatCode>
                <c:ptCount val="4"/>
                <c:pt idx="0">
                  <c:v>964.22900000005029</c:v>
                </c:pt>
                <c:pt idx="1">
                  <c:v>296.06099999998696</c:v>
                </c:pt>
                <c:pt idx="2">
                  <c:v>1997.7360000000335</c:v>
                </c:pt>
                <c:pt idx="3">
                  <c:v>964.22900000005029</c:v>
                </c:pt>
              </c:numCache>
            </c:numRef>
          </c:xVal>
          <c:yVal>
            <c:numRef>
              <c:f>EstimatorGraphs!$B$497:$E$497</c:f>
              <c:numCache>
                <c:formatCode>General</c:formatCode>
                <c:ptCount val="4"/>
                <c:pt idx="0">
                  <c:v>243.02399999997579</c:v>
                </c:pt>
                <c:pt idx="1">
                  <c:v>1618.6759999999776</c:v>
                </c:pt>
                <c:pt idx="2">
                  <c:v>1434.6950000000652</c:v>
                </c:pt>
                <c:pt idx="3">
                  <c:v>243.02399999997579</c:v>
                </c:pt>
              </c:numCache>
            </c:numRef>
          </c:yVal>
          <c:smooth val="0"/>
        </c:ser>
        <c:ser>
          <c:idx val="15"/>
          <c:order val="15"/>
          <c:spPr>
            <a:ln w="19050" cap="rnd">
              <a:solidFill>
                <a:schemeClr val="accent4">
                  <a:lumMod val="80000"/>
                  <a:lumOff val="20000"/>
                </a:schemeClr>
              </a:solidFill>
              <a:round/>
            </a:ln>
            <a:effectLst/>
          </c:spPr>
          <c:marker>
            <c:symbol val="none"/>
          </c:marker>
          <c:xVal>
            <c:numRef>
              <c:f>EstimatorGraphs!$B$529:$E$529</c:f>
              <c:numCache>
                <c:formatCode>General</c:formatCode>
                <c:ptCount val="4"/>
                <c:pt idx="0">
                  <c:v>964.22900000005029</c:v>
                </c:pt>
                <c:pt idx="1">
                  <c:v>451.2160000000149</c:v>
                </c:pt>
                <c:pt idx="2">
                  <c:v>1270.5770000000484</c:v>
                </c:pt>
                <c:pt idx="3">
                  <c:v>964.22900000005029</c:v>
                </c:pt>
              </c:numCache>
            </c:numRef>
          </c:xVal>
          <c:yVal>
            <c:numRef>
              <c:f>EstimatorGraphs!$B$530:$E$530</c:f>
              <c:numCache>
                <c:formatCode>General</c:formatCode>
                <c:ptCount val="4"/>
                <c:pt idx="0">
                  <c:v>243.02399999997579</c:v>
                </c:pt>
                <c:pt idx="1">
                  <c:v>695.53300000005402</c:v>
                </c:pt>
                <c:pt idx="2">
                  <c:v>498.1260000000475</c:v>
                </c:pt>
                <c:pt idx="3">
                  <c:v>243.02399999997579</c:v>
                </c:pt>
              </c:numCache>
            </c:numRef>
          </c:yVal>
          <c:smooth val="0"/>
        </c:ser>
        <c:ser>
          <c:idx val="16"/>
          <c:order val="16"/>
          <c:spPr>
            <a:ln w="19050" cap="rnd">
              <a:solidFill>
                <a:schemeClr val="accent5">
                  <a:lumMod val="80000"/>
                  <a:lumOff val="20000"/>
                </a:schemeClr>
              </a:solidFill>
              <a:round/>
            </a:ln>
            <a:effectLst/>
          </c:spPr>
          <c:marker>
            <c:symbol val="none"/>
          </c:marker>
          <c:xVal>
            <c:numRef>
              <c:f>EstimatorGraphs!$B$562:$E$562</c:f>
              <c:numCache>
                <c:formatCode>General</c:formatCode>
                <c:ptCount val="4"/>
                <c:pt idx="0">
                  <c:v>801.62000000011176</c:v>
                </c:pt>
                <c:pt idx="1">
                  <c:v>296.06099999998696</c:v>
                </c:pt>
                <c:pt idx="2">
                  <c:v>556.50800000014715</c:v>
                </c:pt>
                <c:pt idx="3">
                  <c:v>801.62000000011176</c:v>
                </c:pt>
              </c:numCache>
            </c:numRef>
          </c:xVal>
          <c:yVal>
            <c:numRef>
              <c:f>EstimatorGraphs!$B$563:$E$563</c:f>
              <c:numCache>
                <c:formatCode>General</c:formatCode>
                <c:ptCount val="4"/>
                <c:pt idx="0">
                  <c:v>551.55300000007264</c:v>
                </c:pt>
                <c:pt idx="1">
                  <c:v>1618.6759999999776</c:v>
                </c:pt>
                <c:pt idx="2">
                  <c:v>489.57900000002701</c:v>
                </c:pt>
                <c:pt idx="3">
                  <c:v>551.55300000007264</c:v>
                </c:pt>
              </c:numCache>
            </c:numRef>
          </c:yVal>
          <c:smooth val="0"/>
        </c:ser>
        <c:ser>
          <c:idx val="17"/>
          <c:order val="17"/>
          <c:spPr>
            <a:ln w="19050" cap="rnd">
              <a:solidFill>
                <a:schemeClr val="accent6">
                  <a:lumMod val="80000"/>
                  <a:lumOff val="20000"/>
                </a:schemeClr>
              </a:solidFill>
              <a:round/>
            </a:ln>
            <a:effectLst/>
          </c:spPr>
          <c:marker>
            <c:symbol val="none"/>
          </c:marker>
          <c:xVal>
            <c:numRef>
              <c:f>EstimatorGraphs!$B$595:$E$595</c:f>
              <c:numCache>
                <c:formatCode>General</c:formatCode>
                <c:ptCount val="4"/>
                <c:pt idx="0">
                  <c:v>801.62000000011176</c:v>
                </c:pt>
                <c:pt idx="1">
                  <c:v>782.77399999997579</c:v>
                </c:pt>
                <c:pt idx="2">
                  <c:v>1270.5770000000484</c:v>
                </c:pt>
                <c:pt idx="3">
                  <c:v>801.62000000011176</c:v>
                </c:pt>
              </c:numCache>
            </c:numRef>
          </c:xVal>
          <c:yVal>
            <c:numRef>
              <c:f>EstimatorGraphs!$B$596:$E$596</c:f>
              <c:numCache>
                <c:formatCode>General</c:formatCode>
                <c:ptCount val="4"/>
                <c:pt idx="0">
                  <c:v>551.55300000007264</c:v>
                </c:pt>
                <c:pt idx="1">
                  <c:v>131.10900000005495</c:v>
                </c:pt>
                <c:pt idx="2">
                  <c:v>498.1260000000475</c:v>
                </c:pt>
                <c:pt idx="3">
                  <c:v>551.55300000007264</c:v>
                </c:pt>
              </c:numCache>
            </c:numRef>
          </c:yVal>
          <c:smooth val="0"/>
        </c:ser>
        <c:ser>
          <c:idx val="18"/>
          <c:order val="18"/>
          <c:spPr>
            <a:ln w="19050" cap="rnd">
              <a:solidFill>
                <a:schemeClr val="accent1">
                  <a:lumMod val="80000"/>
                </a:schemeClr>
              </a:solidFill>
              <a:round/>
            </a:ln>
            <a:effectLst/>
          </c:spPr>
          <c:marker>
            <c:symbol val="none"/>
          </c:marker>
          <c:xVal>
            <c:numRef>
              <c:f>EstimatorGraphs!$B$628:$E$628</c:f>
              <c:numCache>
                <c:formatCode>General</c:formatCode>
                <c:ptCount val="4"/>
                <c:pt idx="0">
                  <c:v>801.62000000011176</c:v>
                </c:pt>
                <c:pt idx="1">
                  <c:v>470.84499999997206</c:v>
                </c:pt>
                <c:pt idx="2">
                  <c:v>1997.7360000000335</c:v>
                </c:pt>
                <c:pt idx="3">
                  <c:v>801.62000000011176</c:v>
                </c:pt>
              </c:numCache>
            </c:numRef>
          </c:xVal>
          <c:yVal>
            <c:numRef>
              <c:f>EstimatorGraphs!$B$629:$E$629</c:f>
              <c:numCache>
                <c:formatCode>General</c:formatCode>
                <c:ptCount val="4"/>
                <c:pt idx="0">
                  <c:v>551.55300000007264</c:v>
                </c:pt>
                <c:pt idx="1">
                  <c:v>884.9089999999851</c:v>
                </c:pt>
                <c:pt idx="2">
                  <c:v>1434.6950000000652</c:v>
                </c:pt>
                <c:pt idx="3">
                  <c:v>551.55300000007264</c:v>
                </c:pt>
              </c:numCache>
            </c:numRef>
          </c:yVal>
          <c:smooth val="0"/>
        </c:ser>
        <c:ser>
          <c:idx val="19"/>
          <c:order val="19"/>
          <c:spPr>
            <a:ln w="19050" cap="rnd">
              <a:solidFill>
                <a:schemeClr val="accent2">
                  <a:lumMod val="80000"/>
                </a:schemeClr>
              </a:solidFill>
              <a:round/>
            </a:ln>
            <a:effectLst/>
          </c:spPr>
          <c:marker>
            <c:symbol val="none"/>
          </c:marker>
          <c:xVal>
            <c:numRef>
              <c:f>EstimatorGraphs!$B$661:$E$661</c:f>
              <c:numCache>
                <c:formatCode>General</c:formatCode>
                <c:ptCount val="4"/>
                <c:pt idx="0">
                  <c:v>296.06099999998696</c:v>
                </c:pt>
                <c:pt idx="1">
                  <c:v>556.50800000014715</c:v>
                </c:pt>
                <c:pt idx="2">
                  <c:v>2559.1700000001583</c:v>
                </c:pt>
                <c:pt idx="3">
                  <c:v>296.06099999998696</c:v>
                </c:pt>
              </c:numCache>
            </c:numRef>
          </c:xVal>
          <c:yVal>
            <c:numRef>
              <c:f>EstimatorGraphs!$B$662:$E$662</c:f>
              <c:numCache>
                <c:formatCode>General</c:formatCode>
                <c:ptCount val="4"/>
                <c:pt idx="0">
                  <c:v>1618.6759999999776</c:v>
                </c:pt>
                <c:pt idx="1">
                  <c:v>489.57900000002701</c:v>
                </c:pt>
                <c:pt idx="2">
                  <c:v>830.26100000005681</c:v>
                </c:pt>
                <c:pt idx="3">
                  <c:v>1618.6759999999776</c:v>
                </c:pt>
              </c:numCache>
            </c:numRef>
          </c:yVal>
          <c:smooth val="0"/>
        </c:ser>
        <c:ser>
          <c:idx val="20"/>
          <c:order val="20"/>
          <c:spPr>
            <a:ln w="19050" cap="rnd">
              <a:solidFill>
                <a:schemeClr val="accent3">
                  <a:lumMod val="80000"/>
                </a:schemeClr>
              </a:solidFill>
              <a:round/>
            </a:ln>
            <a:effectLst/>
          </c:spPr>
          <c:marker>
            <c:symbol val="none"/>
          </c:marker>
          <c:xVal>
            <c:numRef>
              <c:f>EstimatorGraphs!$B$694:$E$694</c:f>
              <c:numCache>
                <c:formatCode>General</c:formatCode>
                <c:ptCount val="4"/>
                <c:pt idx="0">
                  <c:v>296.06099999998696</c:v>
                </c:pt>
                <c:pt idx="1">
                  <c:v>1446.7360000000335</c:v>
                </c:pt>
                <c:pt idx="2">
                  <c:v>1997.7360000000335</c:v>
                </c:pt>
                <c:pt idx="3">
                  <c:v>296.06099999998696</c:v>
                </c:pt>
              </c:numCache>
            </c:numRef>
          </c:xVal>
          <c:yVal>
            <c:numRef>
              <c:f>EstimatorGraphs!$B$695:$E$695</c:f>
              <c:numCache>
                <c:formatCode>General</c:formatCode>
                <c:ptCount val="4"/>
                <c:pt idx="0">
                  <c:v>1618.6759999999776</c:v>
                </c:pt>
                <c:pt idx="1">
                  <c:v>1139.7540000000736</c:v>
                </c:pt>
                <c:pt idx="2">
                  <c:v>1434.6950000000652</c:v>
                </c:pt>
                <c:pt idx="3">
                  <c:v>1618.6759999999776</c:v>
                </c:pt>
              </c:numCache>
            </c:numRef>
          </c:yVal>
          <c:smooth val="0"/>
        </c:ser>
        <c:ser>
          <c:idx val="21"/>
          <c:order val="21"/>
          <c:spPr>
            <a:ln w="19050" cap="rnd">
              <a:solidFill>
                <a:schemeClr val="accent4">
                  <a:lumMod val="80000"/>
                </a:schemeClr>
              </a:solidFill>
              <a:round/>
            </a:ln>
            <a:effectLst/>
          </c:spPr>
          <c:marker>
            <c:symbol val="none"/>
          </c:marker>
          <c:xVal>
            <c:numRef>
              <c:f>EstimatorGraphs!$B$727:$E$727</c:f>
              <c:numCache>
                <c:formatCode>General</c:formatCode>
                <c:ptCount val="4"/>
                <c:pt idx="0">
                  <c:v>782.77399999997579</c:v>
                </c:pt>
                <c:pt idx="1">
                  <c:v>451.2160000000149</c:v>
                </c:pt>
                <c:pt idx="2">
                  <c:v>1997.7360000000335</c:v>
                </c:pt>
                <c:pt idx="3">
                  <c:v>782.77399999997579</c:v>
                </c:pt>
              </c:numCache>
            </c:numRef>
          </c:xVal>
          <c:yVal>
            <c:numRef>
              <c:f>EstimatorGraphs!$B$728:$E$728</c:f>
              <c:numCache>
                <c:formatCode>General</c:formatCode>
                <c:ptCount val="4"/>
                <c:pt idx="0">
                  <c:v>131.10900000005495</c:v>
                </c:pt>
                <c:pt idx="1">
                  <c:v>695.53300000005402</c:v>
                </c:pt>
                <c:pt idx="2">
                  <c:v>1434.6950000000652</c:v>
                </c:pt>
                <c:pt idx="3">
                  <c:v>131.10900000005495</c:v>
                </c:pt>
              </c:numCache>
            </c:numRef>
          </c:yVal>
          <c:smooth val="0"/>
        </c:ser>
        <c:ser>
          <c:idx val="22"/>
          <c:order val="22"/>
          <c:spPr>
            <a:ln w="19050" cap="rnd">
              <a:solidFill>
                <a:schemeClr val="accent5">
                  <a:lumMod val="80000"/>
                </a:schemeClr>
              </a:solidFill>
              <a:round/>
            </a:ln>
            <a:effectLst/>
          </c:spPr>
          <c:marker>
            <c:symbol val="none"/>
          </c:marker>
          <c:xVal>
            <c:numRef>
              <c:f>EstimatorGraphs!$B$760:$E$760</c:f>
              <c:numCache>
                <c:formatCode>General</c:formatCode>
                <c:ptCount val="4"/>
                <c:pt idx="0">
                  <c:v>556.50800000014715</c:v>
                </c:pt>
                <c:pt idx="1">
                  <c:v>470.84499999997206</c:v>
                </c:pt>
                <c:pt idx="2">
                  <c:v>1446.7360000000335</c:v>
                </c:pt>
                <c:pt idx="3">
                  <c:v>556.50800000014715</c:v>
                </c:pt>
              </c:numCache>
            </c:numRef>
          </c:xVal>
          <c:yVal>
            <c:numRef>
              <c:f>EstimatorGraphs!$B$761:$E$761</c:f>
              <c:numCache>
                <c:formatCode>General</c:formatCode>
                <c:ptCount val="4"/>
                <c:pt idx="0">
                  <c:v>489.57900000002701</c:v>
                </c:pt>
                <c:pt idx="1">
                  <c:v>884.9089999999851</c:v>
                </c:pt>
                <c:pt idx="2">
                  <c:v>1139.7540000000736</c:v>
                </c:pt>
                <c:pt idx="3">
                  <c:v>489.57900000002701</c:v>
                </c:pt>
              </c:numCache>
            </c:numRef>
          </c:yVal>
          <c:smooth val="0"/>
        </c:ser>
        <c:ser>
          <c:idx val="23"/>
          <c:order val="23"/>
          <c:spPr>
            <a:ln w="19050" cap="rnd">
              <a:solidFill>
                <a:schemeClr val="accent6">
                  <a:lumMod val="80000"/>
                </a:schemeClr>
              </a:solidFill>
              <a:round/>
            </a:ln>
            <a:effectLst/>
          </c:spPr>
          <c:marker>
            <c:symbol val="none"/>
          </c:marker>
          <c:xVal>
            <c:numRef>
              <c:f>EstimatorGraphs!$B$793:$E$793</c:f>
              <c:numCache>
                <c:formatCode>General</c:formatCode>
                <c:ptCount val="4"/>
                <c:pt idx="0">
                  <c:v>451.2160000000149</c:v>
                </c:pt>
                <c:pt idx="1">
                  <c:v>1270.5770000000484</c:v>
                </c:pt>
                <c:pt idx="2">
                  <c:v>1997.7360000000335</c:v>
                </c:pt>
                <c:pt idx="3">
                  <c:v>451.2160000000149</c:v>
                </c:pt>
              </c:numCache>
            </c:numRef>
          </c:xVal>
          <c:yVal>
            <c:numRef>
              <c:f>EstimatorGraphs!$B$794:$E$794</c:f>
              <c:numCache>
                <c:formatCode>General</c:formatCode>
                <c:ptCount val="4"/>
                <c:pt idx="0">
                  <c:v>695.53300000005402</c:v>
                </c:pt>
                <c:pt idx="1">
                  <c:v>498.1260000000475</c:v>
                </c:pt>
                <c:pt idx="2">
                  <c:v>1434.6950000000652</c:v>
                </c:pt>
                <c:pt idx="3">
                  <c:v>695.53300000005402</c:v>
                </c:pt>
              </c:numCache>
            </c:numRef>
          </c:yVal>
          <c:smooth val="0"/>
        </c:ser>
        <c:dLbls>
          <c:showLegendKey val="0"/>
          <c:showVal val="0"/>
          <c:showCatName val="0"/>
          <c:showSerName val="0"/>
          <c:showPercent val="0"/>
          <c:showBubbleSize val="0"/>
        </c:dLbls>
        <c:axId val="302885528"/>
        <c:axId val="302885920"/>
      </c:scatterChart>
      <c:valAx>
        <c:axId val="30288552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r>
                  <a:rPr lang="en-US"/>
                  <a:t>x direction distance (L)</a:t>
                </a:r>
              </a:p>
            </c:rich>
          </c:tx>
          <c:overlay val="0"/>
          <c:spPr>
            <a:noFill/>
            <a:ln>
              <a:noFill/>
            </a:ln>
            <a:effectLst/>
          </c:spPr>
          <c:txPr>
            <a:bodyPr rot="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endParaRPr lang="en-US"/>
          </a:p>
        </c:txPr>
        <c:crossAx val="302885920"/>
        <c:crosses val="autoZero"/>
        <c:crossBetween val="midCat"/>
      </c:valAx>
      <c:valAx>
        <c:axId val="302885920"/>
        <c:scaling>
          <c:orientation val="minMax"/>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r>
                  <a:rPr lang="en-US"/>
                  <a:t>y direction distance (L)</a:t>
                </a:r>
              </a:p>
            </c:rich>
          </c:tx>
          <c:layout>
            <c:manualLayout>
              <c:xMode val="edge"/>
              <c:yMode val="edge"/>
              <c:x val="1.5331532977293671E-2"/>
              <c:y val="0.20742114012214682"/>
            </c:manualLayout>
          </c:layout>
          <c:overlay val="0"/>
          <c:spPr>
            <a:noFill/>
            <a:ln>
              <a:noFill/>
            </a:ln>
            <a:effectLst/>
          </c:spPr>
          <c:txPr>
            <a:bodyPr rot="-540000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endParaRPr lang="en-US"/>
          </a:p>
        </c:txPr>
        <c:crossAx val="302885528"/>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800" b="1">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1" i="0" u="none" strike="noStrike" kern="1200" spc="0" baseline="0">
                <a:solidFill>
                  <a:sysClr val="windowText" lastClr="000000"/>
                </a:solidFill>
                <a:latin typeface="+mn-lt"/>
                <a:ea typeface="+mn-ea"/>
                <a:cs typeface="+mn-cs"/>
              </a:defRPr>
            </a:pPr>
            <a:r>
              <a:rPr lang="en-US"/>
              <a:t>Gradient</a:t>
            </a:r>
          </a:p>
        </c:rich>
      </c:tx>
      <c:layout>
        <c:manualLayout>
          <c:xMode val="edge"/>
          <c:yMode val="edge"/>
          <c:x val="0.40488878305111209"/>
          <c:y val="3.2569990216180102E-2"/>
        </c:manualLayout>
      </c:layout>
      <c:overlay val="0"/>
      <c:spPr>
        <a:noFill/>
        <a:ln>
          <a:noFill/>
        </a:ln>
        <a:effectLst/>
      </c:spPr>
      <c:txPr>
        <a:bodyPr rot="0" spcFirstLastPara="1" vertOverflow="ellipsis" vert="horz" wrap="square" anchor="ctr" anchorCtr="1"/>
        <a:lstStyle/>
        <a:p>
          <a:pPr>
            <a:defRPr sz="108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5368765054298403"/>
          <c:y val="0.14428505665767785"/>
          <c:w val="0.80029926619507374"/>
          <c:h val="0.44677706195816425"/>
        </c:manualLayout>
      </c:layout>
      <c:barChart>
        <c:barDir val="col"/>
        <c:grouping val="clustered"/>
        <c:varyColors val="0"/>
        <c:ser>
          <c:idx val="0"/>
          <c:order val="0"/>
          <c:tx>
            <c:v>Estimators</c:v>
          </c:tx>
          <c:spPr>
            <a:solidFill>
              <a:schemeClr val="accent1"/>
            </a:solidFill>
            <a:ln>
              <a:noFill/>
            </a:ln>
            <a:effectLst/>
          </c:spPr>
          <c:invertIfNegative val="0"/>
          <c:cat>
            <c:numRef>
              <c:f>Output!$AB$6:$AB$15</c:f>
              <c:numCache>
                <c:formatCode>0.00E+00</c:formatCode>
                <c:ptCount val="10"/>
                <c:pt idx="0">
                  <c:v>5.6138569157225104E-4</c:v>
                </c:pt>
                <c:pt idx="1">
                  <c:v>9.9723331048446944E-4</c:v>
                </c:pt>
                <c:pt idx="2">
                  <c:v>1.4330809293966879E-3</c:v>
                </c:pt>
                <c:pt idx="3">
                  <c:v>1.8689285483089063E-3</c:v>
                </c:pt>
                <c:pt idx="4">
                  <c:v>2.3047761672211247E-3</c:v>
                </c:pt>
                <c:pt idx="5">
                  <c:v>2.7406237861333431E-3</c:v>
                </c:pt>
                <c:pt idx="6">
                  <c:v>3.1764714050455615E-3</c:v>
                </c:pt>
                <c:pt idx="7">
                  <c:v>3.6123190239577799E-3</c:v>
                </c:pt>
                <c:pt idx="8">
                  <c:v>4.0481666428699983E-3</c:v>
                </c:pt>
                <c:pt idx="9">
                  <c:v>4.4840142617822163E-3</c:v>
                </c:pt>
              </c:numCache>
            </c:numRef>
          </c:cat>
          <c:val>
            <c:numRef>
              <c:f>Output!$AC$6:$AC$15</c:f>
              <c:numCache>
                <c:formatCode>General</c:formatCode>
                <c:ptCount val="10"/>
                <c:pt idx="0">
                  <c:v>0</c:v>
                </c:pt>
                <c:pt idx="1">
                  <c:v>8</c:v>
                </c:pt>
                <c:pt idx="2">
                  <c:v>86</c:v>
                </c:pt>
                <c:pt idx="3">
                  <c:v>130</c:v>
                </c:pt>
                <c:pt idx="4">
                  <c:v>41</c:v>
                </c:pt>
                <c:pt idx="5">
                  <c:v>6</c:v>
                </c:pt>
                <c:pt idx="6">
                  <c:v>0</c:v>
                </c:pt>
                <c:pt idx="7">
                  <c:v>1</c:v>
                </c:pt>
                <c:pt idx="8">
                  <c:v>1</c:v>
                </c:pt>
                <c:pt idx="9">
                  <c:v>1</c:v>
                </c:pt>
              </c:numCache>
            </c:numRef>
          </c:val>
        </c:ser>
        <c:dLbls>
          <c:showLegendKey val="0"/>
          <c:showVal val="0"/>
          <c:showCatName val="0"/>
          <c:showSerName val="0"/>
          <c:showPercent val="0"/>
          <c:showBubbleSize val="0"/>
        </c:dLbls>
        <c:gapWidth val="219"/>
        <c:overlap val="-27"/>
        <c:axId val="307293936"/>
        <c:axId val="307294328"/>
      </c:barChart>
      <c:catAx>
        <c:axId val="307293936"/>
        <c:scaling>
          <c:orientation val="minMax"/>
        </c:scaling>
        <c:delete val="0"/>
        <c:axPos val="b"/>
        <c:title>
          <c:tx>
            <c:rich>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r>
                  <a:rPr lang="en-US"/>
                  <a:t>Gradient</a:t>
                </a:r>
              </a:p>
            </c:rich>
          </c:tx>
          <c:layout>
            <c:manualLayout>
              <c:xMode val="edge"/>
              <c:yMode val="edge"/>
              <c:x val="0.43201757050398376"/>
              <c:y val="0.87971430843871778"/>
            </c:manualLayout>
          </c:layout>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title>
        <c:numFmt formatCode="0.00E+00" sourceLinked="1"/>
        <c:majorTickMark val="in"/>
        <c:minorTickMark val="in"/>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307294328"/>
        <c:crosses val="autoZero"/>
        <c:auto val="1"/>
        <c:lblAlgn val="ctr"/>
        <c:lblOffset val="100"/>
        <c:noMultiLvlLbl val="0"/>
      </c:catAx>
      <c:valAx>
        <c:axId val="3072943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r>
                  <a:rPr lang="en-US"/>
                  <a:t>Counts</a:t>
                </a:r>
              </a:p>
            </c:rich>
          </c:tx>
          <c:overlay val="0"/>
          <c:spPr>
            <a:noFill/>
            <a:ln>
              <a:noFill/>
            </a:ln>
            <a:effectLst/>
          </c:spPr>
          <c:txPr>
            <a:bodyPr rot="-54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307293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b="1">
          <a:solidFill>
            <a:sysClr val="windowText" lastClr="000000"/>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1" i="0" u="none" strike="noStrike" kern="1200" spc="0" baseline="0">
                <a:solidFill>
                  <a:sysClr val="windowText" lastClr="000000"/>
                </a:solidFill>
                <a:latin typeface="+mn-lt"/>
                <a:ea typeface="+mn-ea"/>
                <a:cs typeface="+mn-cs"/>
              </a:defRPr>
            </a:pPr>
            <a:r>
              <a:rPr lang="en-US"/>
              <a:t>Velocity </a:t>
            </a:r>
          </a:p>
        </c:rich>
      </c:tx>
      <c:overlay val="0"/>
      <c:spPr>
        <a:noFill/>
        <a:ln>
          <a:noFill/>
        </a:ln>
        <a:effectLst/>
      </c:spPr>
      <c:txPr>
        <a:bodyPr rot="0" spcFirstLastPara="1" vertOverflow="ellipsis" vert="horz" wrap="square" anchor="ctr" anchorCtr="1"/>
        <a:lstStyle/>
        <a:p>
          <a:pPr>
            <a:defRPr sz="108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637586194819686"/>
          <c:y val="0.17954516923127903"/>
          <c:w val="0.79051520665317465"/>
          <c:h val="0.45299922550664773"/>
        </c:manualLayout>
      </c:layout>
      <c:barChart>
        <c:barDir val="col"/>
        <c:grouping val="clustered"/>
        <c:varyColors val="0"/>
        <c:ser>
          <c:idx val="0"/>
          <c:order val="0"/>
          <c:spPr>
            <a:solidFill>
              <a:schemeClr val="accent1"/>
            </a:solidFill>
            <a:ln>
              <a:noFill/>
            </a:ln>
            <a:effectLst/>
          </c:spPr>
          <c:invertIfNegative val="0"/>
          <c:cat>
            <c:numRef>
              <c:f>Output!$AT$6:$AT$15</c:f>
              <c:numCache>
                <c:formatCode>0.000</c:formatCode>
                <c:ptCount val="10"/>
                <c:pt idx="0">
                  <c:v>0.17162362570923109</c:v>
                </c:pt>
                <c:pt idx="1">
                  <c:v>0.30486846920525212</c:v>
                </c:pt>
                <c:pt idx="2">
                  <c:v>0.43811331270127318</c:v>
                </c:pt>
                <c:pt idx="3">
                  <c:v>0.57135815619729424</c:v>
                </c:pt>
                <c:pt idx="4">
                  <c:v>0.7046029996933153</c:v>
                </c:pt>
                <c:pt idx="5">
                  <c:v>0.83784784318933636</c:v>
                </c:pt>
                <c:pt idx="6">
                  <c:v>0.97109268668535742</c:v>
                </c:pt>
                <c:pt idx="7">
                  <c:v>1.1043375301813785</c:v>
                </c:pt>
                <c:pt idx="8">
                  <c:v>1.2375823736773994</c:v>
                </c:pt>
                <c:pt idx="9">
                  <c:v>1.3708272171734204</c:v>
                </c:pt>
              </c:numCache>
            </c:numRef>
          </c:cat>
          <c:val>
            <c:numRef>
              <c:f>Output!$AU$6:$AU$15</c:f>
              <c:numCache>
                <c:formatCode>General</c:formatCode>
                <c:ptCount val="10"/>
                <c:pt idx="0">
                  <c:v>0</c:v>
                </c:pt>
                <c:pt idx="1">
                  <c:v>8</c:v>
                </c:pt>
                <c:pt idx="2">
                  <c:v>86</c:v>
                </c:pt>
                <c:pt idx="3">
                  <c:v>130</c:v>
                </c:pt>
                <c:pt idx="4">
                  <c:v>41</c:v>
                </c:pt>
                <c:pt idx="5">
                  <c:v>6</c:v>
                </c:pt>
                <c:pt idx="6">
                  <c:v>0</c:v>
                </c:pt>
                <c:pt idx="7">
                  <c:v>1</c:v>
                </c:pt>
                <c:pt idx="8">
                  <c:v>1</c:v>
                </c:pt>
                <c:pt idx="9">
                  <c:v>1</c:v>
                </c:pt>
              </c:numCache>
            </c:numRef>
          </c:val>
        </c:ser>
        <c:dLbls>
          <c:showLegendKey val="0"/>
          <c:showVal val="0"/>
          <c:showCatName val="0"/>
          <c:showSerName val="0"/>
          <c:showPercent val="0"/>
          <c:showBubbleSize val="0"/>
        </c:dLbls>
        <c:gapWidth val="219"/>
        <c:overlap val="-27"/>
        <c:axId val="307295112"/>
        <c:axId val="307295504"/>
      </c:barChart>
      <c:catAx>
        <c:axId val="307295112"/>
        <c:scaling>
          <c:orientation val="minMax"/>
        </c:scaling>
        <c:delete val="0"/>
        <c:axPos val="b"/>
        <c:title>
          <c:tx>
            <c:rich>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r>
                  <a:rPr lang="en-US"/>
                  <a:t>Velocity (L/T)</a:t>
                </a:r>
              </a:p>
            </c:rich>
          </c:tx>
          <c:layout>
            <c:manualLayout>
              <c:xMode val="edge"/>
              <c:yMode val="edge"/>
              <c:x val="0.41784688965459227"/>
              <c:y val="0.85444574231014558"/>
            </c:manualLayout>
          </c:layout>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title>
        <c:numFmt formatCode="0.000"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1" i="0" u="none" strike="noStrike" kern="1200" baseline="0">
                <a:solidFill>
                  <a:sysClr val="windowText" lastClr="000000"/>
                </a:solidFill>
                <a:latin typeface="+mn-lt"/>
                <a:ea typeface="+mn-ea"/>
                <a:cs typeface="+mn-cs"/>
              </a:defRPr>
            </a:pPr>
            <a:endParaRPr lang="en-US"/>
          </a:p>
        </c:txPr>
        <c:crossAx val="307295504"/>
        <c:crosses val="autoZero"/>
        <c:auto val="1"/>
        <c:lblAlgn val="ctr"/>
        <c:lblOffset val="100"/>
        <c:noMultiLvlLbl val="0"/>
      </c:catAx>
      <c:valAx>
        <c:axId val="307295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r>
                  <a:rPr lang="en-US"/>
                  <a:t>Counts</a:t>
                </a:r>
              </a:p>
            </c:rich>
          </c:tx>
          <c:overlay val="0"/>
          <c:spPr>
            <a:noFill/>
            <a:ln>
              <a:noFill/>
            </a:ln>
            <a:effectLst/>
          </c:spPr>
          <c:txPr>
            <a:bodyPr rot="-54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307295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b="1">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Well Locations</a:t>
            </a:r>
          </a:p>
        </c:rich>
      </c:tx>
      <c:layout>
        <c:manualLayout>
          <c:xMode val="edge"/>
          <c:yMode val="edge"/>
          <c:x val="0.17620889178674776"/>
          <c:y val="2.6988469618487103E-2"/>
        </c:manualLayout>
      </c:layout>
      <c:overlay val="0"/>
      <c:spPr>
        <a:noFill/>
        <a:ln w="25400">
          <a:noFill/>
        </a:ln>
      </c:spPr>
    </c:title>
    <c:autoTitleDeleted val="0"/>
    <c:plotArea>
      <c:layout>
        <c:manualLayout>
          <c:layoutTarget val="inner"/>
          <c:xMode val="edge"/>
          <c:yMode val="edge"/>
          <c:x val="0.23619878247192319"/>
          <c:y val="0.16768415924057398"/>
          <c:w val="0.69728547942572561"/>
          <c:h val="0.58039008596979258"/>
        </c:manualLayout>
      </c:layout>
      <c:scatterChart>
        <c:scatterStyle val="lineMarker"/>
        <c:varyColors val="0"/>
        <c:ser>
          <c:idx val="0"/>
          <c:order val="0"/>
          <c:tx>
            <c:strRef>
              <c:f>MatrixCalculator!$C$6</c:f>
              <c:strCache>
                <c:ptCount val="1"/>
                <c:pt idx="0">
                  <c:v>y</c:v>
                </c:pt>
              </c:strCache>
            </c:strRef>
          </c:tx>
          <c:spPr>
            <a:ln w="28575">
              <a:noFill/>
            </a:ln>
          </c:spPr>
          <c:marker>
            <c:symbol val="diamond"/>
            <c:size val="5"/>
            <c:spPr>
              <a:solidFill>
                <a:srgbClr val="000080"/>
              </a:solidFill>
              <a:ln>
                <a:solidFill>
                  <a:srgbClr val="000080"/>
                </a:solidFill>
                <a:prstDash val="solid"/>
              </a:ln>
            </c:spPr>
          </c:marker>
          <c:dLbls>
            <c:dLbl>
              <c:idx val="0"/>
              <c:layout>
                <c:manualLayout>
                  <c:x val="-4.1411485000377966E-2"/>
                  <c:y val="-8.8197315457767392E-2"/>
                </c:manualLayout>
              </c:layout>
              <c:tx>
                <c:rich>
                  <a:bodyPr wrap="square" lIns="38100" tIns="19050" rIns="38100" bIns="19050" anchor="ctr">
                    <a:spAutoFit/>
                  </a:bodyPr>
                  <a:lstStyle/>
                  <a:p>
                    <a:pPr>
                      <a:defRPr/>
                    </a:pPr>
                    <a:fld id="{F6F8A8BE-9282-4A01-B17C-602120C4CB10}" type="CELLRANGE">
                      <a:rPr lang="en-US"/>
                      <a:pPr>
                        <a:defRPr/>
                      </a:pPr>
                      <a:t>[CELLRANGE]</a:t>
                    </a:fld>
                    <a:endParaRPr lang="en-US"/>
                  </a:p>
                </c:rich>
              </c:tx>
              <c:spPr>
                <a:no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1"/>
              <c:layout>
                <c:manualLayout>
                  <c:x val="-3.2410473920785943E-2"/>
                  <c:y val="-7.3181113374479412E-2"/>
                </c:manualLayout>
              </c:layout>
              <c:tx>
                <c:rich>
                  <a:bodyPr wrap="square" lIns="38100" tIns="19050" rIns="38100" bIns="19050" anchor="ctr">
                    <a:spAutoFit/>
                  </a:bodyPr>
                  <a:lstStyle/>
                  <a:p>
                    <a:pPr>
                      <a:defRPr/>
                    </a:pPr>
                    <a:fld id="{DF1E7113-DB23-4BD0-839F-7BF9C3155E48}" type="CELLRANGE">
                      <a:rPr lang="en-US"/>
                      <a:pPr>
                        <a:defRPr/>
                      </a:pPr>
                      <a:t>[CELLRANGE]</a:t>
                    </a:fld>
                    <a:endParaRPr lang="en-US"/>
                  </a:p>
                </c:rich>
              </c:tx>
              <c:spPr>
                <a:no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2"/>
              <c:layout>
                <c:manualLayout>
                  <c:x val="1.2806094136561573E-2"/>
                  <c:y val="-0.1119127092752964"/>
                </c:manualLayout>
              </c:layout>
              <c:tx>
                <c:rich>
                  <a:bodyPr wrap="square" lIns="38100" tIns="19050" rIns="38100" bIns="19050" anchor="ctr">
                    <a:spAutoFit/>
                  </a:bodyPr>
                  <a:lstStyle/>
                  <a:p>
                    <a:pPr>
                      <a:defRPr/>
                    </a:pPr>
                    <a:fld id="{74625F6F-63AB-417E-A306-2FE4A235F3FA}" type="CELLRANGE">
                      <a:rPr lang="en-US"/>
                      <a:pPr>
                        <a:defRPr/>
                      </a:pPr>
                      <a:t>[CELLRANGE]</a:t>
                    </a:fld>
                    <a:endParaRPr lang="en-US"/>
                  </a:p>
                </c:rich>
              </c:tx>
              <c:spPr>
                <a:no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3"/>
              <c:layout>
                <c:manualLayout>
                  <c:x val="-0.16733843333721896"/>
                  <c:y val="-5.6125855958432898E-2"/>
                </c:manualLayout>
              </c:layout>
              <c:tx>
                <c:rich>
                  <a:bodyPr wrap="square" lIns="38100" tIns="19050" rIns="38100" bIns="19050" anchor="ctr">
                    <a:spAutoFit/>
                  </a:bodyPr>
                  <a:lstStyle/>
                  <a:p>
                    <a:pPr>
                      <a:defRPr/>
                    </a:pPr>
                    <a:fld id="{F55E2287-A44D-457D-94DA-133B105703BC}" type="CELLRANGE">
                      <a:rPr lang="en-US"/>
                      <a:pPr>
                        <a:defRPr/>
                      </a:pPr>
                      <a:t>[CELLRANGE]</a:t>
                    </a:fld>
                    <a:endParaRPr lang="en-US"/>
                  </a:p>
                </c:rich>
              </c:tx>
              <c:spPr>
                <a:no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4"/>
              <c:layout>
                <c:manualLayout>
                  <c:x val="-0.16660955635858704"/>
                  <c:y val="-1.5905191077184598E-2"/>
                </c:manualLayout>
              </c:layout>
              <c:tx>
                <c:rich>
                  <a:bodyPr wrap="square" lIns="38100" tIns="19050" rIns="38100" bIns="19050" anchor="ctr">
                    <a:spAutoFit/>
                  </a:bodyPr>
                  <a:lstStyle/>
                  <a:p>
                    <a:pPr>
                      <a:defRPr/>
                    </a:pPr>
                    <a:fld id="{E28A85FC-C671-4BCB-9A5F-F50C8A22B5AF}" type="CELLRANGE">
                      <a:rPr lang="en-US"/>
                      <a:pPr>
                        <a:defRPr/>
                      </a:pPr>
                      <a:t>[CELLRANGE]</a:t>
                    </a:fld>
                    <a:endParaRPr lang="en-US"/>
                  </a:p>
                </c:rich>
              </c:tx>
              <c:spPr>
                <a:no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5"/>
              <c:layout>
                <c:manualLayout>
                  <c:x val="-3.2618529399438052E-2"/>
                  <c:y val="-5.1198789950281869E-2"/>
                </c:manualLayout>
              </c:layout>
              <c:tx>
                <c:rich>
                  <a:bodyPr wrap="square" lIns="38100" tIns="19050" rIns="38100" bIns="19050" anchor="ctr">
                    <a:spAutoFit/>
                  </a:bodyPr>
                  <a:lstStyle/>
                  <a:p>
                    <a:pPr>
                      <a:defRPr/>
                    </a:pPr>
                    <a:fld id="{4B5C1120-ECAF-4B3F-BEE7-B6E836299217}" type="CELLRANGE">
                      <a:rPr lang="en-US"/>
                      <a:pPr>
                        <a:defRPr/>
                      </a:pPr>
                      <a:t>[CELLRANGE]</a:t>
                    </a:fld>
                    <a:endParaRPr lang="en-US"/>
                  </a:p>
                </c:rich>
              </c:tx>
              <c:spPr>
                <a:no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6"/>
              <c:layout>
                <c:manualLayout>
                  <c:x val="0.10329579118494264"/>
                  <c:y val="-5.2107390661398766E-2"/>
                </c:manualLayout>
              </c:layout>
              <c:tx>
                <c:rich>
                  <a:bodyPr wrap="square" lIns="38100" tIns="19050" rIns="38100" bIns="19050" anchor="ctr">
                    <a:noAutofit/>
                  </a:bodyPr>
                  <a:lstStyle/>
                  <a:p>
                    <a:pPr>
                      <a:defRPr/>
                    </a:pPr>
                    <a:fld id="{348D8AD0-E859-4723-BC88-23DAFAB1F8C3}" type="CELLRANGE">
                      <a:rPr lang="en-US"/>
                      <a:pPr>
                        <a:defRPr/>
                      </a:pPr>
                      <a:t>[CELLRANGE]</a:t>
                    </a:fld>
                    <a:endParaRPr lang="en-US"/>
                  </a:p>
                </c:rich>
              </c:tx>
              <c:spPr>
                <a:noFill/>
                <a:ln>
                  <a:noFill/>
                </a:ln>
                <a:effectLst/>
              </c:spPr>
              <c:showLegendKey val="0"/>
              <c:showVal val="0"/>
              <c:showCatName val="0"/>
              <c:showSerName val="0"/>
              <c:showPercent val="0"/>
              <c:showBubbleSize val="0"/>
              <c:extLst>
                <c:ext xmlns:c15="http://schemas.microsoft.com/office/drawing/2012/chart" uri="{CE6537A1-D6FC-4f65-9D91-7224C49458BB}">
                  <c15:layout>
                    <c:manualLayout>
                      <c:w val="0.14098712295747698"/>
                      <c:h val="0.10055755298657366"/>
                    </c:manualLayout>
                  </c15:layout>
                  <c15:dlblFieldTable/>
                  <c15:showDataLabelsRange val="1"/>
                </c:ext>
              </c:extLst>
            </c:dLbl>
            <c:dLbl>
              <c:idx val="7"/>
              <c:layout>
                <c:manualLayout>
                  <c:x val="-0.10465905890786213"/>
                  <c:y val="-5.488561237986838E-2"/>
                </c:manualLayout>
              </c:layout>
              <c:tx>
                <c:rich>
                  <a:bodyPr wrap="square" lIns="38100" tIns="19050" rIns="38100" bIns="19050" anchor="ctr">
                    <a:spAutoFit/>
                  </a:bodyPr>
                  <a:lstStyle/>
                  <a:p>
                    <a:pPr>
                      <a:defRPr/>
                    </a:pPr>
                    <a:fld id="{52BADC18-8F06-4897-9C00-CA7701C51CA8}" type="CELLRANGE">
                      <a:rPr lang="en-US"/>
                      <a:pPr>
                        <a:defRPr/>
                      </a:pPr>
                      <a:t>[CELLRANGE]</a:t>
                    </a:fld>
                    <a:endParaRPr lang="en-US"/>
                  </a:p>
                </c:rich>
              </c:tx>
              <c:spPr>
                <a:no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8"/>
              <c:layout>
                <c:manualLayout>
                  <c:x val="-0.10226223076437894"/>
                  <c:y val="-7.6376981564368826E-2"/>
                </c:manualLayout>
              </c:layout>
              <c:tx>
                <c:rich>
                  <a:bodyPr wrap="square" lIns="38100" tIns="19050" rIns="38100" bIns="19050" anchor="ctr">
                    <a:spAutoFit/>
                  </a:bodyPr>
                  <a:lstStyle/>
                  <a:p>
                    <a:pPr>
                      <a:defRPr/>
                    </a:pPr>
                    <a:fld id="{C9C1AC1E-381E-49D5-8884-492373E69C07}" type="CELLRANGE">
                      <a:rPr lang="en-US"/>
                      <a:pPr>
                        <a:defRPr/>
                      </a:pPr>
                      <a:t>[CELLRANGE]</a:t>
                    </a:fld>
                    <a:endParaRPr lang="en-US"/>
                  </a:p>
                </c:rich>
              </c:tx>
              <c:spPr>
                <a:noFill/>
                <a:ln>
                  <a:noFill/>
                </a:ln>
                <a:effectLst/>
              </c:sp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9"/>
              <c:delete val="1"/>
              <c:extLst>
                <c:ext xmlns:c15="http://schemas.microsoft.com/office/drawing/2012/chart" uri="{CE6537A1-D6FC-4f65-9D91-7224C49458BB}"/>
              </c:extLst>
            </c:dLbl>
            <c:dLbl>
              <c:idx val="10"/>
              <c:delete val="1"/>
              <c:extLst>
                <c:ext xmlns:c15="http://schemas.microsoft.com/office/drawing/2012/chart" uri="{CE6537A1-D6FC-4f65-9D91-7224C49458BB}"/>
              </c:extLst>
            </c:dLbl>
            <c:dLbl>
              <c:idx val="11"/>
              <c:delete val="1"/>
              <c:extLst>
                <c:ext xmlns:c15="http://schemas.microsoft.com/office/drawing/2012/chart" uri="{CE6537A1-D6FC-4f65-9D91-7224C49458BB}"/>
              </c:extLst>
            </c:dLbl>
            <c:dLbl>
              <c:idx val="12"/>
              <c:delete val="1"/>
              <c:extLst>
                <c:ext xmlns:c15="http://schemas.microsoft.com/office/drawing/2012/chart" uri="{CE6537A1-D6FC-4f65-9D91-7224C49458BB}"/>
              </c:extLst>
            </c:dLbl>
            <c:dLbl>
              <c:idx val="13"/>
              <c:delete val="1"/>
              <c:extLst>
                <c:ext xmlns:c15="http://schemas.microsoft.com/office/drawing/2012/chart" uri="{CE6537A1-D6FC-4f65-9D91-7224C49458BB}"/>
              </c:extLst>
            </c:dLbl>
            <c:dLbl>
              <c:idx val="14"/>
              <c:delete val="1"/>
              <c:extLst>
                <c:ext xmlns:c15="http://schemas.microsoft.com/office/drawing/2012/chart" uri="{CE6537A1-D6FC-4f65-9D91-7224C49458BB}"/>
              </c:extLst>
            </c:dLbl>
            <c:dLbl>
              <c:idx val="15"/>
              <c:delete val="1"/>
              <c:extLst>
                <c:ext xmlns:c15="http://schemas.microsoft.com/office/drawing/2012/chart" uri="{CE6537A1-D6FC-4f65-9D91-7224C49458BB}"/>
              </c:extLst>
            </c:dLbl>
            <c:dLbl>
              <c:idx val="16"/>
              <c:delete val="1"/>
              <c:extLst>
                <c:ext xmlns:c15="http://schemas.microsoft.com/office/drawing/2012/chart" uri="{CE6537A1-D6FC-4f65-9D91-7224C49458BB}"/>
              </c:extLst>
            </c:dLbl>
            <c:dLbl>
              <c:idx val="17"/>
              <c:delete val="1"/>
              <c:extLst>
                <c:ext xmlns:c15="http://schemas.microsoft.com/office/drawing/2012/chart" uri="{CE6537A1-D6FC-4f65-9D91-7224C49458BB}"/>
              </c:extLst>
            </c:dLbl>
            <c:dLbl>
              <c:idx val="18"/>
              <c:delete val="1"/>
              <c:extLst>
                <c:ext xmlns:c15="http://schemas.microsoft.com/office/drawing/2012/chart" uri="{CE6537A1-D6FC-4f65-9D91-7224C49458BB}"/>
              </c:extLst>
            </c:dLbl>
            <c:dLbl>
              <c:idx val="19"/>
              <c:delete val="1"/>
              <c:extLst>
                <c:ext xmlns:c15="http://schemas.microsoft.com/office/drawing/2012/chart" uri="{CE6537A1-D6FC-4f65-9D91-7224C49458BB}"/>
              </c:extLst>
            </c:dLbl>
            <c:spPr>
              <a:blipFill dpi="0" rotWithShape="1">
                <a:blip xmlns:r="http://schemas.openxmlformats.org/officeDocument/2006/relationships" r:embed="rId1"/>
                <a:srcRect/>
                <a:stretch>
                  <a:fillRect/>
                </a:stretch>
              </a:blipFill>
              <a:ln>
                <a:noFill/>
              </a:ln>
              <a:effectLst/>
            </c:sp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MatrixCalculator!$B$7:$B$26</c:f>
              <c:numCache>
                <c:formatCode>General</c:formatCode>
                <c:ptCount val="20"/>
                <c:pt idx="0">
                  <c:v>601.29399999999441</c:v>
                </c:pt>
                <c:pt idx="1">
                  <c:v>235.60499999998137</c:v>
                </c:pt>
                <c:pt idx="2">
                  <c:v>0</c:v>
                </c:pt>
                <c:pt idx="3">
                  <c:v>964.22900000005029</c:v>
                </c:pt>
                <c:pt idx="4">
                  <c:v>801.62000000011176</c:v>
                </c:pt>
                <c:pt idx="5">
                  <c:v>296.06099999998696</c:v>
                </c:pt>
                <c:pt idx="6">
                  <c:v>782.77399999997579</c:v>
                </c:pt>
                <c:pt idx="7">
                  <c:v>556.50800000014715</c:v>
                </c:pt>
                <c:pt idx="8">
                  <c:v>451.2160000000149</c:v>
                </c:pt>
                <c:pt idx="9">
                  <c:v>470.84499999997206</c:v>
                </c:pt>
                <c:pt idx="10">
                  <c:v>1446.7360000000335</c:v>
                </c:pt>
                <c:pt idx="11">
                  <c:v>1270.5770000000484</c:v>
                </c:pt>
                <c:pt idx="12">
                  <c:v>2559.1700000001583</c:v>
                </c:pt>
                <c:pt idx="13">
                  <c:v>1997.7360000000335</c:v>
                </c:pt>
                <c:pt idx="14">
                  <c:v>0</c:v>
                </c:pt>
                <c:pt idx="15">
                  <c:v>0</c:v>
                </c:pt>
                <c:pt idx="16">
                  <c:v>0</c:v>
                </c:pt>
                <c:pt idx="17">
                  <c:v>0</c:v>
                </c:pt>
                <c:pt idx="18">
                  <c:v>0</c:v>
                </c:pt>
                <c:pt idx="19">
                  <c:v>0</c:v>
                </c:pt>
              </c:numCache>
            </c:numRef>
          </c:xVal>
          <c:yVal>
            <c:numRef>
              <c:f>MatrixCalculator!$C$7:$C$26</c:f>
              <c:numCache>
                <c:formatCode>General</c:formatCode>
                <c:ptCount val="20"/>
                <c:pt idx="0">
                  <c:v>0</c:v>
                </c:pt>
                <c:pt idx="1">
                  <c:v>213.95299999997951</c:v>
                </c:pt>
                <c:pt idx="2">
                  <c:v>876.46400000003632</c:v>
                </c:pt>
                <c:pt idx="3">
                  <c:v>243.02399999997579</c:v>
                </c:pt>
                <c:pt idx="4">
                  <c:v>551.55300000007264</c:v>
                </c:pt>
                <c:pt idx="5">
                  <c:v>1618.6759999999776</c:v>
                </c:pt>
                <c:pt idx="6">
                  <c:v>131.10900000005495</c:v>
                </c:pt>
                <c:pt idx="7">
                  <c:v>489.57900000002701</c:v>
                </c:pt>
                <c:pt idx="8">
                  <c:v>695.53300000005402</c:v>
                </c:pt>
                <c:pt idx="9">
                  <c:v>884.9089999999851</c:v>
                </c:pt>
                <c:pt idx="10">
                  <c:v>1139.7540000000736</c:v>
                </c:pt>
                <c:pt idx="11">
                  <c:v>498.1260000000475</c:v>
                </c:pt>
                <c:pt idx="12">
                  <c:v>830.26100000005681</c:v>
                </c:pt>
                <c:pt idx="13">
                  <c:v>1434.6950000000652</c:v>
                </c:pt>
                <c:pt idx="14">
                  <c:v>0</c:v>
                </c:pt>
                <c:pt idx="15">
                  <c:v>0</c:v>
                </c:pt>
                <c:pt idx="16">
                  <c:v>0</c:v>
                </c:pt>
                <c:pt idx="17">
                  <c:v>0</c:v>
                </c:pt>
                <c:pt idx="18">
                  <c:v>0</c:v>
                </c:pt>
                <c:pt idx="19">
                  <c:v>0</c:v>
                </c:pt>
              </c:numCache>
            </c:numRef>
          </c:yVal>
          <c:smooth val="0"/>
          <c:extLst>
            <c:ext xmlns:c15="http://schemas.microsoft.com/office/drawing/2012/chart" uri="{02D57815-91ED-43cb-92C2-25804820EDAC}">
              <c15:datalabelsRange>
                <c15:f>MatrixCalculator!$A$7:$A$26</c15:f>
                <c15:dlblRangeCache>
                  <c:ptCount val="20"/>
                  <c:pt idx="0">
                    <c:v>18HD07</c:v>
                  </c:pt>
                  <c:pt idx="1">
                    <c:v>18HD05(65)</c:v>
                  </c:pt>
                  <c:pt idx="2">
                    <c:v>MW108S</c:v>
                  </c:pt>
                  <c:pt idx="3">
                    <c:v>HR6</c:v>
                  </c:pt>
                  <c:pt idx="4">
                    <c:v>HR13</c:v>
                  </c:pt>
                  <c:pt idx="5">
                    <c:v>HAS</c:v>
                  </c:pt>
                  <c:pt idx="6">
                    <c:v>18HD06</c:v>
                  </c:pt>
                  <c:pt idx="7">
                    <c:v>18HD08(47)</c:v>
                  </c:pt>
                  <c:pt idx="8">
                    <c:v>18HD09(62)</c:v>
                  </c:pt>
                  <c:pt idx="9">
                    <c:v>HAH</c:v>
                  </c:pt>
                  <c:pt idx="10">
                    <c:v>18HD03(57)</c:v>
                  </c:pt>
                  <c:pt idx="11">
                    <c:v>MW125S</c:v>
                  </c:pt>
                  <c:pt idx="12">
                    <c:v>MW133S</c:v>
                  </c:pt>
                  <c:pt idx="13">
                    <c:v>MW132S</c:v>
                  </c:pt>
                </c15:dlblRangeCache>
              </c15:datalabelsRange>
            </c:ext>
          </c:extLst>
        </c:ser>
        <c:ser>
          <c:idx val="1"/>
          <c:order val="1"/>
          <c:tx>
            <c:v>transect1</c:v>
          </c:tx>
          <c:spPr>
            <a:ln w="25400">
              <a:solidFill>
                <a:schemeClr val="tx2">
                  <a:lumMod val="60000"/>
                  <a:lumOff val="40000"/>
                </a:schemeClr>
              </a:solidFill>
              <a:prstDash val="solid"/>
            </a:ln>
          </c:spPr>
          <c:marker>
            <c:symbol val="none"/>
          </c:marker>
          <c:xVal>
            <c:numRef>
              <c:f>Input!$A$52:$A$53</c:f>
              <c:numCache>
                <c:formatCode>General</c:formatCode>
                <c:ptCount val="2"/>
                <c:pt idx="0">
                  <c:v>1000</c:v>
                </c:pt>
                <c:pt idx="1">
                  <c:v>1000</c:v>
                </c:pt>
              </c:numCache>
            </c:numRef>
          </c:xVal>
          <c:yVal>
            <c:numRef>
              <c:f>Input!$B$52:$B$53</c:f>
              <c:numCache>
                <c:formatCode>General</c:formatCode>
                <c:ptCount val="2"/>
                <c:pt idx="0">
                  <c:v>500</c:v>
                </c:pt>
                <c:pt idx="1">
                  <c:v>1500</c:v>
                </c:pt>
              </c:numCache>
            </c:numRef>
          </c:yVal>
          <c:smooth val="0"/>
        </c:ser>
        <c:ser>
          <c:idx val="2"/>
          <c:order val="2"/>
          <c:tx>
            <c:v>transect2</c:v>
          </c:tx>
          <c:spPr>
            <a:ln w="25400">
              <a:solidFill>
                <a:schemeClr val="accent2"/>
              </a:solidFill>
              <a:prstDash val="solid"/>
            </a:ln>
          </c:spPr>
          <c:marker>
            <c:symbol val="none"/>
          </c:marker>
          <c:xVal>
            <c:numRef>
              <c:f>Input!$A$54:$A$55</c:f>
              <c:numCache>
                <c:formatCode>General</c:formatCode>
                <c:ptCount val="2"/>
                <c:pt idx="0">
                  <c:v>1000</c:v>
                </c:pt>
              </c:numCache>
            </c:numRef>
          </c:xVal>
          <c:yVal>
            <c:numRef>
              <c:f>Input!$B$54:$B$55</c:f>
              <c:numCache>
                <c:formatCode>General</c:formatCode>
                <c:ptCount val="2"/>
                <c:pt idx="0">
                  <c:v>1500</c:v>
                </c:pt>
              </c:numCache>
            </c:numRef>
          </c:yVal>
          <c:smooth val="0"/>
        </c:ser>
        <c:ser>
          <c:idx val="3"/>
          <c:order val="3"/>
          <c:tx>
            <c:v>transect3</c:v>
          </c:tx>
          <c:spPr>
            <a:ln w="25400">
              <a:solidFill>
                <a:schemeClr val="accent3"/>
              </a:solidFill>
              <a:prstDash val="solid"/>
            </a:ln>
          </c:spPr>
          <c:marker>
            <c:symbol val="none"/>
          </c:marker>
          <c:xVal>
            <c:numRef>
              <c:f>Input!$A$56:$A$57</c:f>
              <c:numCache>
                <c:formatCode>General</c:formatCode>
                <c:ptCount val="2"/>
              </c:numCache>
            </c:numRef>
          </c:xVal>
          <c:yVal>
            <c:numRef>
              <c:f>Input!$B$56:$B$57</c:f>
              <c:numCache>
                <c:formatCode>General</c:formatCode>
                <c:ptCount val="2"/>
              </c:numCache>
            </c:numRef>
          </c:yVal>
          <c:smooth val="0"/>
        </c:ser>
        <c:ser>
          <c:idx val="4"/>
          <c:order val="4"/>
          <c:tx>
            <c:v>transect4</c:v>
          </c:tx>
          <c:spPr>
            <a:ln w="28575">
              <a:solidFill>
                <a:schemeClr val="accent6">
                  <a:lumMod val="75000"/>
                </a:schemeClr>
              </a:solidFill>
            </a:ln>
          </c:spPr>
          <c:marker>
            <c:symbol val="none"/>
          </c:marker>
          <c:xVal>
            <c:numRef>
              <c:f>Input!$A$58:$A$59</c:f>
              <c:numCache>
                <c:formatCode>General</c:formatCode>
                <c:ptCount val="2"/>
              </c:numCache>
            </c:numRef>
          </c:xVal>
          <c:yVal>
            <c:numRef>
              <c:f>Input!$B$58:$B$59</c:f>
              <c:numCache>
                <c:formatCode>General</c:formatCode>
                <c:ptCount val="2"/>
              </c:numCache>
            </c:numRef>
          </c:yVal>
          <c:smooth val="0"/>
        </c:ser>
        <c:ser>
          <c:idx val="5"/>
          <c:order val="5"/>
          <c:tx>
            <c:v>transect5</c:v>
          </c:tx>
          <c:spPr>
            <a:ln w="28575">
              <a:solidFill>
                <a:schemeClr val="accent4">
                  <a:lumMod val="75000"/>
                </a:schemeClr>
              </a:solidFill>
            </a:ln>
          </c:spPr>
          <c:marker>
            <c:symbol val="none"/>
          </c:marker>
          <c:xVal>
            <c:numRef>
              <c:f>Input!$A$60:$A$61</c:f>
              <c:numCache>
                <c:formatCode>General</c:formatCode>
                <c:ptCount val="2"/>
              </c:numCache>
            </c:numRef>
          </c:xVal>
          <c:yVal>
            <c:numRef>
              <c:f>Input!$B$60:$B$61</c:f>
              <c:numCache>
                <c:formatCode>General</c:formatCode>
                <c:ptCount val="2"/>
              </c:numCache>
            </c:numRef>
          </c:yVal>
          <c:smooth val="0"/>
        </c:ser>
        <c:ser>
          <c:idx val="6"/>
          <c:order val="6"/>
          <c:tx>
            <c:v>Transect6</c:v>
          </c:tx>
          <c:spPr>
            <a:ln w="28575">
              <a:solidFill>
                <a:schemeClr val="tx2">
                  <a:lumMod val="40000"/>
                  <a:lumOff val="60000"/>
                </a:schemeClr>
              </a:solidFill>
            </a:ln>
          </c:spPr>
          <c:marker>
            <c:symbol val="none"/>
          </c:marker>
          <c:xVal>
            <c:numRef>
              <c:f>Input!$A$62:$A$63</c:f>
              <c:numCache>
                <c:formatCode>General</c:formatCode>
                <c:ptCount val="2"/>
              </c:numCache>
            </c:numRef>
          </c:xVal>
          <c:yVal>
            <c:numRef>
              <c:f>Input!$B$62:$B$63</c:f>
              <c:numCache>
                <c:formatCode>General</c:formatCode>
                <c:ptCount val="2"/>
              </c:numCache>
            </c:numRef>
          </c:yVal>
          <c:smooth val="0"/>
        </c:ser>
        <c:ser>
          <c:idx val="7"/>
          <c:order val="7"/>
          <c:tx>
            <c:v>transect7</c:v>
          </c:tx>
          <c:spPr>
            <a:ln w="28575">
              <a:solidFill>
                <a:schemeClr val="accent2"/>
              </a:solidFill>
            </a:ln>
          </c:spPr>
          <c:marker>
            <c:symbol val="none"/>
          </c:marker>
          <c:xVal>
            <c:numRef>
              <c:f>Input!$A$64:$A$65</c:f>
              <c:numCache>
                <c:formatCode>General</c:formatCode>
                <c:ptCount val="2"/>
              </c:numCache>
            </c:numRef>
          </c:xVal>
          <c:yVal>
            <c:numRef>
              <c:f>Input!$B$64:$B$65</c:f>
              <c:numCache>
                <c:formatCode>General</c:formatCode>
                <c:ptCount val="2"/>
              </c:numCache>
            </c:numRef>
          </c:yVal>
          <c:smooth val="0"/>
        </c:ser>
        <c:ser>
          <c:idx val="8"/>
          <c:order val="8"/>
          <c:tx>
            <c:v>transect8</c:v>
          </c:tx>
          <c:spPr>
            <a:ln w="28575">
              <a:solidFill>
                <a:schemeClr val="accent3"/>
              </a:solidFill>
            </a:ln>
          </c:spPr>
          <c:marker>
            <c:symbol val="none"/>
          </c:marker>
          <c:xVal>
            <c:numRef>
              <c:f>Input!$A$66:$A$67</c:f>
              <c:numCache>
                <c:formatCode>General</c:formatCode>
                <c:ptCount val="2"/>
              </c:numCache>
            </c:numRef>
          </c:xVal>
          <c:yVal>
            <c:numRef>
              <c:f>Input!$B$66:$B$67</c:f>
              <c:numCache>
                <c:formatCode>General</c:formatCode>
                <c:ptCount val="2"/>
              </c:numCache>
            </c:numRef>
          </c:yVal>
          <c:smooth val="0"/>
        </c:ser>
        <c:ser>
          <c:idx val="9"/>
          <c:order val="9"/>
          <c:tx>
            <c:v>transect9</c:v>
          </c:tx>
          <c:spPr>
            <a:ln w="28575">
              <a:solidFill>
                <a:schemeClr val="accent6">
                  <a:lumMod val="75000"/>
                </a:schemeClr>
              </a:solidFill>
            </a:ln>
          </c:spPr>
          <c:marker>
            <c:symbol val="none"/>
          </c:marker>
          <c:xVal>
            <c:numRef>
              <c:f>Input!$A$68:$A$69</c:f>
              <c:numCache>
                <c:formatCode>General</c:formatCode>
                <c:ptCount val="2"/>
              </c:numCache>
            </c:numRef>
          </c:xVal>
          <c:yVal>
            <c:numRef>
              <c:f>Input!$B$68:$B$69</c:f>
              <c:numCache>
                <c:formatCode>General</c:formatCode>
                <c:ptCount val="2"/>
              </c:numCache>
            </c:numRef>
          </c:yVal>
          <c:smooth val="0"/>
        </c:ser>
        <c:ser>
          <c:idx val="10"/>
          <c:order val="10"/>
          <c:tx>
            <c:v>transect10</c:v>
          </c:tx>
          <c:spPr>
            <a:ln w="28575">
              <a:solidFill>
                <a:schemeClr val="accent6">
                  <a:lumMod val="75000"/>
                </a:schemeClr>
              </a:solidFill>
            </a:ln>
          </c:spPr>
          <c:marker>
            <c:symbol val="none"/>
          </c:marker>
          <c:xVal>
            <c:numRef>
              <c:f>Input!$A$70:$A$71</c:f>
              <c:numCache>
                <c:formatCode>General</c:formatCode>
                <c:ptCount val="2"/>
              </c:numCache>
            </c:numRef>
          </c:xVal>
          <c:yVal>
            <c:numRef>
              <c:f>Input!$B$70:$B$71</c:f>
              <c:numCache>
                <c:formatCode>General</c:formatCode>
                <c:ptCount val="2"/>
              </c:numCache>
            </c:numRef>
          </c:yVal>
          <c:smooth val="0"/>
        </c:ser>
        <c:dLbls>
          <c:showLegendKey val="0"/>
          <c:showVal val="0"/>
          <c:showCatName val="0"/>
          <c:showSerName val="0"/>
          <c:showPercent val="0"/>
          <c:showBubbleSize val="0"/>
        </c:dLbls>
        <c:axId val="307368496"/>
        <c:axId val="307368888"/>
      </c:scatterChart>
      <c:valAx>
        <c:axId val="307368496"/>
        <c:scaling>
          <c:orientation val="minMax"/>
        </c:scaling>
        <c:delete val="0"/>
        <c:axPos val="b"/>
        <c:majorGridlines>
          <c:spPr>
            <a:ln>
              <a:solidFill>
                <a:schemeClr val="bg1">
                  <a:lumMod val="85000"/>
                </a:schemeClr>
              </a:solidFill>
            </a:ln>
          </c:spPr>
        </c:majorGridlines>
        <c:title>
          <c:tx>
            <c:rich>
              <a:bodyPr/>
              <a:lstStyle/>
              <a:p>
                <a:pPr>
                  <a:defRPr/>
                </a:pPr>
                <a:r>
                  <a:rPr lang="en-US"/>
                  <a:t>x direction distance (L)</a:t>
                </a:r>
              </a:p>
            </c:rich>
          </c:tx>
          <c:layout>
            <c:manualLayout>
              <c:xMode val="edge"/>
              <c:yMode val="edge"/>
              <c:x val="0.29875585778724362"/>
              <c:y val="0.88434400524715928"/>
            </c:manualLayout>
          </c:layout>
          <c:overlay val="0"/>
          <c:spPr>
            <a:noFill/>
            <a:ln w="25400">
              <a:noFill/>
            </a:ln>
          </c:spPr>
        </c:title>
        <c:numFmt formatCode="General" sourceLinked="1"/>
        <c:majorTickMark val="out"/>
        <c:minorTickMark val="none"/>
        <c:tickLblPos val="nextTo"/>
        <c:spPr>
          <a:ln w="3175">
            <a:solidFill>
              <a:schemeClr val="bg1">
                <a:lumMod val="85000"/>
              </a:schemeClr>
            </a:solidFill>
            <a:prstDash val="solid"/>
          </a:ln>
        </c:spPr>
        <c:txPr>
          <a:bodyPr rot="0" vert="horz"/>
          <a:lstStyle/>
          <a:p>
            <a:pPr>
              <a:defRPr/>
            </a:pPr>
            <a:endParaRPr lang="en-US"/>
          </a:p>
        </c:txPr>
        <c:crossAx val="307368888"/>
        <c:crosses val="autoZero"/>
        <c:crossBetween val="midCat"/>
      </c:valAx>
      <c:valAx>
        <c:axId val="307368888"/>
        <c:scaling>
          <c:orientation val="minMax"/>
        </c:scaling>
        <c:delete val="0"/>
        <c:axPos val="l"/>
        <c:majorGridlines>
          <c:spPr>
            <a:ln w="3175">
              <a:solidFill>
                <a:schemeClr val="bg1">
                  <a:lumMod val="85000"/>
                </a:schemeClr>
              </a:solidFill>
              <a:prstDash val="solid"/>
            </a:ln>
          </c:spPr>
        </c:majorGridlines>
        <c:title>
          <c:tx>
            <c:rich>
              <a:bodyPr/>
              <a:lstStyle/>
              <a:p>
                <a:pPr>
                  <a:defRPr/>
                </a:pPr>
                <a:r>
                  <a:rPr lang="en-US"/>
                  <a:t>y direction distance (L)</a:t>
                </a:r>
              </a:p>
            </c:rich>
          </c:tx>
          <c:layout>
            <c:manualLayout>
              <c:xMode val="edge"/>
              <c:yMode val="edge"/>
              <c:x val="2.0428008083169615E-2"/>
              <c:y val="0.19831301716944469"/>
            </c:manualLayout>
          </c:layout>
          <c:overlay val="0"/>
          <c:spPr>
            <a:noFill/>
            <a:ln w="25400">
              <a:noFill/>
            </a:ln>
          </c:spPr>
        </c:title>
        <c:numFmt formatCode="General" sourceLinked="1"/>
        <c:majorTickMark val="out"/>
        <c:minorTickMark val="none"/>
        <c:tickLblPos val="nextTo"/>
        <c:spPr>
          <a:ln w="3175">
            <a:solidFill>
              <a:schemeClr val="bg1">
                <a:lumMod val="85000"/>
              </a:schemeClr>
            </a:solidFill>
            <a:prstDash val="solid"/>
          </a:ln>
        </c:spPr>
        <c:txPr>
          <a:bodyPr rot="0" vert="horz"/>
          <a:lstStyle/>
          <a:p>
            <a:pPr>
              <a:defRPr/>
            </a:pPr>
            <a:endParaRPr lang="en-US"/>
          </a:p>
        </c:txPr>
        <c:crossAx val="307368496"/>
        <c:crosses val="autoZero"/>
        <c:crossBetween val="midCat"/>
      </c:valAx>
      <c:spPr>
        <a:noFill/>
        <a:ln w="12700">
          <a:solidFill>
            <a:schemeClr val="bg1">
              <a:lumMod val="85000"/>
            </a:schemeClr>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1"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4" verticalDpi="0"/>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1" i="0" u="none" strike="noStrike" kern="1200" spc="0" baseline="0">
                <a:solidFill>
                  <a:sysClr val="windowText" lastClr="000000"/>
                </a:solidFill>
                <a:latin typeface="+mn-lt"/>
                <a:ea typeface="+mn-ea"/>
                <a:cs typeface="+mn-cs"/>
              </a:defRPr>
            </a:pPr>
            <a:r>
              <a:rPr lang="en-US"/>
              <a:t>Estimator Area vs. Gradient</a:t>
            </a:r>
          </a:p>
        </c:rich>
      </c:tx>
      <c:layout>
        <c:manualLayout>
          <c:xMode val="edge"/>
          <c:yMode val="edge"/>
          <c:x val="0.23158270631738187"/>
          <c:y val="8.1081098336049876E-3"/>
        </c:manualLayout>
      </c:layout>
      <c:overlay val="0"/>
      <c:spPr>
        <a:noFill/>
        <a:ln>
          <a:noFill/>
        </a:ln>
        <a:effectLst/>
      </c:spPr>
      <c:txPr>
        <a:bodyPr rot="0" spcFirstLastPara="1" vertOverflow="ellipsis" vert="horz" wrap="square" anchor="ctr" anchorCtr="1"/>
        <a:lstStyle/>
        <a:p>
          <a:pPr>
            <a:defRPr sz="108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20074828121115598"/>
          <c:y val="0.13933818670742429"/>
          <c:w val="0.69215164896533821"/>
          <c:h val="0.59160791479206531"/>
        </c:manualLayout>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Output!$AY$5:$AY$1000</c:f>
              <c:numCache>
                <c:formatCode>0.00</c:formatCode>
                <c:ptCount val="996"/>
                <c:pt idx="0">
                  <c:v>263313.24585750903</c:v>
                </c:pt>
                <c:pt idx="1">
                  <c:v>43386.654770507019</c:v>
                </c:pt>
                <c:pt idx="2">
                  <c:v>84725.777936524886</c:v>
                </c:pt>
                <c:pt idx="3">
                  <c:v>111119.56445151809</c:v>
                </c:pt>
                <c:pt idx="4">
                  <c:v>147845.76620200195</c:v>
                </c:pt>
                <c:pt idx="5">
                  <c:v>298840.17636601633</c:v>
                </c:pt>
                <c:pt idx="6">
                  <c:v>162677.15225651077</c:v>
                </c:pt>
                <c:pt idx="7">
                  <c:v>361255.37932851311</c:v>
                </c:pt>
                <c:pt idx="8">
                  <c:v>411712.56754051131</c:v>
                </c:pt>
                <c:pt idx="9">
                  <c:v>232114.1674480231</c:v>
                </c:pt>
                <c:pt idx="10">
                  <c:v>253612.01842307547</c:v>
                </c:pt>
                <c:pt idx="11">
                  <c:v>352887.21531597967</c:v>
                </c:pt>
                <c:pt idx="12">
                  <c:v>118947.87088301123</c:v>
                </c:pt>
                <c:pt idx="13">
                  <c:v>127563.79926107283</c:v>
                </c:pt>
                <c:pt idx="14">
                  <c:v>143340.92775502041</c:v>
                </c:pt>
                <c:pt idx="15">
                  <c:v>208878.30995498085</c:v>
                </c:pt>
                <c:pt idx="16">
                  <c:v>713163.35938205163</c:v>
                </c:pt>
                <c:pt idx="17">
                  <c:v>443061.31517804868</c:v>
                </c:pt>
                <c:pt idx="18">
                  <c:v>1107619.3940991217</c:v>
                </c:pt>
                <c:pt idx="19">
                  <c:v>1043302.318209058</c:v>
                </c:pt>
                <c:pt idx="20">
                  <c:v>75746.931115516782</c:v>
                </c:pt>
                <c:pt idx="21">
                  <c:v>330826.55932603835</c:v>
                </c:pt>
                <c:pt idx="22">
                  <c:v>94284.713614499473</c:v>
                </c:pt>
                <c:pt idx="23">
                  <c:v>144452.912613525</c:v>
                </c:pt>
                <c:pt idx="24">
                  <c:v>176433.34284552315</c:v>
                </c:pt>
                <c:pt idx="25">
                  <c:v>246307.5326126061</c:v>
                </c:pt>
                <c:pt idx="26">
                  <c:v>36915.648452988244</c:v>
                </c:pt>
                <c:pt idx="27">
                  <c:v>61388.627705990933</c:v>
                </c:pt>
                <c:pt idx="28">
                  <c:v>111054.657446046</c:v>
                </c:pt>
                <c:pt idx="29">
                  <c:v>124609.90881556127</c:v>
                </c:pt>
                <c:pt idx="30">
                  <c:v>134678.72871150519</c:v>
                </c:pt>
                <c:pt idx="31">
                  <c:v>456774.75817106193</c:v>
                </c:pt>
                <c:pt idx="32">
                  <c:v>858193.6037370374</c:v>
                </c:pt>
                <c:pt idx="33">
                  <c:v>617698.41133304546</c:v>
                </c:pt>
                <c:pt idx="34">
                  <c:v>1711294.9739946225</c:v>
                </c:pt>
                <c:pt idx="35">
                  <c:v>1349151.704863531</c:v>
                </c:pt>
                <c:pt idx="36">
                  <c:v>47360.322296989136</c:v>
                </c:pt>
                <c:pt idx="37">
                  <c:v>72950.952671001171</c:v>
                </c:pt>
                <c:pt idx="38">
                  <c:v>88848.16163049548</c:v>
                </c:pt>
                <c:pt idx="39">
                  <c:v>232477.83578093571</c:v>
                </c:pt>
                <c:pt idx="40">
                  <c:v>174987.98644648527</c:v>
                </c:pt>
                <c:pt idx="41">
                  <c:v>497859.52167500398</c:v>
                </c:pt>
                <c:pt idx="42">
                  <c:v>373961.46409392031</c:v>
                </c:pt>
                <c:pt idx="43">
                  <c:v>379542.40569903032</c:v>
                </c:pt>
                <c:pt idx="44">
                  <c:v>270133.08333353529</c:v>
                </c:pt>
                <c:pt idx="45">
                  <c:v>743185.6391331061</c:v>
                </c:pt>
                <c:pt idx="46">
                  <c:v>593293.82489804167</c:v>
                </c:pt>
                <c:pt idx="47">
                  <c:v>448409.50216202834</c:v>
                </c:pt>
                <c:pt idx="48">
                  <c:v>328617.29441052768</c:v>
                </c:pt>
                <c:pt idx="49">
                  <c:v>920424.40523657098</c:v>
                </c:pt>
                <c:pt idx="50">
                  <c:v>711439.31091652752</c:v>
                </c:pt>
                <c:pt idx="51">
                  <c:v>170840.66734502575</c:v>
                </c:pt>
                <c:pt idx="52">
                  <c:v>764779.74107112514</c:v>
                </c:pt>
                <c:pt idx="53">
                  <c:v>824771.7882291252</c:v>
                </c:pt>
                <c:pt idx="54">
                  <c:v>244785.34390954272</c:v>
                </c:pt>
                <c:pt idx="55">
                  <c:v>227265.70583256704</c:v>
                </c:pt>
                <c:pt idx="56">
                  <c:v>185506.26371548985</c:v>
                </c:pt>
                <c:pt idx="57">
                  <c:v>171493.51036952346</c:v>
                </c:pt>
                <c:pt idx="58">
                  <c:v>138770.31558156709</c:v>
                </c:pt>
                <c:pt idx="59">
                  <c:v>128153.65756052155</c:v>
                </c:pt>
                <c:pt idx="60">
                  <c:v>156964.83800999797</c:v>
                </c:pt>
                <c:pt idx="61">
                  <c:v>510255.47727305413</c:v>
                </c:pt>
                <c:pt idx="62">
                  <c:v>376316.45717855671</c:v>
                </c:pt>
                <c:pt idx="63">
                  <c:v>842296.30902762723</c:v>
                </c:pt>
                <c:pt idx="64">
                  <c:v>727522.04492556548</c:v>
                </c:pt>
                <c:pt idx="65">
                  <c:v>114764.42016754473</c:v>
                </c:pt>
                <c:pt idx="66">
                  <c:v>510878.68738804763</c:v>
                </c:pt>
                <c:pt idx="67">
                  <c:v>38134.43832747425</c:v>
                </c:pt>
                <c:pt idx="68">
                  <c:v>95749.373755525026</c:v>
                </c:pt>
                <c:pt idx="69">
                  <c:v>172311.35926954367</c:v>
                </c:pt>
                <c:pt idx="70">
                  <c:v>241017.99125202579</c:v>
                </c:pt>
                <c:pt idx="71">
                  <c:v>319676.01926156733</c:v>
                </c:pt>
                <c:pt idx="72">
                  <c:v>88483.79847003569</c:v>
                </c:pt>
                <c:pt idx="73">
                  <c:v>419117.50435357628</c:v>
                </c:pt>
                <c:pt idx="74">
                  <c:v>387342.17162258725</c:v>
                </c:pt>
                <c:pt idx="75">
                  <c:v>115807.6005300086</c:v>
                </c:pt>
                <c:pt idx="76">
                  <c:v>99895.615050036751</c:v>
                </c:pt>
                <c:pt idx="77">
                  <c:v>150177.0681700359</c:v>
                </c:pt>
                <c:pt idx="78">
                  <c:v>94280.183302521895</c:v>
                </c:pt>
                <c:pt idx="79">
                  <c:v>386814.64802549349</c:v>
                </c:pt>
                <c:pt idx="80">
                  <c:v>217058.28970661393</c:v>
                </c:pt>
                <c:pt idx="81">
                  <c:v>136879.66513651979</c:v>
                </c:pt>
                <c:pt idx="82">
                  <c:v>144941.86129199094</c:v>
                </c:pt>
                <c:pt idx="83">
                  <c:v>822666.67322853045</c:v>
                </c:pt>
                <c:pt idx="84">
                  <c:v>718334.50493404327</c:v>
                </c:pt>
                <c:pt idx="85">
                  <c:v>1613352.8405236185</c:v>
                </c:pt>
                <c:pt idx="86">
                  <c:v>1200752.3831805289</c:v>
                </c:pt>
                <c:pt idx="87">
                  <c:v>88699.445463006996</c:v>
                </c:pt>
                <c:pt idx="88">
                  <c:v>140683.86235201225</c:v>
                </c:pt>
                <c:pt idx="89">
                  <c:v>193307.27306199033</c:v>
                </c:pt>
                <c:pt idx="90">
                  <c:v>303452.27196647949</c:v>
                </c:pt>
                <c:pt idx="91">
                  <c:v>120615.93830248171</c:v>
                </c:pt>
                <c:pt idx="92">
                  <c:v>406967.07998095569</c:v>
                </c:pt>
                <c:pt idx="93">
                  <c:v>47556.234627042133</c:v>
                </c:pt>
                <c:pt idx="94">
                  <c:v>75236.766514052215</c:v>
                </c:pt>
                <c:pt idx="95">
                  <c:v>97036.612126499487</c:v>
                </c:pt>
                <c:pt idx="96">
                  <c:v>191821.7937845322</c:v>
                </c:pt>
                <c:pt idx="97">
                  <c:v>218575.49552854276</c:v>
                </c:pt>
                <c:pt idx="98">
                  <c:v>493049.8242561103</c:v>
                </c:pt>
                <c:pt idx="99">
                  <c:v>292700.82180904871</c:v>
                </c:pt>
                <c:pt idx="100">
                  <c:v>297415.09199801384</c:v>
                </c:pt>
                <c:pt idx="101">
                  <c:v>313785.90835601854</c:v>
                </c:pt>
                <c:pt idx="102">
                  <c:v>707014.79211006034</c:v>
                </c:pt>
                <c:pt idx="103">
                  <c:v>447572.50957801868</c:v>
                </c:pt>
                <c:pt idx="104">
                  <c:v>307003.69145453122</c:v>
                </c:pt>
                <c:pt idx="105">
                  <c:v>702364.53810862766</c:v>
                </c:pt>
                <c:pt idx="106">
                  <c:v>381341.86828051758</c:v>
                </c:pt>
                <c:pt idx="107">
                  <c:v>875228.97644112271</c:v>
                </c:pt>
                <c:pt idx="108">
                  <c:v>97244.782090568944</c:v>
                </c:pt>
                <c:pt idx="109">
                  <c:v>451599.60719399544</c:v>
                </c:pt>
                <c:pt idx="110">
                  <c:v>111426.27186749366</c:v>
                </c:pt>
                <c:pt idx="111">
                  <c:v>153197.48535248084</c:v>
                </c:pt>
                <c:pt idx="112">
                  <c:v>585146.1526250788</c:v>
                </c:pt>
                <c:pt idx="113">
                  <c:v>220014.91173904962</c:v>
                </c:pt>
                <c:pt idx="114">
                  <c:v>788265.18615663634</c:v>
                </c:pt>
                <c:pt idx="115">
                  <c:v>901854.20536959975</c:v>
                </c:pt>
                <c:pt idx="116">
                  <c:v>345582.72950551059</c:v>
                </c:pt>
                <c:pt idx="117">
                  <c:v>171579.79599305245</c:v>
                </c:pt>
                <c:pt idx="118">
                  <c:v>64659.591456011556</c:v>
                </c:pt>
                <c:pt idx="119">
                  <c:v>79876.200347466816</c:v>
                </c:pt>
                <c:pt idx="120">
                  <c:v>340559.48514800891</c:v>
                </c:pt>
                <c:pt idx="121">
                  <c:v>548287.76785801188</c:v>
                </c:pt>
                <c:pt idx="122">
                  <c:v>400827.40137146035</c:v>
                </c:pt>
                <c:pt idx="123">
                  <c:v>263794.23784053716</c:v>
                </c:pt>
                <c:pt idx="124">
                  <c:v>194232.27129148858</c:v>
                </c:pt>
                <c:pt idx="125">
                  <c:v>173483.28699748343</c:v>
                </c:pt>
                <c:pt idx="126">
                  <c:v>497917.4596709662</c:v>
                </c:pt>
                <c:pt idx="127">
                  <c:v>527524.31147097657</c:v>
                </c:pt>
                <c:pt idx="128">
                  <c:v>956562.79521148046</c:v>
                </c:pt>
                <c:pt idx="129">
                  <c:v>658736.60197045375</c:v>
                </c:pt>
                <c:pt idx="130">
                  <c:v>97344.009543010514</c:v>
                </c:pt>
                <c:pt idx="131">
                  <c:v>178778.60070246496</c:v>
                </c:pt>
                <c:pt idx="132">
                  <c:v>642214.23887001059</c:v>
                </c:pt>
                <c:pt idx="133">
                  <c:v>325438.88511151494</c:v>
                </c:pt>
                <c:pt idx="134">
                  <c:v>935661.82411404443</c:v>
                </c:pt>
                <c:pt idx="135">
                  <c:v>962995.61453699879</c:v>
                </c:pt>
                <c:pt idx="136">
                  <c:v>36939.576605996575</c:v>
                </c:pt>
                <c:pt idx="137">
                  <c:v>93431.28894248321</c:v>
                </c:pt>
                <c:pt idx="138">
                  <c:v>353121.72434004303</c:v>
                </c:pt>
                <c:pt idx="139">
                  <c:v>140509.5294704905</c:v>
                </c:pt>
                <c:pt idx="140">
                  <c:v>482196.07316304412</c:v>
                </c:pt>
                <c:pt idx="141">
                  <c:v>541777.05485406565</c:v>
                </c:pt>
                <c:pt idx="142">
                  <c:v>44500.487907481816</c:v>
                </c:pt>
                <c:pt idx="143">
                  <c:v>190280.02592800066</c:v>
                </c:pt>
                <c:pt idx="144">
                  <c:v>306667.56555599545</c:v>
                </c:pt>
                <c:pt idx="145">
                  <c:v>440942.71154902835</c:v>
                </c:pt>
                <c:pt idx="146">
                  <c:v>454763.3951645277</c:v>
                </c:pt>
                <c:pt idx="147">
                  <c:v>732547.45602752687</c:v>
                </c:pt>
                <c:pt idx="148">
                  <c:v>760454.71233906201</c:v>
                </c:pt>
                <c:pt idx="149">
                  <c:v>37091.257965010402</c:v>
                </c:pt>
                <c:pt idx="150">
                  <c:v>42850.845207008242</c:v>
                </c:pt>
                <c:pt idx="151">
                  <c:v>42348.675948037766</c:v>
                </c:pt>
                <c:pt idx="152">
                  <c:v>147341.88538650115</c:v>
                </c:pt>
                <c:pt idx="153">
                  <c:v>67999.561605012554</c:v>
                </c:pt>
                <c:pt idx="154">
                  <c:v>293787.7865610827</c:v>
                </c:pt>
                <c:pt idx="155">
                  <c:v>256321.65542101805</c:v>
                </c:pt>
                <c:pt idx="156">
                  <c:v>198071.02392590899</c:v>
                </c:pt>
                <c:pt idx="157">
                  <c:v>201687.66298198426</c:v>
                </c:pt>
                <c:pt idx="158">
                  <c:v>631464.00510205003</c:v>
                </c:pt>
                <c:pt idx="159">
                  <c:v>295939.61601603124</c:v>
                </c:pt>
                <c:pt idx="160">
                  <c:v>1293228.3741741215</c:v>
                </c:pt>
                <c:pt idx="161">
                  <c:v>1108991.2001460572</c:v>
                </c:pt>
                <c:pt idx="162">
                  <c:v>45184.366619992295</c:v>
                </c:pt>
                <c:pt idx="163">
                  <c:v>69761.935245005632</c:v>
                </c:pt>
                <c:pt idx="164">
                  <c:v>85845.156517509604</c:v>
                </c:pt>
                <c:pt idx="165">
                  <c:v>70031.850982448581</c:v>
                </c:pt>
                <c:pt idx="166">
                  <c:v>242290.08285748665</c:v>
                </c:pt>
                <c:pt idx="167">
                  <c:v>89771.036841009904</c:v>
                </c:pt>
                <c:pt idx="168">
                  <c:v>316334.76756604196</c:v>
                </c:pt>
                <c:pt idx="169">
                  <c:v>370342.80508798477</c:v>
                </c:pt>
                <c:pt idx="170">
                  <c:v>53017.32452447684</c:v>
                </c:pt>
                <c:pt idx="171">
                  <c:v>339186.45377655589</c:v>
                </c:pt>
                <c:pt idx="172">
                  <c:v>134747.93472903452</c:v>
                </c:pt>
                <c:pt idx="173">
                  <c:v>511492.68602511776</c:v>
                </c:pt>
                <c:pt idx="174">
                  <c:v>539506.96689308062</c:v>
                </c:pt>
                <c:pt idx="175">
                  <c:v>376073.12000755599</c:v>
                </c:pt>
                <c:pt idx="176">
                  <c:v>161251.71557402861</c:v>
                </c:pt>
                <c:pt idx="177">
                  <c:v>656751.02189658512</c:v>
                </c:pt>
                <c:pt idx="178">
                  <c:v>625672.0226795678</c:v>
                </c:pt>
                <c:pt idx="179">
                  <c:v>75811.470662998894</c:v>
                </c:pt>
                <c:pt idx="180">
                  <c:v>573442.73988561181</c:v>
                </c:pt>
                <c:pt idx="181">
                  <c:v>175893.56645653149</c:v>
                </c:pt>
                <c:pt idx="182">
                  <c:v>646865.69312609849</c:v>
                </c:pt>
                <c:pt idx="183">
                  <c:v>146448.08312098487</c:v>
                </c:pt>
                <c:pt idx="184">
                  <c:v>150566.89143603071</c:v>
                </c:pt>
                <c:pt idx="185">
                  <c:v>92223.242160560025</c:v>
                </c:pt>
                <c:pt idx="186">
                  <c:v>492894.21531346446</c:v>
                </c:pt>
                <c:pt idx="187">
                  <c:v>236712.15000893432</c:v>
                </c:pt>
                <c:pt idx="188">
                  <c:v>1008212.683210955</c:v>
                </c:pt>
                <c:pt idx="189">
                  <c:v>861441.64032295486</c:v>
                </c:pt>
                <c:pt idx="190">
                  <c:v>50943.9538619901</c:v>
                </c:pt>
                <c:pt idx="191">
                  <c:v>75019.353228033084</c:v>
                </c:pt>
                <c:pt idx="192">
                  <c:v>72677.395638054018</c:v>
                </c:pt>
                <c:pt idx="193">
                  <c:v>130074.95772894939</c:v>
                </c:pt>
                <c:pt idx="194">
                  <c:v>99088.521074994656</c:v>
                </c:pt>
                <c:pt idx="195">
                  <c:v>366849.41061600629</c:v>
                </c:pt>
                <c:pt idx="196">
                  <c:v>243128.05068593394</c:v>
                </c:pt>
                <c:pt idx="197">
                  <c:v>28503.581628006166</c:v>
                </c:pt>
                <c:pt idx="198">
                  <c:v>51104.502860995235</c:v>
                </c:pt>
                <c:pt idx="199">
                  <c:v>34592.145661993847</c:v>
                </c:pt>
                <c:pt idx="200">
                  <c:v>149495.8924420171</c:v>
                </c:pt>
                <c:pt idx="201">
                  <c:v>240836.63552402472</c:v>
                </c:pt>
                <c:pt idx="202">
                  <c:v>204807.73753549988</c:v>
                </c:pt>
                <c:pt idx="203">
                  <c:v>69328.656883460935</c:v>
                </c:pt>
                <c:pt idx="204">
                  <c:v>339039.73824994755</c:v>
                </c:pt>
                <c:pt idx="205">
                  <c:v>345426.87017299503</c:v>
                </c:pt>
                <c:pt idx="206">
                  <c:v>155153.7944444876</c:v>
                </c:pt>
                <c:pt idx="207">
                  <c:v>426996.83871103061</c:v>
                </c:pt>
                <c:pt idx="208">
                  <c:v>239030.2562129834</c:v>
                </c:pt>
                <c:pt idx="209">
                  <c:v>609399.56198603427</c:v>
                </c:pt>
                <c:pt idx="210">
                  <c:v>739304.29716951645</c:v>
                </c:pt>
                <c:pt idx="211">
                  <c:v>452135.7952110311</c:v>
                </c:pt>
                <c:pt idx="212">
                  <c:v>1491397.2179540629</c:v>
                </c:pt>
                <c:pt idx="213">
                  <c:v>1220904.815135991</c:v>
                </c:pt>
                <c:pt idx="214">
                  <c:v>587244.94617047207</c:v>
                </c:pt>
                <c:pt idx="215">
                  <c:v>404239.60310092999</c:v>
                </c:pt>
                <c:pt idx="216">
                  <c:v>1174964.6305339874</c:v>
                </c:pt>
                <c:pt idx="217">
                  <c:v>936719.41898398101</c:v>
                </c:pt>
                <c:pt idx="218">
                  <c:v>493965.21430747851</c:v>
                </c:pt>
                <c:pt idx="219">
                  <c:v>362879.34426898073</c:v>
                </c:pt>
                <c:pt idx="220">
                  <c:v>983423.3511309874</c:v>
                </c:pt>
                <c:pt idx="221">
                  <c:v>771171.89623496041</c:v>
                </c:pt>
                <c:pt idx="222">
                  <c:v>380309.71993852471</c:v>
                </c:pt>
                <c:pt idx="223">
                  <c:v>259606.73528603298</c:v>
                </c:pt>
                <c:pt idx="224">
                  <c:v>761396.18712156697</c:v>
                </c:pt>
                <c:pt idx="225">
                  <c:v>608238.01231051993</c:v>
                </c:pt>
                <c:pt idx="226">
                  <c:v>411335.85974901798</c:v>
                </c:pt>
                <c:pt idx="227">
                  <c:v>301633.62858747592</c:v>
                </c:pt>
                <c:pt idx="228">
                  <c:v>883801.87890503113</c:v>
                </c:pt>
                <c:pt idx="229">
                  <c:v>863759.74652700394</c:v>
                </c:pt>
                <c:pt idx="230">
                  <c:v>462628.51909803395</c:v>
                </c:pt>
                <c:pt idx="231">
                  <c:v>233116.26385491667</c:v>
                </c:pt>
                <c:pt idx="232">
                  <c:v>128953.10496597392</c:v>
                </c:pt>
                <c:pt idx="233">
                  <c:v>397489.50027594826</c:v>
                </c:pt>
                <c:pt idx="234">
                  <c:v>365242.30900788272</c:v>
                </c:pt>
                <c:pt idx="235">
                  <c:v>354590.20339899918</c:v>
                </c:pt>
                <c:pt idx="236">
                  <c:v>198507.57147901185</c:v>
                </c:pt>
                <c:pt idx="237">
                  <c:v>617224.9873600367</c:v>
                </c:pt>
                <c:pt idx="238">
                  <c:v>558984.0394379918</c:v>
                </c:pt>
                <c:pt idx="239">
                  <c:v>407560.09090250346</c:v>
                </c:pt>
                <c:pt idx="240">
                  <c:v>241094.57359650978</c:v>
                </c:pt>
                <c:pt idx="241">
                  <c:v>778566.54450400837</c:v>
                </c:pt>
                <c:pt idx="242">
                  <c:v>661232.31649698329</c:v>
                </c:pt>
                <c:pt idx="243">
                  <c:v>124167.35779053309</c:v>
                </c:pt>
                <c:pt idx="244">
                  <c:v>663771.29159808799</c:v>
                </c:pt>
                <c:pt idx="245">
                  <c:v>733120.92191610707</c:v>
                </c:pt>
                <c:pt idx="246">
                  <c:v>11991.224429004747</c:v>
                </c:pt>
                <c:pt idx="247">
                  <c:v>125902.12180604588</c:v>
                </c:pt>
                <c:pt idx="248">
                  <c:v>73982.6487750011</c:v>
                </c:pt>
                <c:pt idx="249">
                  <c:v>203814.8881325179</c:v>
                </c:pt>
                <c:pt idx="250">
                  <c:v>141512.52971546713</c:v>
                </c:pt>
                <c:pt idx="251">
                  <c:v>325361.06857403164</c:v>
                </c:pt>
                <c:pt idx="252">
                  <c:v>228330.5166794759</c:v>
                </c:pt>
                <c:pt idx="253">
                  <c:v>499398.05517705576</c:v>
                </c:pt>
                <c:pt idx="254">
                  <c:v>331279.9306439528</c:v>
                </c:pt>
                <c:pt idx="255">
                  <c:v>700873.73064804205</c:v>
                </c:pt>
                <c:pt idx="256">
                  <c:v>89903.990755476625</c:v>
                </c:pt>
                <c:pt idx="257">
                  <c:v>79521.105369470766</c:v>
                </c:pt>
                <c:pt idx="258">
                  <c:v>280249.98971052066</c:v>
                </c:pt>
                <c:pt idx="259">
                  <c:v>401136.5076370489</c:v>
                </c:pt>
                <c:pt idx="260">
                  <c:v>455467.19456102385</c:v>
                </c:pt>
                <c:pt idx="261">
                  <c:v>674879.97399406123</c:v>
                </c:pt>
                <c:pt idx="262">
                  <c:v>290632.8750965264</c:v>
                </c:pt>
                <c:pt idx="263">
                  <c:v>292764.83799658285</c:v>
                </c:pt>
                <c:pt idx="264">
                  <c:v>382012.42706949706</c:v>
                </c:pt>
                <c:pt idx="265">
                  <c:v>515128.46950251708</c:v>
                </c:pt>
                <c:pt idx="266">
                  <c:v>615786.69390908233</c:v>
                </c:pt>
                <c:pt idx="267">
                  <c:v>384144.38996955351</c:v>
                </c:pt>
                <c:pt idx="268">
                  <c:v>150790.25819051013</c:v>
                </c:pt>
                <c:pt idx="269">
                  <c:v>249316.51969701846</c:v>
                </c:pt>
                <c:pt idx="270">
                  <c:v>482670.65147606196</c:v>
                </c:pt>
              </c:numCache>
            </c:numRef>
          </c:xVal>
          <c:yVal>
            <c:numRef>
              <c:f>Output!$AF$5:$AF$21000</c:f>
              <c:numCache>
                <c:formatCode>General</c:formatCode>
                <c:ptCount val="20996"/>
                <c:pt idx="0">
                  <c:v>139.818022641433</c:v>
                </c:pt>
                <c:pt idx="1">
                  <c:v>216.32180732157002</c:v>
                </c:pt>
                <c:pt idx="2">
                  <c:v>200.52192566306127</c:v>
                </c:pt>
                <c:pt idx="3">
                  <c:v>201.21474075413221</c:v>
                </c:pt>
                <c:pt idx="4">
                  <c:v>201.66890088645278</c:v>
                </c:pt>
                <c:pt idx="5">
                  <c:v>206.00769447415405</c:v>
                </c:pt>
                <c:pt idx="6">
                  <c:v>208.93486492268127</c:v>
                </c:pt>
                <c:pt idx="7">
                  <c:v>201.50910212996547</c:v>
                </c:pt>
                <c:pt idx="8">
                  <c:v>201.64010842006172</c:v>
                </c:pt>
                <c:pt idx="9">
                  <c:v>197.2671616079023</c:v>
                </c:pt>
                <c:pt idx="10">
                  <c:v>197.56728848755341</c:v>
                </c:pt>
                <c:pt idx="11">
                  <c:v>94.935135896812199</c:v>
                </c:pt>
                <c:pt idx="12">
                  <c:v>199.28938746806128</c:v>
                </c:pt>
                <c:pt idx="13">
                  <c:v>196.18976902148651</c:v>
                </c:pt>
                <c:pt idx="14">
                  <c:v>198.10382659722984</c:v>
                </c:pt>
                <c:pt idx="15">
                  <c:v>197.48617531222132</c:v>
                </c:pt>
                <c:pt idx="16">
                  <c:v>194.82089705518928</c:v>
                </c:pt>
                <c:pt idx="17">
                  <c:v>195.1597427989899</c:v>
                </c:pt>
                <c:pt idx="18">
                  <c:v>189.95772991084732</c:v>
                </c:pt>
                <c:pt idx="19">
                  <c:v>191.78468723350545</c:v>
                </c:pt>
                <c:pt idx="20">
                  <c:v>198.63951881137024</c:v>
                </c:pt>
                <c:pt idx="21">
                  <c:v>174.78872558844694</c:v>
                </c:pt>
                <c:pt idx="22">
                  <c:v>195.45264091741475</c:v>
                </c:pt>
                <c:pt idx="23">
                  <c:v>198.43595042964978</c:v>
                </c:pt>
                <c:pt idx="24">
                  <c:v>197.6178403918486</c:v>
                </c:pt>
                <c:pt idx="25">
                  <c:v>179.96913900082424</c:v>
                </c:pt>
                <c:pt idx="26">
                  <c:v>191.45207453170821</c:v>
                </c:pt>
                <c:pt idx="27">
                  <c:v>194.69839522164818</c:v>
                </c:pt>
                <c:pt idx="28">
                  <c:v>198.4105015484582</c:v>
                </c:pt>
                <c:pt idx="29">
                  <c:v>197.41114065791413</c:v>
                </c:pt>
                <c:pt idx="30">
                  <c:v>207.33821293359239</c:v>
                </c:pt>
                <c:pt idx="31">
                  <c:v>219.07698378130672</c:v>
                </c:pt>
                <c:pt idx="32">
                  <c:v>175.53471611924684</c:v>
                </c:pt>
                <c:pt idx="33">
                  <c:v>173.46251680714013</c:v>
                </c:pt>
                <c:pt idx="34">
                  <c:v>167.37554910803863</c:v>
                </c:pt>
                <c:pt idx="35">
                  <c:v>172.25826876695641</c:v>
                </c:pt>
                <c:pt idx="36">
                  <c:v>194.0732098272502</c:v>
                </c:pt>
                <c:pt idx="37">
                  <c:v>197.63334105453117</c:v>
                </c:pt>
                <c:pt idx="38">
                  <c:v>196.40300331946005</c:v>
                </c:pt>
                <c:pt idx="39">
                  <c:v>197.40979633215562</c:v>
                </c:pt>
                <c:pt idx="40">
                  <c:v>196.93037396845813</c:v>
                </c:pt>
                <c:pt idx="41">
                  <c:v>200.17493965095892</c:v>
                </c:pt>
                <c:pt idx="42">
                  <c:v>199.93330390728215</c:v>
                </c:pt>
                <c:pt idx="43">
                  <c:v>199.71599063936696</c:v>
                </c:pt>
                <c:pt idx="44">
                  <c:v>199.32016282036889</c:v>
                </c:pt>
                <c:pt idx="45">
                  <c:v>201.15404858550789</c:v>
                </c:pt>
                <c:pt idx="46">
                  <c:v>201.090057787875</c:v>
                </c:pt>
                <c:pt idx="47">
                  <c:v>199.53990885182176</c:v>
                </c:pt>
                <c:pt idx="48">
                  <c:v>198.95080916674397</c:v>
                </c:pt>
                <c:pt idx="49">
                  <c:v>201.71832015508417</c:v>
                </c:pt>
                <c:pt idx="50">
                  <c:v>201.68203306464108</c:v>
                </c:pt>
                <c:pt idx="51">
                  <c:v>192.15131178492592</c:v>
                </c:pt>
                <c:pt idx="52">
                  <c:v>217.1217467151414</c:v>
                </c:pt>
                <c:pt idx="53">
                  <c:v>202.04186111525826</c:v>
                </c:pt>
                <c:pt idx="54">
                  <c:v>186.41214105344125</c:v>
                </c:pt>
                <c:pt idx="55">
                  <c:v>187.52975261448495</c:v>
                </c:pt>
                <c:pt idx="56">
                  <c:v>57.021012998124242</c:v>
                </c:pt>
                <c:pt idx="57">
                  <c:v>185.83440232090646</c:v>
                </c:pt>
                <c:pt idx="58">
                  <c:v>185.61646113181646</c:v>
                </c:pt>
                <c:pt idx="59">
                  <c:v>187.86605550793553</c:v>
                </c:pt>
                <c:pt idx="60">
                  <c:v>188.50667231442773</c:v>
                </c:pt>
                <c:pt idx="61">
                  <c:v>187.20947164189769</c:v>
                </c:pt>
                <c:pt idx="62">
                  <c:v>186.42077145523402</c:v>
                </c:pt>
                <c:pt idx="63">
                  <c:v>184.04597098204806</c:v>
                </c:pt>
                <c:pt idx="64">
                  <c:v>185.56846096328806</c:v>
                </c:pt>
                <c:pt idx="65">
                  <c:v>197.10443211297215</c:v>
                </c:pt>
                <c:pt idx="66">
                  <c:v>160.10204215388904</c:v>
                </c:pt>
                <c:pt idx="67">
                  <c:v>197.42801019827749</c:v>
                </c:pt>
                <c:pt idx="68">
                  <c:v>181.44946312085702</c:v>
                </c:pt>
                <c:pt idx="69">
                  <c:v>191.86760741986885</c:v>
                </c:pt>
                <c:pt idx="70">
                  <c:v>193.65272065574433</c:v>
                </c:pt>
                <c:pt idx="71">
                  <c:v>192.48817168622227</c:v>
                </c:pt>
                <c:pt idx="72">
                  <c:v>186.57891301986427</c:v>
                </c:pt>
                <c:pt idx="73">
                  <c:v>180.12998373177521</c:v>
                </c:pt>
                <c:pt idx="74">
                  <c:v>164.65088817818184</c:v>
                </c:pt>
                <c:pt idx="75">
                  <c:v>197.20139397894067</c:v>
                </c:pt>
                <c:pt idx="76">
                  <c:v>189.38463052186071</c:v>
                </c:pt>
                <c:pt idx="77">
                  <c:v>192.26015267250472</c:v>
                </c:pt>
                <c:pt idx="78">
                  <c:v>206.01192262670145</c:v>
                </c:pt>
                <c:pt idx="79">
                  <c:v>157.79005001311049</c:v>
                </c:pt>
                <c:pt idx="80">
                  <c:v>164.19830071901029</c:v>
                </c:pt>
                <c:pt idx="81">
                  <c:v>169.95091108529454</c:v>
                </c:pt>
                <c:pt idx="82">
                  <c:v>171.34383324695611</c:v>
                </c:pt>
                <c:pt idx="83">
                  <c:v>165.12832777287272</c:v>
                </c:pt>
                <c:pt idx="84">
                  <c:v>161.75671275940212</c:v>
                </c:pt>
                <c:pt idx="85">
                  <c:v>159.23609186979803</c:v>
                </c:pt>
                <c:pt idx="86">
                  <c:v>163.34383900155535</c:v>
                </c:pt>
                <c:pt idx="87">
                  <c:v>184.75209635253287</c:v>
                </c:pt>
                <c:pt idx="88">
                  <c:v>192.54115610883832</c:v>
                </c:pt>
                <c:pt idx="89">
                  <c:v>194.06640933496539</c:v>
                </c:pt>
                <c:pt idx="90">
                  <c:v>193.71804609368428</c:v>
                </c:pt>
                <c:pt idx="91">
                  <c:v>191.77488537138439</c:v>
                </c:pt>
                <c:pt idx="92">
                  <c:v>184.32771880529845</c:v>
                </c:pt>
                <c:pt idx="93">
                  <c:v>202.99916696790643</c:v>
                </c:pt>
                <c:pt idx="94">
                  <c:v>204.02613367171682</c:v>
                </c:pt>
                <c:pt idx="95">
                  <c:v>179.40608362388292</c:v>
                </c:pt>
                <c:pt idx="96">
                  <c:v>191.4255944708629</c:v>
                </c:pt>
                <c:pt idx="97">
                  <c:v>192.79949938158094</c:v>
                </c:pt>
                <c:pt idx="98">
                  <c:v>200.90720445260786</c:v>
                </c:pt>
                <c:pt idx="99">
                  <c:v>200.36716880389028</c:v>
                </c:pt>
                <c:pt idx="100">
                  <c:v>194.34003499919007</c:v>
                </c:pt>
                <c:pt idx="101">
                  <c:v>194.74245208256883</c:v>
                </c:pt>
                <c:pt idx="102">
                  <c:v>201.81478924061147</c:v>
                </c:pt>
                <c:pt idx="103">
                  <c:v>201.716268481827</c:v>
                </c:pt>
                <c:pt idx="104">
                  <c:v>195.80419478464216</c:v>
                </c:pt>
                <c:pt idx="105">
                  <c:v>219.5851766898725</c:v>
                </c:pt>
                <c:pt idx="106">
                  <c:v>176.66147999200172</c:v>
                </c:pt>
                <c:pt idx="107">
                  <c:v>202.07218361016226</c:v>
                </c:pt>
                <c:pt idx="108">
                  <c:v>199.05394153972355</c:v>
                </c:pt>
                <c:pt idx="109">
                  <c:v>130.89341956036697</c:v>
                </c:pt>
                <c:pt idx="110">
                  <c:v>190.82465776644378</c:v>
                </c:pt>
                <c:pt idx="111">
                  <c:v>197.9622132244964</c:v>
                </c:pt>
                <c:pt idx="112">
                  <c:v>190.27363017580888</c:v>
                </c:pt>
                <c:pt idx="113">
                  <c:v>186.49390030647186</c:v>
                </c:pt>
                <c:pt idx="114">
                  <c:v>172.30237332925151</c:v>
                </c:pt>
                <c:pt idx="115">
                  <c:v>182.67651459294561</c:v>
                </c:pt>
                <c:pt idx="116">
                  <c:v>137.04506591778156</c:v>
                </c:pt>
                <c:pt idx="117">
                  <c:v>194.58633443275744</c:v>
                </c:pt>
                <c:pt idx="118">
                  <c:v>202.5934279834637</c:v>
                </c:pt>
                <c:pt idx="119">
                  <c:v>197.10868518245249</c:v>
                </c:pt>
                <c:pt idx="120">
                  <c:v>185.07633898586971</c:v>
                </c:pt>
                <c:pt idx="121">
                  <c:v>174.7683855714688</c:v>
                </c:pt>
                <c:pt idx="122">
                  <c:v>123.23871082460829</c:v>
                </c:pt>
                <c:pt idx="123">
                  <c:v>128.87099856905925</c:v>
                </c:pt>
                <c:pt idx="124">
                  <c:v>137.58312166326314</c:v>
                </c:pt>
                <c:pt idx="125">
                  <c:v>143.84139793847197</c:v>
                </c:pt>
                <c:pt idx="126">
                  <c:v>144.33874156022944</c:v>
                </c:pt>
                <c:pt idx="127">
                  <c:v>137.27136574943725</c:v>
                </c:pt>
                <c:pt idx="128">
                  <c:v>138.87714362350565</c:v>
                </c:pt>
                <c:pt idx="129">
                  <c:v>143.99734026107279</c:v>
                </c:pt>
                <c:pt idx="130">
                  <c:v>196.10615753454536</c:v>
                </c:pt>
                <c:pt idx="131">
                  <c:v>195.51850839377045</c:v>
                </c:pt>
                <c:pt idx="132">
                  <c:v>190.44339620758103</c:v>
                </c:pt>
                <c:pt idx="133">
                  <c:v>188.63984543530125</c:v>
                </c:pt>
                <c:pt idx="134">
                  <c:v>179.01741870787635</c:v>
                </c:pt>
                <c:pt idx="135">
                  <c:v>184.99042033720542</c:v>
                </c:pt>
                <c:pt idx="136">
                  <c:v>204.74651397670198</c:v>
                </c:pt>
                <c:pt idx="137">
                  <c:v>199.85530144185438</c:v>
                </c:pt>
                <c:pt idx="138">
                  <c:v>192.6391893861128</c:v>
                </c:pt>
                <c:pt idx="139">
                  <c:v>191.8861766263831</c:v>
                </c:pt>
                <c:pt idx="140">
                  <c:v>177.21416672602371</c:v>
                </c:pt>
                <c:pt idx="141">
                  <c:v>185.42049519360367</c:v>
                </c:pt>
                <c:pt idx="142">
                  <c:v>194.43855267136553</c:v>
                </c:pt>
                <c:pt idx="143">
                  <c:v>182.68887008718698</c:v>
                </c:pt>
                <c:pt idx="144">
                  <c:v>172.61610784558798</c:v>
                </c:pt>
                <c:pt idx="145">
                  <c:v>193.3970892906645</c:v>
                </c:pt>
                <c:pt idx="146">
                  <c:v>154.18505582752073</c:v>
                </c:pt>
                <c:pt idx="147">
                  <c:v>180.09240587656723</c:v>
                </c:pt>
                <c:pt idx="148">
                  <c:v>204.26384211139353</c:v>
                </c:pt>
                <c:pt idx="149">
                  <c:v>197.13491291366569</c:v>
                </c:pt>
                <c:pt idx="150">
                  <c:v>199.49072250293017</c:v>
                </c:pt>
                <c:pt idx="151">
                  <c:v>198.73007567358891</c:v>
                </c:pt>
                <c:pt idx="152">
                  <c:v>196.12092301367721</c:v>
                </c:pt>
                <c:pt idx="153">
                  <c:v>195.74054962338192</c:v>
                </c:pt>
                <c:pt idx="154">
                  <c:v>193.20010001907309</c:v>
                </c:pt>
                <c:pt idx="155">
                  <c:v>193.97723648108527</c:v>
                </c:pt>
                <c:pt idx="156">
                  <c:v>140.49055539979196</c:v>
                </c:pt>
                <c:pt idx="157">
                  <c:v>96.007587627407588</c:v>
                </c:pt>
                <c:pt idx="158">
                  <c:v>176.55504476737337</c:v>
                </c:pt>
                <c:pt idx="159">
                  <c:v>169.64666611514681</c:v>
                </c:pt>
                <c:pt idx="160">
                  <c:v>157.29325655286993</c:v>
                </c:pt>
                <c:pt idx="161">
                  <c:v>169.40171727045615</c:v>
                </c:pt>
                <c:pt idx="162">
                  <c:v>188.41206854709955</c:v>
                </c:pt>
                <c:pt idx="163">
                  <c:v>193.56057133273924</c:v>
                </c:pt>
                <c:pt idx="164">
                  <c:v>194.41015063731339</c:v>
                </c:pt>
                <c:pt idx="165">
                  <c:v>199.39157556417715</c:v>
                </c:pt>
                <c:pt idx="166">
                  <c:v>188.8320539456349</c:v>
                </c:pt>
                <c:pt idx="167">
                  <c:v>184.1502248945967</c:v>
                </c:pt>
                <c:pt idx="168">
                  <c:v>168.09122118250144</c:v>
                </c:pt>
                <c:pt idx="169">
                  <c:v>180.61950092268521</c:v>
                </c:pt>
                <c:pt idx="170">
                  <c:v>196.04726190138169</c:v>
                </c:pt>
                <c:pt idx="171">
                  <c:v>192.19832444880882</c:v>
                </c:pt>
                <c:pt idx="172">
                  <c:v>189.82464043377311</c:v>
                </c:pt>
                <c:pt idx="173">
                  <c:v>179.81976000054732</c:v>
                </c:pt>
                <c:pt idx="174">
                  <c:v>186.11888568920943</c:v>
                </c:pt>
                <c:pt idx="175">
                  <c:v>193.19222413471542</c:v>
                </c:pt>
                <c:pt idx="176">
                  <c:v>191.77831058724959</c:v>
                </c:pt>
                <c:pt idx="177">
                  <c:v>185.60734360442439</c:v>
                </c:pt>
                <c:pt idx="178">
                  <c:v>188.86082386749462</c:v>
                </c:pt>
                <c:pt idx="179">
                  <c:v>199.6662284213441</c:v>
                </c:pt>
                <c:pt idx="180">
                  <c:v>211.23583367578897</c:v>
                </c:pt>
                <c:pt idx="181">
                  <c:v>237.80412953472279</c:v>
                </c:pt>
                <c:pt idx="182">
                  <c:v>199.49718197041739</c:v>
                </c:pt>
                <c:pt idx="183">
                  <c:v>166.19312400052758</c:v>
                </c:pt>
                <c:pt idx="184">
                  <c:v>134.2957723718655</c:v>
                </c:pt>
                <c:pt idx="185">
                  <c:v>69.653487289758729</c:v>
                </c:pt>
                <c:pt idx="186">
                  <c:v>166.60079740600514</c:v>
                </c:pt>
                <c:pt idx="187">
                  <c:v>138.95255412399578</c:v>
                </c:pt>
                <c:pt idx="188">
                  <c:v>143.86304380594336</c:v>
                </c:pt>
                <c:pt idx="189">
                  <c:v>160.22424422836133</c:v>
                </c:pt>
                <c:pt idx="190">
                  <c:v>192.75509599011806</c:v>
                </c:pt>
                <c:pt idx="191">
                  <c:v>195.04687681235282</c:v>
                </c:pt>
                <c:pt idx="192">
                  <c:v>195.11461677150353</c:v>
                </c:pt>
                <c:pt idx="193">
                  <c:v>199.73607560705227</c:v>
                </c:pt>
                <c:pt idx="194">
                  <c:v>199.18477264135242</c:v>
                </c:pt>
                <c:pt idx="195">
                  <c:v>203.86394371505992</c:v>
                </c:pt>
                <c:pt idx="196">
                  <c:v>204.92044562496127</c:v>
                </c:pt>
                <c:pt idx="197">
                  <c:v>204.61351106409006</c:v>
                </c:pt>
                <c:pt idx="198">
                  <c:v>199.37771736811129</c:v>
                </c:pt>
                <c:pt idx="199">
                  <c:v>195.38052716695523</c:v>
                </c:pt>
                <c:pt idx="200">
                  <c:v>186.55226119423503</c:v>
                </c:pt>
                <c:pt idx="201">
                  <c:v>176.40206993128282</c:v>
                </c:pt>
                <c:pt idx="202">
                  <c:v>190.21853720078076</c:v>
                </c:pt>
                <c:pt idx="203">
                  <c:v>183.48592062354541</c:v>
                </c:pt>
                <c:pt idx="204">
                  <c:v>177.45725527908297</c:v>
                </c:pt>
                <c:pt idx="205">
                  <c:v>184.26299428093856</c:v>
                </c:pt>
                <c:pt idx="206">
                  <c:v>197.94124294876502</c:v>
                </c:pt>
                <c:pt idx="207">
                  <c:v>216.393192154921</c:v>
                </c:pt>
                <c:pt idx="208">
                  <c:v>185.18744262349875</c:v>
                </c:pt>
                <c:pt idx="209">
                  <c:v>200.07172496430289</c:v>
                </c:pt>
                <c:pt idx="210">
                  <c:v>174.76266150159509</c:v>
                </c:pt>
                <c:pt idx="211">
                  <c:v>170.02257102178004</c:v>
                </c:pt>
                <c:pt idx="212">
                  <c:v>161.12837416649353</c:v>
                </c:pt>
                <c:pt idx="213">
                  <c:v>169.67027153585303</c:v>
                </c:pt>
                <c:pt idx="214">
                  <c:v>166.43296195218048</c:v>
                </c:pt>
                <c:pt idx="215">
                  <c:v>156.32392714467696</c:v>
                </c:pt>
                <c:pt idx="216">
                  <c:v>152.52628491085287</c:v>
                </c:pt>
                <c:pt idx="217">
                  <c:v>162.31999188358384</c:v>
                </c:pt>
                <c:pt idx="218">
                  <c:v>156.12936379772157</c:v>
                </c:pt>
                <c:pt idx="219">
                  <c:v>136.39668395210469</c:v>
                </c:pt>
                <c:pt idx="220">
                  <c:v>140.91952820291922</c:v>
                </c:pt>
                <c:pt idx="221">
                  <c:v>153.19155295876163</c:v>
                </c:pt>
                <c:pt idx="222">
                  <c:v>145.73119532420986</c:v>
                </c:pt>
                <c:pt idx="223">
                  <c:v>106.09033256746559</c:v>
                </c:pt>
                <c:pt idx="224">
                  <c:v>127.43185277333228</c:v>
                </c:pt>
                <c:pt idx="225">
                  <c:v>144.33049651142952</c:v>
                </c:pt>
                <c:pt idx="226">
                  <c:v>182.74186934241328</c:v>
                </c:pt>
                <c:pt idx="227">
                  <c:v>139.83203434442754</c:v>
                </c:pt>
                <c:pt idx="228">
                  <c:v>146.68579222358636</c:v>
                </c:pt>
                <c:pt idx="229">
                  <c:v>169.24341942287143</c:v>
                </c:pt>
                <c:pt idx="230">
                  <c:v>212.48499172220812</c:v>
                </c:pt>
                <c:pt idx="231">
                  <c:v>188.61537400408477</c:v>
                </c:pt>
                <c:pt idx="232">
                  <c:v>187.03462852736212</c:v>
                </c:pt>
                <c:pt idx="233">
                  <c:v>180.5418254280128</c:v>
                </c:pt>
                <c:pt idx="234">
                  <c:v>184.57945419555676</c:v>
                </c:pt>
                <c:pt idx="235">
                  <c:v>192.92846602811076</c:v>
                </c:pt>
                <c:pt idx="236">
                  <c:v>192.35889998211917</c:v>
                </c:pt>
                <c:pt idx="237">
                  <c:v>188.09931330566192</c:v>
                </c:pt>
                <c:pt idx="238">
                  <c:v>190.01764266628675</c:v>
                </c:pt>
                <c:pt idx="239">
                  <c:v>194.0054940011234</c:v>
                </c:pt>
                <c:pt idx="240">
                  <c:v>193.79421422546352</c:v>
                </c:pt>
                <c:pt idx="241">
                  <c:v>191.79788980562461</c:v>
                </c:pt>
                <c:pt idx="242">
                  <c:v>192.50306535149491</c:v>
                </c:pt>
                <c:pt idx="243">
                  <c:v>197.1081190204211</c:v>
                </c:pt>
                <c:pt idx="244">
                  <c:v>213.36072208883098</c:v>
                </c:pt>
                <c:pt idx="245">
                  <c:v>200.4192943121364</c:v>
                </c:pt>
                <c:pt idx="246">
                  <c:v>203.24496721752007</c:v>
                </c:pt>
                <c:pt idx="247">
                  <c:v>203.76289499642678</c:v>
                </c:pt>
                <c:pt idx="248">
                  <c:v>204.12587726778449</c:v>
                </c:pt>
                <c:pt idx="249">
                  <c:v>201.65906230927487</c:v>
                </c:pt>
                <c:pt idx="250">
                  <c:v>200.88900148430957</c:v>
                </c:pt>
                <c:pt idx="251">
                  <c:v>203.48852768112806</c:v>
                </c:pt>
                <c:pt idx="252">
                  <c:v>193.65447325190613</c:v>
                </c:pt>
                <c:pt idx="253">
                  <c:v>221.98612563306853</c:v>
                </c:pt>
                <c:pt idx="254">
                  <c:v>177.19132945410564</c:v>
                </c:pt>
                <c:pt idx="255">
                  <c:v>202.22358481910834</c:v>
                </c:pt>
                <c:pt idx="256">
                  <c:v>198.9064779592571</c:v>
                </c:pt>
                <c:pt idx="257">
                  <c:v>197.93976502362793</c:v>
                </c:pt>
                <c:pt idx="258">
                  <c:v>195.06816280589706</c:v>
                </c:pt>
                <c:pt idx="259">
                  <c:v>224.95676202774672</c:v>
                </c:pt>
                <c:pt idx="260">
                  <c:v>182.0930282830841</c:v>
                </c:pt>
                <c:pt idx="261">
                  <c:v>202.17605220282445</c:v>
                </c:pt>
                <c:pt idx="262">
                  <c:v>195.44038348844506</c:v>
                </c:pt>
                <c:pt idx="263">
                  <c:v>228.54901287823822</c:v>
                </c:pt>
                <c:pt idx="264">
                  <c:v>170.15360565390424</c:v>
                </c:pt>
                <c:pt idx="265">
                  <c:v>184.79197748828213</c:v>
                </c:pt>
                <c:pt idx="266">
                  <c:v>202.10843002605509</c:v>
                </c:pt>
                <c:pt idx="267">
                  <c:v>208.75674032719945</c:v>
                </c:pt>
                <c:pt idx="268">
                  <c:v>223.47398649623852</c:v>
                </c:pt>
                <c:pt idx="269">
                  <c:v>192.84453603005215</c:v>
                </c:pt>
                <c:pt idx="270">
                  <c:v>198.08711425370663</c:v>
                </c:pt>
              </c:numCache>
            </c:numRef>
          </c:yVal>
          <c:smooth val="0"/>
        </c:ser>
        <c:dLbls>
          <c:showLegendKey val="0"/>
          <c:showVal val="0"/>
          <c:showCatName val="0"/>
          <c:showSerName val="0"/>
          <c:showPercent val="0"/>
          <c:showBubbleSize val="0"/>
        </c:dLbls>
        <c:axId val="307369672"/>
        <c:axId val="307370064"/>
      </c:scatterChart>
      <c:valAx>
        <c:axId val="3073696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r>
                  <a:rPr lang="en-US"/>
                  <a:t>Estimator Area (L</a:t>
                </a:r>
                <a:r>
                  <a:rPr lang="en-US" baseline="30000"/>
                  <a:t>2</a:t>
                </a:r>
                <a:r>
                  <a:rPr lang="en-US"/>
                  <a:t>)</a:t>
                </a:r>
              </a:p>
            </c:rich>
          </c:tx>
          <c:layout>
            <c:manualLayout>
              <c:xMode val="edge"/>
              <c:yMode val="edge"/>
              <c:x val="0.37835868820432383"/>
              <c:y val="0.85417532542569174"/>
            </c:manualLayout>
          </c:layout>
          <c:overlay val="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307370064"/>
        <c:crosses val="autoZero"/>
        <c:crossBetween val="midCat"/>
      </c:valAx>
      <c:valAx>
        <c:axId val="307370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r>
                  <a:rPr lang="en-US"/>
                  <a:t>Diretioon (</a:t>
                </a:r>
                <a:r>
                  <a:rPr lang="en-US" baseline="30000"/>
                  <a:t>o</a:t>
                </a:r>
                <a:r>
                  <a:rPr lang="en-US"/>
                  <a:t>)</a:t>
                </a:r>
              </a:p>
            </c:rich>
          </c:tx>
          <c:overlay val="0"/>
          <c:spPr>
            <a:noFill/>
            <a:ln>
              <a:noFill/>
            </a:ln>
            <a:effectLst/>
          </c:spPr>
          <c:txPr>
            <a:bodyPr rot="-54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3073696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b="1">
          <a:solidFill>
            <a:sysClr val="windowText" lastClr="000000"/>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60" b="1" i="0" u="none" strike="noStrike" kern="1200" spc="0" baseline="0">
                <a:solidFill>
                  <a:sysClr val="windowText" lastClr="000000"/>
                </a:solidFill>
                <a:latin typeface="+mn-lt"/>
                <a:ea typeface="+mn-ea"/>
                <a:cs typeface="+mn-cs"/>
              </a:defRPr>
            </a:pPr>
            <a:r>
              <a:rPr lang="en-US"/>
              <a:t>Flow Direction </a:t>
            </a:r>
          </a:p>
        </c:rich>
      </c:tx>
      <c:layout>
        <c:manualLayout>
          <c:xMode val="edge"/>
          <c:yMode val="edge"/>
          <c:x val="0.37918634244734928"/>
          <c:y val="4.0294530673050798E-2"/>
        </c:manualLayout>
      </c:layout>
      <c:overlay val="0"/>
      <c:spPr>
        <a:noFill/>
        <a:ln>
          <a:noFill/>
        </a:ln>
        <a:effectLst/>
      </c:spPr>
      <c:txPr>
        <a:bodyPr rot="0" spcFirstLastPara="1" vertOverflow="ellipsis" vert="horz" wrap="square" anchor="ctr" anchorCtr="1"/>
        <a:lstStyle/>
        <a:p>
          <a:pPr>
            <a:defRPr sz="96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650638172150854"/>
          <c:y val="0.24449799196787148"/>
          <c:w val="0.77522098301995357"/>
          <c:h val="0.48126850223270373"/>
        </c:manualLayout>
      </c:layout>
      <c:barChart>
        <c:barDir val="col"/>
        <c:grouping val="clustered"/>
        <c:varyColors val="0"/>
        <c:ser>
          <c:idx val="0"/>
          <c:order val="0"/>
          <c:tx>
            <c:v>Estimators</c:v>
          </c:tx>
          <c:spPr>
            <a:solidFill>
              <a:schemeClr val="accent1"/>
            </a:solidFill>
            <a:ln>
              <a:noFill/>
            </a:ln>
            <a:effectLst/>
          </c:spPr>
          <c:invertIfNegative val="0"/>
          <c:cat>
            <c:numRef>
              <c:f>Output!$AJ$6:$AJ$15</c:f>
              <c:numCache>
                <c:formatCode>0</c:formatCode>
                <c:ptCount val="10"/>
                <c:pt idx="0">
                  <c:v>12.021012998124206</c:v>
                </c:pt>
                <c:pt idx="1">
                  <c:v>42.108025946635152</c:v>
                </c:pt>
                <c:pt idx="2">
                  <c:v>72.195038895146098</c:v>
                </c:pt>
                <c:pt idx="3">
                  <c:v>102.28205184365704</c:v>
                </c:pt>
                <c:pt idx="4">
                  <c:v>132.36906479216799</c:v>
                </c:pt>
                <c:pt idx="5">
                  <c:v>162.45607774067895</c:v>
                </c:pt>
                <c:pt idx="6">
                  <c:v>192.54309068918991</c:v>
                </c:pt>
                <c:pt idx="7">
                  <c:v>222.63010363770087</c:v>
                </c:pt>
                <c:pt idx="8">
                  <c:v>252.71711658621183</c:v>
                </c:pt>
                <c:pt idx="9">
                  <c:v>282.80412953472279</c:v>
                </c:pt>
              </c:numCache>
            </c:numRef>
          </c:cat>
          <c:val>
            <c:numRef>
              <c:f>Output!$AK$6:$AK$15</c:f>
              <c:numCache>
                <c:formatCode>General</c:formatCode>
                <c:ptCount val="10"/>
                <c:pt idx="0">
                  <c:v>0</c:v>
                </c:pt>
                <c:pt idx="1">
                  <c:v>0</c:v>
                </c:pt>
                <c:pt idx="2">
                  <c:v>2</c:v>
                </c:pt>
                <c:pt idx="3">
                  <c:v>2</c:v>
                </c:pt>
                <c:pt idx="4">
                  <c:v>5</c:v>
                </c:pt>
                <c:pt idx="5">
                  <c:v>31</c:v>
                </c:pt>
                <c:pt idx="6">
                  <c:v>101</c:v>
                </c:pt>
                <c:pt idx="7">
                  <c:v>129</c:v>
                </c:pt>
                <c:pt idx="8">
                  <c:v>4</c:v>
                </c:pt>
                <c:pt idx="9">
                  <c:v>0</c:v>
                </c:pt>
              </c:numCache>
            </c:numRef>
          </c:val>
        </c:ser>
        <c:dLbls>
          <c:showLegendKey val="0"/>
          <c:showVal val="0"/>
          <c:showCatName val="0"/>
          <c:showSerName val="0"/>
          <c:showPercent val="0"/>
          <c:showBubbleSize val="0"/>
        </c:dLbls>
        <c:gapWidth val="219"/>
        <c:overlap val="-27"/>
        <c:axId val="307293544"/>
        <c:axId val="307293152"/>
      </c:barChart>
      <c:catAx>
        <c:axId val="307293544"/>
        <c:scaling>
          <c:orientation val="minMax"/>
        </c:scaling>
        <c:delete val="0"/>
        <c:axPos val="b"/>
        <c:title>
          <c:tx>
            <c:rich>
              <a:bodyPr rot="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r>
                  <a:rPr lang="en-US"/>
                  <a:t>Flow Direction (</a:t>
                </a:r>
                <a:r>
                  <a:rPr lang="en-US" baseline="30000"/>
                  <a:t>o</a:t>
                </a:r>
                <a:r>
                  <a:rPr lang="en-US"/>
                  <a:t> counterclockwise from x-axis)</a:t>
                </a:r>
              </a:p>
            </c:rich>
          </c:tx>
          <c:overlay val="0"/>
          <c:spPr>
            <a:noFill/>
            <a:ln>
              <a:noFill/>
            </a:ln>
            <a:effectLst/>
          </c:spPr>
          <c:txPr>
            <a:bodyPr rot="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endParaRPr lang="en-US"/>
            </a:p>
          </c:txPr>
        </c:title>
        <c:numFmt formatCode="0" sourceLinked="1"/>
        <c:majorTickMark val="in"/>
        <c:minorTickMark val="in"/>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1" i="0" u="none" strike="noStrike" kern="1200" baseline="0">
                <a:solidFill>
                  <a:sysClr val="windowText" lastClr="000000"/>
                </a:solidFill>
                <a:latin typeface="+mn-lt"/>
                <a:ea typeface="+mn-ea"/>
                <a:cs typeface="+mn-cs"/>
              </a:defRPr>
            </a:pPr>
            <a:endParaRPr lang="en-US"/>
          </a:p>
        </c:txPr>
        <c:crossAx val="307293152"/>
        <c:crosses val="autoZero"/>
        <c:auto val="1"/>
        <c:lblAlgn val="ctr"/>
        <c:lblOffset val="100"/>
        <c:noMultiLvlLbl val="0"/>
      </c:catAx>
      <c:valAx>
        <c:axId val="307293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r>
                  <a:rPr lang="en-US"/>
                  <a:t>Counts</a:t>
                </a:r>
              </a:p>
            </c:rich>
          </c:tx>
          <c:overlay val="0"/>
          <c:spPr>
            <a:noFill/>
            <a:ln>
              <a:noFill/>
            </a:ln>
            <a:effectLst/>
          </c:spPr>
          <c:txPr>
            <a:bodyPr rot="-540000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endParaRPr lang="en-US"/>
          </a:p>
        </c:txPr>
        <c:crossAx val="3072935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800" b="1">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60" b="1" i="0" u="none" strike="noStrike" kern="1200" spc="0" baseline="0">
                <a:solidFill>
                  <a:sysClr val="windowText" lastClr="000000"/>
                </a:solidFill>
                <a:latin typeface="+mn-lt"/>
                <a:ea typeface="+mn-ea"/>
                <a:cs typeface="+mn-cs"/>
              </a:defRPr>
            </a:pPr>
            <a:r>
              <a:rPr lang="en-US"/>
              <a:t>Velocity Vectors</a:t>
            </a:r>
          </a:p>
        </c:rich>
      </c:tx>
      <c:overlay val="0"/>
      <c:spPr>
        <a:noFill/>
        <a:ln>
          <a:noFill/>
        </a:ln>
        <a:effectLst/>
      </c:spPr>
      <c:txPr>
        <a:bodyPr rot="0" spcFirstLastPara="1" vertOverflow="ellipsis" vert="horz" wrap="square" anchor="ctr" anchorCtr="1"/>
        <a:lstStyle/>
        <a:p>
          <a:pPr>
            <a:defRPr sz="96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9658025274956287"/>
          <c:y val="0.16674326960862604"/>
          <c:w val="0.74531160581079148"/>
          <c:h val="0.58509055497486373"/>
        </c:manualLayout>
      </c:layout>
      <c:scatterChart>
        <c:scatterStyle val="lineMarker"/>
        <c:varyColors val="0"/>
        <c:ser>
          <c:idx val="0"/>
          <c:order val="0"/>
          <c:spPr>
            <a:ln w="19050" cap="rnd">
              <a:solidFill>
                <a:schemeClr val="accent1"/>
              </a:solidFill>
              <a:round/>
            </a:ln>
            <a:effectLst/>
          </c:spPr>
          <c:marker>
            <c:symbol val="none"/>
          </c:marker>
          <c:xVal>
            <c:numRef>
              <c:f>EstimatorGraphs!$H$34:$I$34</c:f>
              <c:numCache>
                <c:formatCode>General</c:formatCode>
                <c:ptCount val="2"/>
                <c:pt idx="0">
                  <c:v>1132.0230000000447</c:v>
                </c:pt>
                <c:pt idx="1">
                  <c:v>1083.1552057696179</c:v>
                </c:pt>
              </c:numCache>
            </c:numRef>
          </c:xVal>
          <c:yVal>
            <c:numRef>
              <c:f>EstimatorGraphs!$H$35:$I$35</c:f>
              <c:numCache>
                <c:formatCode>General</c:formatCode>
                <c:ptCount val="2"/>
                <c:pt idx="0">
                  <c:v>348.07133333334542</c:v>
                </c:pt>
                <c:pt idx="1">
                  <c:v>328.81282887520513</c:v>
                </c:pt>
              </c:numCache>
            </c:numRef>
          </c:yVal>
          <c:smooth val="0"/>
        </c:ser>
        <c:ser>
          <c:idx val="1"/>
          <c:order val="1"/>
          <c:spPr>
            <a:ln w="19050" cap="rnd">
              <a:noFill/>
              <a:round/>
            </a:ln>
            <a:effectLst/>
            <a:extLst>
              <a:ext uri="{91240B29-F687-4F45-9708-019B960494DF}">
                <a14:hiddenLine xmlns:a14="http://schemas.microsoft.com/office/drawing/2010/main" w="19050" cap="rnd">
                  <a:solidFill>
                    <a:srgbClr val="C0504D"/>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C0504D"/>
                    </a:solidFill>
                  </a14:hiddenLine>
                </a:ext>
              </a:extLst>
            </c:spPr>
          </c:marker>
          <c:xVal>
            <c:numRef>
              <c:f>EstimatorGraphs!$H$34:$H$34</c:f>
              <c:numCache>
                <c:formatCode>General</c:formatCode>
                <c:ptCount val="1"/>
                <c:pt idx="0">
                  <c:v>1132.0230000000447</c:v>
                </c:pt>
              </c:numCache>
            </c:numRef>
          </c:xVal>
          <c:yVal>
            <c:numRef>
              <c:f>EstimatorGraphs!$H$35:$H$35</c:f>
              <c:numCache>
                <c:formatCode>General</c:formatCode>
                <c:ptCount val="1"/>
                <c:pt idx="0">
                  <c:v>348.07133333334542</c:v>
                </c:pt>
              </c:numCache>
            </c:numRef>
          </c:yVal>
          <c:smooth val="0"/>
        </c:ser>
        <c:ser>
          <c:idx val="2"/>
          <c:order val="2"/>
          <c:spPr>
            <a:ln w="19050" cap="rnd">
              <a:solidFill>
                <a:schemeClr val="accent3"/>
              </a:solidFill>
              <a:round/>
            </a:ln>
            <a:effectLst/>
          </c:spPr>
          <c:marker>
            <c:symbol val="none"/>
          </c:marker>
          <c:xVal>
            <c:numRef>
              <c:f>EstimatorGraphs!$H$67:$I$67</c:f>
              <c:numCache>
                <c:formatCode>General</c:formatCode>
                <c:ptCount val="2"/>
                <c:pt idx="0">
                  <c:v>1053.488000000051</c:v>
                </c:pt>
                <c:pt idx="1">
                  <c:v>1000.4054552604925</c:v>
                </c:pt>
              </c:numCache>
            </c:numRef>
          </c:xVal>
          <c:yVal>
            <c:numRef>
              <c:f>EstimatorGraphs!$H$68:$I$68</c:f>
              <c:numCache>
                <c:formatCode>General</c:formatCode>
                <c:ptCount val="2"/>
                <c:pt idx="0">
                  <c:v>568.90833333336434</c:v>
                </c:pt>
                <c:pt idx="1">
                  <c:v>559.58882259860388</c:v>
                </c:pt>
              </c:numCache>
            </c:numRef>
          </c:yVal>
          <c:smooth val="0"/>
        </c:ser>
        <c:ser>
          <c:idx val="3"/>
          <c:order val="3"/>
          <c:spPr>
            <a:ln w="19050" cap="rnd">
              <a:noFill/>
              <a:round/>
            </a:ln>
            <a:effectLst/>
            <a:extLst>
              <a:ext uri="{91240B29-F687-4F45-9708-019B960494DF}">
                <a14:hiddenLine xmlns:a14="http://schemas.microsoft.com/office/drawing/2010/main" w="19050" cap="rnd">
                  <a:solidFill>
                    <a:srgbClr val="8064A2"/>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8064A2"/>
                    </a:solidFill>
                  </a14:hiddenLine>
                </a:ext>
              </a:extLst>
            </c:spPr>
          </c:marker>
          <c:xVal>
            <c:numRef>
              <c:f>EstimatorGraphs!$H$67:$H$67</c:f>
              <c:numCache>
                <c:formatCode>General</c:formatCode>
                <c:ptCount val="1"/>
                <c:pt idx="0">
                  <c:v>1053.488000000051</c:v>
                </c:pt>
              </c:numCache>
            </c:numRef>
          </c:xVal>
          <c:yVal>
            <c:numRef>
              <c:f>EstimatorGraphs!$H$68:$H$68</c:f>
              <c:numCache>
                <c:formatCode>General</c:formatCode>
                <c:ptCount val="1"/>
                <c:pt idx="0">
                  <c:v>568.90833333336434</c:v>
                </c:pt>
              </c:numCache>
            </c:numRef>
          </c:yVal>
          <c:smooth val="0"/>
        </c:ser>
        <c:ser>
          <c:idx val="4"/>
          <c:order val="4"/>
          <c:spPr>
            <a:ln w="19050" cap="rnd">
              <a:solidFill>
                <a:schemeClr val="accent5"/>
              </a:solidFill>
              <a:round/>
            </a:ln>
            <a:effectLst/>
          </c:spPr>
          <c:marker>
            <c:symbol val="none"/>
          </c:marker>
          <c:xVal>
            <c:numRef>
              <c:f>EstimatorGraphs!$H$100:$I$100</c:f>
              <c:numCache>
                <c:formatCode>General</c:formatCode>
                <c:ptCount val="2"/>
                <c:pt idx="0">
                  <c:v>624.58633333335945</c:v>
                </c:pt>
                <c:pt idx="1">
                  <c:v>550.91707149639331</c:v>
                </c:pt>
              </c:numCache>
            </c:numRef>
          </c:xVal>
          <c:yVal>
            <c:numRef>
              <c:f>EstimatorGraphs!$H$101:$I$101</c:f>
              <c:numCache>
                <c:formatCode>General</c:formatCode>
                <c:ptCount val="2"/>
                <c:pt idx="0">
                  <c:v>478.8206666666859</c:v>
                </c:pt>
                <c:pt idx="1">
                  <c:v>455.71838736938139</c:v>
                </c:pt>
              </c:numCache>
            </c:numRef>
          </c:yVal>
          <c:smooth val="0"/>
        </c:ser>
        <c:ser>
          <c:idx val="5"/>
          <c:order val="5"/>
          <c:spPr>
            <a:ln w="19050" cap="rnd">
              <a:noFill/>
              <a:round/>
            </a:ln>
            <a:effectLst/>
            <a:extLst>
              <a:ext uri="{91240B29-F687-4F45-9708-019B960494DF}">
                <a14:hiddenLine xmlns:a14="http://schemas.microsoft.com/office/drawing/2010/main" w="19050" cap="rnd">
                  <a:solidFill>
                    <a:srgbClr val="F79646"/>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F79646"/>
                    </a:solidFill>
                  </a14:hiddenLine>
                </a:ext>
              </a:extLst>
            </c:spPr>
          </c:marker>
          <c:xVal>
            <c:numRef>
              <c:f>EstimatorGraphs!$H$100:$H$100</c:f>
              <c:numCache>
                <c:formatCode>General</c:formatCode>
                <c:ptCount val="1"/>
                <c:pt idx="0">
                  <c:v>624.58633333335945</c:v>
                </c:pt>
              </c:numCache>
            </c:numRef>
          </c:xVal>
          <c:yVal>
            <c:numRef>
              <c:f>EstimatorGraphs!$H$101:$H$101</c:f>
              <c:numCache>
                <c:formatCode>General</c:formatCode>
                <c:ptCount val="1"/>
                <c:pt idx="0">
                  <c:v>478.8206666666859</c:v>
                </c:pt>
              </c:numCache>
            </c:numRef>
          </c:yVal>
          <c:smooth val="0"/>
        </c:ser>
        <c:ser>
          <c:idx val="6"/>
          <c:order val="6"/>
          <c:spPr>
            <a:ln w="19050" cap="rnd">
              <a:solidFill>
                <a:schemeClr val="accent1">
                  <a:lumMod val="60000"/>
                </a:schemeClr>
              </a:solidFill>
              <a:round/>
            </a:ln>
            <a:effectLst/>
          </c:spPr>
          <c:marker>
            <c:symbol val="none"/>
          </c:marker>
          <c:xVal>
            <c:numRef>
              <c:f>EstimatorGraphs!$H$133:$I$133</c:f>
              <c:numCache>
                <c:formatCode>General</c:formatCode>
                <c:ptCount val="2"/>
                <c:pt idx="0">
                  <c:v>809.45966666672996</c:v>
                </c:pt>
                <c:pt idx="1">
                  <c:v>745.50654064208004</c:v>
                </c:pt>
              </c:numCache>
            </c:numRef>
          </c:xVal>
          <c:yVal>
            <c:numRef>
              <c:f>EstimatorGraphs!$H$134:$I$134</c:f>
              <c:numCache>
                <c:formatCode>General</c:formatCode>
                <c:ptCount val="2"/>
                <c:pt idx="0">
                  <c:v>329.23500000002485</c:v>
                </c:pt>
                <c:pt idx="1">
                  <c:v>309.76751596007335</c:v>
                </c:pt>
              </c:numCache>
            </c:numRef>
          </c:yVal>
          <c:smooth val="0"/>
        </c:ser>
        <c:ser>
          <c:idx val="7"/>
          <c:order val="7"/>
          <c:spPr>
            <a:ln w="19050" cap="rnd">
              <a:noFill/>
              <a:round/>
            </a:ln>
            <a:effectLst/>
            <a:extLst>
              <a:ext uri="{91240B29-F687-4F45-9708-019B960494DF}">
                <a14:hiddenLine xmlns:a14="http://schemas.microsoft.com/office/drawing/2010/main" w="19050" cap="rnd">
                  <a:solidFill>
                    <a:srgbClr val="C0504D">
                      <a:lumMod val="6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C0504D">
                        <a:lumMod val="60000"/>
                      </a:srgbClr>
                    </a:solidFill>
                  </a14:hiddenLine>
                </a:ext>
              </a:extLst>
            </c:spPr>
          </c:marker>
          <c:xVal>
            <c:numRef>
              <c:f>EstimatorGraphs!$H$133:$H$133</c:f>
              <c:numCache>
                <c:formatCode>General</c:formatCode>
                <c:ptCount val="1"/>
                <c:pt idx="0">
                  <c:v>809.45966666672996</c:v>
                </c:pt>
              </c:numCache>
            </c:numRef>
          </c:xVal>
          <c:yVal>
            <c:numRef>
              <c:f>EstimatorGraphs!$H$134:$H$134</c:f>
              <c:numCache>
                <c:formatCode>General</c:formatCode>
                <c:ptCount val="1"/>
                <c:pt idx="0">
                  <c:v>329.23500000002485</c:v>
                </c:pt>
              </c:numCache>
            </c:numRef>
          </c:yVal>
          <c:smooth val="0"/>
        </c:ser>
        <c:ser>
          <c:idx val="8"/>
          <c:order val="8"/>
          <c:spPr>
            <a:ln w="19050" cap="rnd">
              <a:solidFill>
                <a:schemeClr val="accent3">
                  <a:lumMod val="60000"/>
                </a:schemeClr>
              </a:solidFill>
              <a:round/>
            </a:ln>
            <a:effectLst/>
          </c:spPr>
          <c:marker>
            <c:symbol val="none"/>
          </c:marker>
          <c:xVal>
            <c:numRef>
              <c:f>EstimatorGraphs!$H$166:$I$166</c:f>
              <c:numCache>
                <c:formatCode>General</c:formatCode>
                <c:ptCount val="2"/>
                <c:pt idx="0">
                  <c:v>1106.2023333333589</c:v>
                </c:pt>
                <c:pt idx="1">
                  <c:v>1038.594623590953</c:v>
                </c:pt>
              </c:numCache>
            </c:numRef>
          </c:xVal>
          <c:yVal>
            <c:numRef>
              <c:f>EstimatorGraphs!$H$167:$I$167</c:f>
              <c:numCache>
                <c:formatCode>General</c:formatCode>
                <c:ptCount val="2"/>
                <c:pt idx="0">
                  <c:v>545.9600000000404</c:v>
                </c:pt>
                <c:pt idx="1">
                  <c:v>531.40282129305319</c:v>
                </c:pt>
              </c:numCache>
            </c:numRef>
          </c:yVal>
          <c:smooth val="0"/>
        </c:ser>
        <c:ser>
          <c:idx val="9"/>
          <c:order val="9"/>
          <c:spPr>
            <a:ln w="19050" cap="rnd">
              <a:noFill/>
              <a:round/>
            </a:ln>
            <a:effectLst/>
            <a:extLst>
              <a:ext uri="{91240B29-F687-4F45-9708-019B960494DF}">
                <a14:hiddenLine xmlns:a14="http://schemas.microsoft.com/office/drawing/2010/main" w="19050" cap="rnd">
                  <a:solidFill>
                    <a:srgbClr val="8064A2">
                      <a:lumMod val="6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8064A2">
                        <a:lumMod val="60000"/>
                      </a:srgbClr>
                    </a:solidFill>
                  </a14:hiddenLine>
                </a:ext>
              </a:extLst>
            </c:spPr>
          </c:marker>
          <c:xVal>
            <c:numRef>
              <c:f>EstimatorGraphs!$H$166:$H$166</c:f>
              <c:numCache>
                <c:formatCode>General</c:formatCode>
                <c:ptCount val="1"/>
                <c:pt idx="0">
                  <c:v>1106.2023333333589</c:v>
                </c:pt>
              </c:numCache>
            </c:numRef>
          </c:xVal>
          <c:yVal>
            <c:numRef>
              <c:f>EstimatorGraphs!$H$167:$H$167</c:f>
              <c:numCache>
                <c:formatCode>General</c:formatCode>
                <c:ptCount val="1"/>
                <c:pt idx="0">
                  <c:v>545.9600000000404</c:v>
                </c:pt>
              </c:numCache>
            </c:numRef>
          </c:yVal>
          <c:smooth val="0"/>
        </c:ser>
        <c:ser>
          <c:idx val="10"/>
          <c:order val="10"/>
          <c:spPr>
            <a:ln w="19050" cap="rnd">
              <a:solidFill>
                <a:schemeClr val="accent5">
                  <a:lumMod val="60000"/>
                </a:schemeClr>
              </a:solidFill>
              <a:round/>
            </a:ln>
            <a:effectLst/>
          </c:spPr>
          <c:marker>
            <c:symbol val="none"/>
          </c:marker>
          <c:xVal>
            <c:numRef>
              <c:f>EstimatorGraphs!$H$199:$I$199</c:f>
              <c:numCache>
                <c:formatCode>General</c:formatCode>
                <c:ptCount val="2"/>
                <c:pt idx="0">
                  <c:v>502.06066666667658</c:v>
                </c:pt>
                <c:pt idx="1">
                  <c:v>439.96786836020487</c:v>
                </c:pt>
              </c:numCache>
            </c:numRef>
          </c:xVal>
          <c:yVal>
            <c:numRef>
              <c:f>EstimatorGraphs!$H$200:$I$200</c:f>
              <c:numCache>
                <c:formatCode>General</c:formatCode>
                <c:ptCount val="2"/>
                <c:pt idx="0">
                  <c:v>529.51433333335444</c:v>
                </c:pt>
                <c:pt idx="1">
                  <c:v>522.52671539948085</c:v>
                </c:pt>
              </c:numCache>
            </c:numRef>
          </c:yVal>
          <c:smooth val="0"/>
        </c:ser>
        <c:ser>
          <c:idx val="11"/>
          <c:order val="11"/>
          <c:spPr>
            <a:ln w="19050" cap="rnd">
              <a:noFill/>
              <a:round/>
            </a:ln>
            <a:effectLst/>
            <a:extLst>
              <a:ext uri="{91240B29-F687-4F45-9708-019B960494DF}">
                <a14:hiddenLine xmlns:a14="http://schemas.microsoft.com/office/drawing/2010/main" w="19050" cap="rnd">
                  <a:solidFill>
                    <a:srgbClr val="F79646">
                      <a:lumMod val="6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F79646">
                        <a:lumMod val="60000"/>
                      </a:srgbClr>
                    </a:solidFill>
                  </a14:hiddenLine>
                </a:ext>
              </a:extLst>
            </c:spPr>
          </c:marker>
          <c:xVal>
            <c:numRef>
              <c:f>EstimatorGraphs!$H$199:$H$199</c:f>
              <c:numCache>
                <c:formatCode>General</c:formatCode>
                <c:ptCount val="1"/>
                <c:pt idx="0">
                  <c:v>502.06066666667658</c:v>
                </c:pt>
              </c:numCache>
            </c:numRef>
          </c:xVal>
          <c:yVal>
            <c:numRef>
              <c:f>EstimatorGraphs!$H$200:$H$200</c:f>
              <c:numCache>
                <c:formatCode>General</c:formatCode>
                <c:ptCount val="1"/>
                <c:pt idx="0">
                  <c:v>529.51433333335444</c:v>
                </c:pt>
              </c:numCache>
            </c:numRef>
          </c:yVal>
          <c:smooth val="0"/>
        </c:ser>
        <c:ser>
          <c:idx val="12"/>
          <c:order val="12"/>
          <c:spPr>
            <a:ln w="19050" cap="rnd">
              <a:solidFill>
                <a:schemeClr val="accent1">
                  <a:lumMod val="80000"/>
                  <a:lumOff val="20000"/>
                </a:schemeClr>
              </a:solidFill>
              <a:round/>
            </a:ln>
            <a:effectLst/>
          </c:spPr>
          <c:marker>
            <c:symbol val="none"/>
          </c:marker>
          <c:xVal>
            <c:numRef>
              <c:f>EstimatorGraphs!$H$232:$I$232</c:f>
              <c:numCache>
                <c:formatCode>General</c:formatCode>
                <c:ptCount val="2"/>
                <c:pt idx="0">
                  <c:v>1065.8566666666884</c:v>
                </c:pt>
                <c:pt idx="1">
                  <c:v>1003.5302045680901</c:v>
                </c:pt>
              </c:numCache>
            </c:numRef>
          </c:xVal>
          <c:yVal>
            <c:numRef>
              <c:f>EstimatorGraphs!$H$233:$I$233</c:f>
              <c:numCache>
                <c:formatCode>General</c:formatCode>
                <c:ptCount val="2"/>
                <c:pt idx="0">
                  <c:v>630.55733333334013</c:v>
                </c:pt>
                <c:pt idx="1">
                  <c:v>630.41593653065308</c:v>
                </c:pt>
              </c:numCache>
            </c:numRef>
          </c:yVal>
          <c:smooth val="0"/>
        </c:ser>
        <c:ser>
          <c:idx val="13"/>
          <c:order val="13"/>
          <c:spPr>
            <a:ln w="19050" cap="rnd">
              <a:noFill/>
              <a:round/>
            </a:ln>
            <a:effectLst/>
            <a:extLst>
              <a:ext uri="{91240B29-F687-4F45-9708-019B960494DF}">
                <a14:hiddenLine xmlns:a14="http://schemas.microsoft.com/office/drawing/2010/main" w="19050" cap="rnd">
                  <a:solidFill>
                    <a:srgbClr val="C0504D">
                      <a:lumMod val="80000"/>
                      <a:lumOff val="2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C0504D">
                        <a:lumMod val="80000"/>
                        <a:lumOff val="20000"/>
                      </a:srgbClr>
                    </a:solidFill>
                  </a14:hiddenLine>
                </a:ext>
              </a:extLst>
            </c:spPr>
          </c:marker>
          <c:xVal>
            <c:numRef>
              <c:f>EstimatorGraphs!$H$232:$H$232</c:f>
              <c:numCache>
                <c:formatCode>General</c:formatCode>
                <c:ptCount val="1"/>
                <c:pt idx="0">
                  <c:v>1065.8566666666884</c:v>
                </c:pt>
              </c:numCache>
            </c:numRef>
          </c:xVal>
          <c:yVal>
            <c:numRef>
              <c:f>EstimatorGraphs!$H$233:$H$233</c:f>
              <c:numCache>
                <c:formatCode>General</c:formatCode>
                <c:ptCount val="1"/>
                <c:pt idx="0">
                  <c:v>630.55733333334013</c:v>
                </c:pt>
              </c:numCache>
            </c:numRef>
          </c:yVal>
          <c:smooth val="0"/>
        </c:ser>
        <c:ser>
          <c:idx val="14"/>
          <c:order val="14"/>
          <c:spPr>
            <a:ln w="19050" cap="rnd">
              <a:solidFill>
                <a:schemeClr val="accent3">
                  <a:lumMod val="80000"/>
                  <a:lumOff val="20000"/>
                </a:schemeClr>
              </a:solidFill>
              <a:round/>
            </a:ln>
            <a:effectLst/>
          </c:spPr>
          <c:marker>
            <c:symbol val="none"/>
          </c:marker>
          <c:xVal>
            <c:numRef>
              <c:f>EstimatorGraphs!$H$265:$I$265</c:f>
              <c:numCache>
                <c:formatCode>General</c:formatCode>
                <c:ptCount val="2"/>
                <c:pt idx="0">
                  <c:v>600.74766666667222</c:v>
                </c:pt>
                <c:pt idx="1">
                  <c:v>530.36648186430762</c:v>
                </c:pt>
              </c:numCache>
            </c:numRef>
          </c:xVal>
          <c:yVal>
            <c:numRef>
              <c:f>EstimatorGraphs!$H$266:$I$266</c:f>
              <c:numCache>
                <c:formatCode>General</c:formatCode>
                <c:ptCount val="2"/>
                <c:pt idx="0">
                  <c:v>776.91833333333489</c:v>
                </c:pt>
                <c:pt idx="1">
                  <c:v>800.11742542603929</c:v>
                </c:pt>
              </c:numCache>
            </c:numRef>
          </c:yVal>
          <c:smooth val="0"/>
        </c:ser>
        <c:ser>
          <c:idx val="15"/>
          <c:order val="15"/>
          <c:spPr>
            <a:ln w="19050" cap="rnd">
              <a:noFill/>
              <a:round/>
            </a:ln>
            <a:effectLst/>
            <a:extLst>
              <a:ext uri="{91240B29-F687-4F45-9708-019B960494DF}">
                <a14:hiddenLine xmlns:a14="http://schemas.microsoft.com/office/drawing/2010/main" w="19050" cap="rnd">
                  <a:solidFill>
                    <a:srgbClr val="8064A2">
                      <a:lumMod val="80000"/>
                      <a:lumOff val="2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8064A2">
                        <a:lumMod val="80000"/>
                        <a:lumOff val="20000"/>
                      </a:srgbClr>
                    </a:solidFill>
                  </a14:hiddenLine>
                </a:ext>
              </a:extLst>
            </c:spPr>
          </c:marker>
          <c:xVal>
            <c:numRef>
              <c:f>EstimatorGraphs!$H$265:$H$265</c:f>
              <c:numCache>
                <c:formatCode>General</c:formatCode>
                <c:ptCount val="1"/>
                <c:pt idx="0">
                  <c:v>600.74766666667222</c:v>
                </c:pt>
              </c:numCache>
            </c:numRef>
          </c:xVal>
          <c:yVal>
            <c:numRef>
              <c:f>EstimatorGraphs!$H$266:$H$266</c:f>
              <c:numCache>
                <c:formatCode>General</c:formatCode>
                <c:ptCount val="1"/>
                <c:pt idx="0">
                  <c:v>776.91833333333489</c:v>
                </c:pt>
              </c:numCache>
            </c:numRef>
          </c:yVal>
          <c:smooth val="0"/>
        </c:ser>
        <c:ser>
          <c:idx val="16"/>
          <c:order val="16"/>
          <c:spPr>
            <a:ln w="19050" cap="rnd">
              <a:solidFill>
                <a:schemeClr val="accent5">
                  <a:lumMod val="80000"/>
                  <a:lumOff val="20000"/>
                </a:schemeClr>
              </a:solidFill>
              <a:round/>
            </a:ln>
            <a:effectLst/>
          </c:spPr>
          <c:marker>
            <c:symbol val="none"/>
          </c:marker>
          <c:xVal>
            <c:numRef>
              <c:f>EstimatorGraphs!$H$298:$I$298</c:f>
              <c:numCache>
                <c:formatCode>General</c:formatCode>
                <c:ptCount val="2"/>
                <c:pt idx="0">
                  <c:v>687.56333333339228</c:v>
                </c:pt>
                <c:pt idx="1">
                  <c:v>623.36922757111927</c:v>
                </c:pt>
              </c:numCache>
            </c:numRef>
          </c:xVal>
          <c:yVal>
            <c:numRef>
              <c:f>EstimatorGraphs!$H$299:$I$299</c:f>
              <c:numCache>
                <c:formatCode>General</c:formatCode>
                <c:ptCount val="2"/>
                <c:pt idx="0">
                  <c:v>400.55266666668467</c:v>
                </c:pt>
                <c:pt idx="1">
                  <c:v>401.21811352133017</c:v>
                </c:pt>
              </c:numCache>
            </c:numRef>
          </c:yVal>
          <c:smooth val="0"/>
        </c:ser>
        <c:ser>
          <c:idx val="17"/>
          <c:order val="17"/>
          <c:spPr>
            <a:ln w="19050" cap="rnd">
              <a:noFill/>
              <a:round/>
            </a:ln>
            <a:effectLst/>
            <a:extLst>
              <a:ext uri="{91240B29-F687-4F45-9708-019B960494DF}">
                <a14:hiddenLine xmlns:a14="http://schemas.microsoft.com/office/drawing/2010/main" w="19050" cap="rnd">
                  <a:solidFill>
                    <a:srgbClr val="F79646">
                      <a:lumMod val="80000"/>
                      <a:lumOff val="2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F79646">
                        <a:lumMod val="80000"/>
                        <a:lumOff val="20000"/>
                      </a:srgbClr>
                    </a:solidFill>
                  </a14:hiddenLine>
                </a:ext>
              </a:extLst>
            </c:spPr>
          </c:marker>
          <c:xVal>
            <c:numRef>
              <c:f>EstimatorGraphs!$H$298:$H$298</c:f>
              <c:numCache>
                <c:formatCode>General</c:formatCode>
                <c:ptCount val="1"/>
                <c:pt idx="0">
                  <c:v>687.56333333339228</c:v>
                </c:pt>
              </c:numCache>
            </c:numRef>
          </c:xVal>
          <c:yVal>
            <c:numRef>
              <c:f>EstimatorGraphs!$H$299:$H$299</c:f>
              <c:numCache>
                <c:formatCode>General</c:formatCode>
                <c:ptCount val="1"/>
                <c:pt idx="0">
                  <c:v>400.55266666668467</c:v>
                </c:pt>
              </c:numCache>
            </c:numRef>
          </c:yVal>
          <c:smooth val="0"/>
        </c:ser>
        <c:ser>
          <c:idx val="18"/>
          <c:order val="18"/>
          <c:spPr>
            <a:ln w="19050" cap="rnd">
              <a:solidFill>
                <a:schemeClr val="accent1">
                  <a:lumMod val="80000"/>
                </a:schemeClr>
              </a:solidFill>
              <a:round/>
            </a:ln>
            <a:effectLst/>
          </c:spPr>
          <c:marker>
            <c:symbol val="none"/>
          </c:marker>
          <c:xVal>
            <c:numRef>
              <c:f>EstimatorGraphs!$H$331:$I$331</c:f>
              <c:numCache>
                <c:formatCode>General</c:formatCode>
                <c:ptCount val="2"/>
                <c:pt idx="0">
                  <c:v>1167.9726666666877</c:v>
                </c:pt>
                <c:pt idx="1">
                  <c:v>1102.9193226373857</c:v>
                </c:pt>
              </c:numCache>
            </c:numRef>
          </c:xVal>
          <c:yVal>
            <c:numRef>
              <c:f>EstimatorGraphs!$H$332:$I$332</c:f>
              <c:numCache>
                <c:formatCode>General</c:formatCode>
                <c:ptCount val="2"/>
                <c:pt idx="0">
                  <c:v>715.5913333333641</c:v>
                </c:pt>
                <c:pt idx="1">
                  <c:v>719.3861680876272</c:v>
                </c:pt>
              </c:numCache>
            </c:numRef>
          </c:yVal>
          <c:smooth val="0"/>
        </c:ser>
        <c:ser>
          <c:idx val="19"/>
          <c:order val="19"/>
          <c:spPr>
            <a:ln w="19050" cap="rnd">
              <a:noFill/>
              <a:round/>
            </a:ln>
            <a:effectLst/>
            <a:extLst>
              <a:ext uri="{91240B29-F687-4F45-9708-019B960494DF}">
                <a14:hiddenLine xmlns:a14="http://schemas.microsoft.com/office/drawing/2010/main" w="19050" cap="rnd">
                  <a:solidFill>
                    <a:srgbClr val="C0504D">
                      <a:lumMod val="8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C0504D">
                        <a:lumMod val="80000"/>
                      </a:srgbClr>
                    </a:solidFill>
                  </a14:hiddenLine>
                </a:ext>
              </a:extLst>
            </c:spPr>
          </c:marker>
          <c:xVal>
            <c:numRef>
              <c:f>EstimatorGraphs!$H$331:$H$331</c:f>
              <c:numCache>
                <c:formatCode>General</c:formatCode>
                <c:ptCount val="1"/>
                <c:pt idx="0">
                  <c:v>1167.9726666666877</c:v>
                </c:pt>
              </c:numCache>
            </c:numRef>
          </c:xVal>
          <c:yVal>
            <c:numRef>
              <c:f>EstimatorGraphs!$H$332:$H$332</c:f>
              <c:numCache>
                <c:formatCode>General</c:formatCode>
                <c:ptCount val="1"/>
                <c:pt idx="0">
                  <c:v>715.5913333333641</c:v>
                </c:pt>
              </c:numCache>
            </c:numRef>
          </c:yVal>
          <c:smooth val="0"/>
        </c:ser>
        <c:ser>
          <c:idx val="20"/>
          <c:order val="20"/>
          <c:spPr>
            <a:ln w="19050" cap="rnd">
              <a:solidFill>
                <a:schemeClr val="accent3">
                  <a:lumMod val="80000"/>
                </a:schemeClr>
              </a:solidFill>
              <a:round/>
            </a:ln>
            <a:effectLst/>
          </c:spPr>
          <c:marker>
            <c:symbol val="none"/>
          </c:marker>
          <c:xVal>
            <c:numRef>
              <c:f>EstimatorGraphs!$H$364:$I$364</c:f>
              <c:numCache>
                <c:formatCode>General</c:formatCode>
                <c:ptCount val="2"/>
                <c:pt idx="0">
                  <c:v>528.13133333336248</c:v>
                </c:pt>
                <c:pt idx="1">
                  <c:v>456.65990602638948</c:v>
                </c:pt>
              </c:numCache>
            </c:numRef>
          </c:xVal>
          <c:yVal>
            <c:numRef>
              <c:f>EstimatorGraphs!$H$365:$I$365</c:f>
              <c:numCache>
                <c:formatCode>General</c:formatCode>
                <c:ptCount val="2"/>
                <c:pt idx="0">
                  <c:v>519.70866666672134</c:v>
                </c:pt>
                <c:pt idx="1">
                  <c:v>501.10995638051492</c:v>
                </c:pt>
              </c:numCache>
            </c:numRef>
          </c:yVal>
          <c:smooth val="0"/>
        </c:ser>
        <c:ser>
          <c:idx val="21"/>
          <c:order val="21"/>
          <c:spPr>
            <a:ln w="19050" cap="rnd">
              <a:noFill/>
              <a:round/>
            </a:ln>
            <a:effectLst/>
            <a:extLst>
              <a:ext uri="{91240B29-F687-4F45-9708-019B960494DF}">
                <a14:hiddenLine xmlns:a14="http://schemas.microsoft.com/office/drawing/2010/main" w="19050" cap="rnd">
                  <a:solidFill>
                    <a:srgbClr val="8064A2">
                      <a:lumMod val="8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8064A2">
                        <a:lumMod val="80000"/>
                      </a:srgbClr>
                    </a:solidFill>
                  </a14:hiddenLine>
                </a:ext>
              </a:extLst>
            </c:spPr>
          </c:marker>
          <c:xVal>
            <c:numRef>
              <c:f>EstimatorGraphs!$H$364:$H$364</c:f>
              <c:numCache>
                <c:formatCode>General</c:formatCode>
                <c:ptCount val="1"/>
                <c:pt idx="0">
                  <c:v>528.13133333336248</c:v>
                </c:pt>
              </c:numCache>
            </c:numRef>
          </c:xVal>
          <c:yVal>
            <c:numRef>
              <c:f>EstimatorGraphs!$H$365:$H$365</c:f>
              <c:numCache>
                <c:formatCode>General</c:formatCode>
                <c:ptCount val="1"/>
                <c:pt idx="0">
                  <c:v>519.70866666672134</c:v>
                </c:pt>
              </c:numCache>
            </c:numRef>
          </c:yVal>
          <c:smooth val="0"/>
        </c:ser>
        <c:ser>
          <c:idx val="22"/>
          <c:order val="22"/>
          <c:spPr>
            <a:ln w="19050" cap="rnd">
              <a:solidFill>
                <a:schemeClr val="accent5">
                  <a:lumMod val="80000"/>
                </a:schemeClr>
              </a:solidFill>
              <a:round/>
            </a:ln>
            <a:effectLst/>
          </c:spPr>
          <c:marker>
            <c:symbol val="none"/>
          </c:marker>
          <c:xVal>
            <c:numRef>
              <c:f>EstimatorGraphs!$H$397:$I$397</c:f>
              <c:numCache>
                <c:formatCode>General</c:formatCode>
                <c:ptCount val="2"/>
                <c:pt idx="0">
                  <c:v>951.74366666671506</c:v>
                </c:pt>
                <c:pt idx="1">
                  <c:v>899.65047398821287</c:v>
                </c:pt>
              </c:numCache>
            </c:numRef>
          </c:xVal>
          <c:yVal>
            <c:numRef>
              <c:f>EstimatorGraphs!$H$398:$I$398</c:f>
              <c:numCache>
                <c:formatCode>General</c:formatCode>
                <c:ptCount val="2"/>
                <c:pt idx="0">
                  <c:v>1108.4670000000235</c:v>
                </c:pt>
                <c:pt idx="1">
                  <c:v>1153.9473965052791</c:v>
                </c:pt>
              </c:numCache>
            </c:numRef>
          </c:yVal>
          <c:smooth val="0"/>
        </c:ser>
        <c:ser>
          <c:idx val="23"/>
          <c:order val="23"/>
          <c:spPr>
            <a:ln w="19050" cap="rnd">
              <a:noFill/>
              <a:round/>
            </a:ln>
            <a:effectLst/>
            <a:extLst>
              <a:ext uri="{91240B29-F687-4F45-9708-019B960494DF}">
                <a14:hiddenLine xmlns:a14="http://schemas.microsoft.com/office/drawing/2010/main" w="19050" cap="rnd">
                  <a:solidFill>
                    <a:srgbClr val="F79646">
                      <a:lumMod val="8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F79646">
                        <a:lumMod val="80000"/>
                      </a:srgbClr>
                    </a:solidFill>
                  </a14:hiddenLine>
                </a:ext>
              </a:extLst>
            </c:spPr>
          </c:marker>
          <c:xVal>
            <c:numRef>
              <c:f>EstimatorGraphs!$H$397:$H$397</c:f>
              <c:numCache>
                <c:formatCode>General</c:formatCode>
                <c:ptCount val="1"/>
                <c:pt idx="0">
                  <c:v>951.74366666671506</c:v>
                </c:pt>
              </c:numCache>
            </c:numRef>
          </c:xVal>
          <c:yVal>
            <c:numRef>
              <c:f>EstimatorGraphs!$H$398:$H$398</c:f>
              <c:numCache>
                <c:formatCode>General</c:formatCode>
                <c:ptCount val="1"/>
                <c:pt idx="0">
                  <c:v>1108.4670000000235</c:v>
                </c:pt>
              </c:numCache>
            </c:numRef>
          </c:yVal>
          <c:smooth val="0"/>
        </c:ser>
        <c:ser>
          <c:idx val="24"/>
          <c:order val="24"/>
          <c:spPr>
            <a:ln w="19050" cap="rnd">
              <a:solidFill>
                <a:schemeClr val="accent1">
                  <a:lumMod val="60000"/>
                  <a:lumOff val="40000"/>
                </a:schemeClr>
              </a:solidFill>
              <a:round/>
            </a:ln>
            <a:effectLst/>
          </c:spPr>
          <c:marker>
            <c:symbol val="none"/>
          </c:marker>
          <c:xVal>
            <c:numRef>
              <c:f>EstimatorGraphs!$H$430:$I$430</c:f>
              <c:numCache>
                <c:formatCode>General</c:formatCode>
                <c:ptCount val="2"/>
                <c:pt idx="0">
                  <c:v>609.02833333339856</c:v>
                </c:pt>
                <c:pt idx="1">
                  <c:v>545.00349286722781</c:v>
                </c:pt>
              </c:numCache>
            </c:numRef>
          </c:xVal>
          <c:yVal>
            <c:numRef>
              <c:f>EstimatorGraphs!$H$431:$I$431</c:f>
              <c:numCache>
                <c:formatCode>General</c:formatCode>
                <c:ptCount val="2"/>
                <c:pt idx="0">
                  <c:v>621.38966666670365</c:v>
                </c:pt>
                <c:pt idx="1">
                  <c:v>607.91364859496207</c:v>
                </c:pt>
              </c:numCache>
            </c:numRef>
          </c:yVal>
          <c:smooth val="0"/>
        </c:ser>
        <c:ser>
          <c:idx val="25"/>
          <c:order val="25"/>
          <c:spPr>
            <a:ln w="19050" cap="rnd">
              <a:noFill/>
              <a:round/>
            </a:ln>
            <a:effectLst/>
            <a:extLst>
              <a:ext uri="{91240B29-F687-4F45-9708-019B960494DF}">
                <a14:hiddenLine xmlns:a14="http://schemas.microsoft.com/office/drawing/2010/main" w="19050" cap="rnd">
                  <a:solidFill>
                    <a:srgbClr val="C0504D">
                      <a:lumMod val="60000"/>
                      <a:lumOff val="4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C0504D">
                        <a:lumMod val="60000"/>
                        <a:lumOff val="40000"/>
                      </a:srgbClr>
                    </a:solidFill>
                  </a14:hiddenLine>
                </a:ext>
              </a:extLst>
            </c:spPr>
          </c:marker>
          <c:xVal>
            <c:numRef>
              <c:f>EstimatorGraphs!$H$430:$H$430</c:f>
              <c:numCache>
                <c:formatCode>General</c:formatCode>
                <c:ptCount val="1"/>
                <c:pt idx="0">
                  <c:v>609.02833333339856</c:v>
                </c:pt>
              </c:numCache>
            </c:numRef>
          </c:xVal>
          <c:yVal>
            <c:numRef>
              <c:f>EstimatorGraphs!$H$431:$H$431</c:f>
              <c:numCache>
                <c:formatCode>General</c:formatCode>
                <c:ptCount val="1"/>
                <c:pt idx="0">
                  <c:v>621.38966666670365</c:v>
                </c:pt>
              </c:numCache>
            </c:numRef>
          </c:yVal>
          <c:smooth val="0"/>
        </c:ser>
        <c:ser>
          <c:idx val="26"/>
          <c:order val="26"/>
          <c:spPr>
            <a:ln w="19050" cap="rnd">
              <a:solidFill>
                <a:schemeClr val="accent3">
                  <a:lumMod val="60000"/>
                  <a:lumOff val="40000"/>
                </a:schemeClr>
              </a:solidFill>
              <a:round/>
            </a:ln>
            <a:effectLst/>
          </c:spPr>
          <c:marker>
            <c:symbol val="none"/>
          </c:marker>
          <c:xVal>
            <c:numRef>
              <c:f>EstimatorGraphs!$H$463:$I$463</c:f>
              <c:numCache>
                <c:formatCode>General</c:formatCode>
                <c:ptCount val="2"/>
                <c:pt idx="0">
                  <c:v>774.11900000010303</c:v>
                </c:pt>
                <c:pt idx="1">
                  <c:v>696.10522375277606</c:v>
                </c:pt>
              </c:numCache>
            </c:numRef>
          </c:xVal>
          <c:yVal>
            <c:numRef>
              <c:f>EstimatorGraphs!$H$464:$I$464</c:f>
              <c:numCache>
                <c:formatCode>General</c:formatCode>
                <c:ptCount val="2"/>
                <c:pt idx="0">
                  <c:v>428.05200000002515</c:v>
                </c:pt>
                <c:pt idx="1">
                  <c:v>400.4400883964131</c:v>
                </c:pt>
              </c:numCache>
            </c:numRef>
          </c:yVal>
          <c:smooth val="0"/>
        </c:ser>
        <c:ser>
          <c:idx val="27"/>
          <c:order val="27"/>
          <c:spPr>
            <a:ln w="19050" cap="rnd">
              <a:noFill/>
              <a:round/>
            </a:ln>
            <a:effectLst/>
            <a:extLst>
              <a:ext uri="{91240B29-F687-4F45-9708-019B960494DF}">
                <a14:hiddenLine xmlns:a14="http://schemas.microsoft.com/office/drawing/2010/main" w="19050" cap="rnd">
                  <a:solidFill>
                    <a:srgbClr val="8064A2">
                      <a:lumMod val="60000"/>
                      <a:lumOff val="4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8064A2">
                        <a:lumMod val="60000"/>
                        <a:lumOff val="40000"/>
                      </a:srgbClr>
                    </a:solidFill>
                  </a14:hiddenLine>
                </a:ext>
              </a:extLst>
            </c:spPr>
          </c:marker>
          <c:xVal>
            <c:numRef>
              <c:f>EstimatorGraphs!$H$463:$H$463</c:f>
              <c:numCache>
                <c:formatCode>General</c:formatCode>
                <c:ptCount val="1"/>
                <c:pt idx="0">
                  <c:v>774.11900000010303</c:v>
                </c:pt>
              </c:numCache>
            </c:numRef>
          </c:xVal>
          <c:yVal>
            <c:numRef>
              <c:f>EstimatorGraphs!$H$464:$H$464</c:f>
              <c:numCache>
                <c:formatCode>General</c:formatCode>
                <c:ptCount val="1"/>
                <c:pt idx="0">
                  <c:v>428.05200000002515</c:v>
                </c:pt>
              </c:numCache>
            </c:numRef>
          </c:yVal>
          <c:smooth val="0"/>
        </c:ser>
        <c:ser>
          <c:idx val="28"/>
          <c:order val="28"/>
          <c:spPr>
            <a:ln w="19050" cap="rnd">
              <a:solidFill>
                <a:schemeClr val="accent5">
                  <a:lumMod val="60000"/>
                  <a:lumOff val="40000"/>
                </a:schemeClr>
              </a:solidFill>
              <a:round/>
            </a:ln>
            <a:effectLst/>
          </c:spPr>
          <c:marker>
            <c:symbol val="none"/>
          </c:marker>
          <c:xVal>
            <c:numRef>
              <c:f>EstimatorGraphs!$H$496:$I$496</c:f>
              <c:numCache>
                <c:formatCode>General</c:formatCode>
                <c:ptCount val="2"/>
                <c:pt idx="0">
                  <c:v>1086.0086666666903</c:v>
                </c:pt>
                <c:pt idx="1">
                  <c:v>1006.3281751112055</c:v>
                </c:pt>
              </c:numCache>
            </c:numRef>
          </c:xVal>
          <c:yVal>
            <c:numRef>
              <c:f>EstimatorGraphs!$H$497:$I$497</c:f>
              <c:numCache>
                <c:formatCode>General</c:formatCode>
                <c:ptCount val="2"/>
                <c:pt idx="0">
                  <c:v>1098.7983333333395</c:v>
                </c:pt>
                <c:pt idx="1">
                  <c:v>1113.7076601967779</c:v>
                </c:pt>
              </c:numCache>
            </c:numRef>
          </c:yVal>
          <c:smooth val="0"/>
        </c:ser>
        <c:ser>
          <c:idx val="29"/>
          <c:order val="29"/>
          <c:spPr>
            <a:ln w="19050" cap="rnd">
              <a:noFill/>
              <a:round/>
            </a:ln>
            <a:effectLst/>
            <a:extLst>
              <a:ext uri="{91240B29-F687-4F45-9708-019B960494DF}">
                <a14:hiddenLine xmlns:a14="http://schemas.microsoft.com/office/drawing/2010/main" w="19050" cap="rnd">
                  <a:solidFill>
                    <a:srgbClr val="F79646">
                      <a:lumMod val="60000"/>
                      <a:lumOff val="4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F79646">
                        <a:lumMod val="60000"/>
                        <a:lumOff val="40000"/>
                      </a:srgbClr>
                    </a:solidFill>
                  </a14:hiddenLine>
                </a:ext>
              </a:extLst>
            </c:spPr>
          </c:marker>
          <c:xVal>
            <c:numRef>
              <c:f>EstimatorGraphs!$H$496:$H$496</c:f>
              <c:numCache>
                <c:formatCode>General</c:formatCode>
                <c:ptCount val="1"/>
                <c:pt idx="0">
                  <c:v>1086.0086666666903</c:v>
                </c:pt>
              </c:numCache>
            </c:numRef>
          </c:xVal>
          <c:yVal>
            <c:numRef>
              <c:f>EstimatorGraphs!$H$497:$H$497</c:f>
              <c:numCache>
                <c:formatCode>General</c:formatCode>
                <c:ptCount val="1"/>
                <c:pt idx="0">
                  <c:v>1098.7983333333395</c:v>
                </c:pt>
              </c:numCache>
            </c:numRef>
          </c:yVal>
          <c:smooth val="0"/>
        </c:ser>
        <c:ser>
          <c:idx val="30"/>
          <c:order val="30"/>
          <c:spPr>
            <a:ln w="19050" cap="rnd">
              <a:solidFill>
                <a:schemeClr val="accent1">
                  <a:lumMod val="50000"/>
                </a:schemeClr>
              </a:solidFill>
              <a:round/>
            </a:ln>
            <a:effectLst/>
          </c:spPr>
          <c:marker>
            <c:symbol val="none"/>
          </c:marker>
          <c:xVal>
            <c:numRef>
              <c:f>EstimatorGraphs!$H$529:$I$529</c:f>
              <c:numCache>
                <c:formatCode>General</c:formatCode>
                <c:ptCount val="2"/>
                <c:pt idx="0">
                  <c:v>895.34066666670458</c:v>
                </c:pt>
                <c:pt idx="1">
                  <c:v>835.90596785084244</c:v>
                </c:pt>
              </c:numCache>
            </c:numRef>
          </c:xVal>
          <c:yVal>
            <c:numRef>
              <c:f>EstimatorGraphs!$H$530:$I$530</c:f>
              <c:numCache>
                <c:formatCode>General</c:formatCode>
                <c:ptCount val="2"/>
                <c:pt idx="0">
                  <c:v>478.8943333333591</c:v>
                </c:pt>
                <c:pt idx="1">
                  <c:v>468.60185338212011</c:v>
                </c:pt>
              </c:numCache>
            </c:numRef>
          </c:yVal>
          <c:smooth val="0"/>
        </c:ser>
        <c:ser>
          <c:idx val="31"/>
          <c:order val="31"/>
          <c:spPr>
            <a:ln w="19050" cap="rnd">
              <a:noFill/>
              <a:round/>
            </a:ln>
            <a:effectLst/>
            <a:extLst>
              <a:ext uri="{91240B29-F687-4F45-9708-019B960494DF}">
                <a14:hiddenLine xmlns:a14="http://schemas.microsoft.com/office/drawing/2010/main" w="19050" cap="rnd">
                  <a:solidFill>
                    <a:srgbClr val="C0504D">
                      <a:lumMod val="5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C0504D">
                        <a:lumMod val="50000"/>
                      </a:srgbClr>
                    </a:solidFill>
                  </a14:hiddenLine>
                </a:ext>
              </a:extLst>
            </c:spPr>
          </c:marker>
          <c:xVal>
            <c:numRef>
              <c:f>EstimatorGraphs!$H$529:$H$529</c:f>
              <c:numCache>
                <c:formatCode>General</c:formatCode>
                <c:ptCount val="1"/>
                <c:pt idx="0">
                  <c:v>895.34066666670458</c:v>
                </c:pt>
              </c:numCache>
            </c:numRef>
          </c:xVal>
          <c:yVal>
            <c:numRef>
              <c:f>EstimatorGraphs!$H$530:$H$530</c:f>
              <c:numCache>
                <c:formatCode>General</c:formatCode>
                <c:ptCount val="1"/>
                <c:pt idx="0">
                  <c:v>478.8943333333591</c:v>
                </c:pt>
              </c:numCache>
            </c:numRef>
          </c:yVal>
          <c:smooth val="0"/>
        </c:ser>
        <c:ser>
          <c:idx val="32"/>
          <c:order val="32"/>
          <c:spPr>
            <a:ln w="19050" cap="rnd">
              <a:solidFill>
                <a:schemeClr val="accent3">
                  <a:lumMod val="50000"/>
                </a:schemeClr>
              </a:solidFill>
              <a:round/>
            </a:ln>
            <a:effectLst/>
          </c:spPr>
          <c:marker>
            <c:symbol val="none"/>
          </c:marker>
          <c:xVal>
            <c:numRef>
              <c:f>EstimatorGraphs!$H$562:$I$562</c:f>
              <c:numCache>
                <c:formatCode>General</c:formatCode>
                <c:ptCount val="2"/>
                <c:pt idx="0">
                  <c:v>551.39633333341533</c:v>
                </c:pt>
                <c:pt idx="1">
                  <c:v>460.77006462122728</c:v>
                </c:pt>
              </c:numCache>
            </c:numRef>
          </c:xVal>
          <c:yVal>
            <c:numRef>
              <c:f>EstimatorGraphs!$H$563:$I$563</c:f>
              <c:numCache>
                <c:formatCode>General</c:formatCode>
                <c:ptCount val="2"/>
                <c:pt idx="0">
                  <c:v>886.60266666669247</c:v>
                </c:pt>
                <c:pt idx="1">
                  <c:v>908.87414572701198</c:v>
                </c:pt>
              </c:numCache>
            </c:numRef>
          </c:yVal>
          <c:smooth val="0"/>
        </c:ser>
        <c:ser>
          <c:idx val="33"/>
          <c:order val="33"/>
          <c:spPr>
            <a:ln w="19050" cap="rnd">
              <a:noFill/>
              <a:round/>
            </a:ln>
            <a:effectLst/>
            <a:extLst>
              <a:ext uri="{91240B29-F687-4F45-9708-019B960494DF}">
                <a14:hiddenLine xmlns:a14="http://schemas.microsoft.com/office/drawing/2010/main" w="19050" cap="rnd">
                  <a:solidFill>
                    <a:srgbClr val="8064A2">
                      <a:lumMod val="5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8064A2">
                        <a:lumMod val="50000"/>
                      </a:srgbClr>
                    </a:solidFill>
                  </a14:hiddenLine>
                </a:ext>
              </a:extLst>
            </c:spPr>
          </c:marker>
          <c:xVal>
            <c:numRef>
              <c:f>EstimatorGraphs!$H$562:$H$562</c:f>
              <c:numCache>
                <c:formatCode>General</c:formatCode>
                <c:ptCount val="1"/>
                <c:pt idx="0">
                  <c:v>551.39633333341533</c:v>
                </c:pt>
              </c:numCache>
            </c:numRef>
          </c:xVal>
          <c:yVal>
            <c:numRef>
              <c:f>EstimatorGraphs!$H$563:$H$563</c:f>
              <c:numCache>
                <c:formatCode>General</c:formatCode>
                <c:ptCount val="1"/>
                <c:pt idx="0">
                  <c:v>886.60266666669247</c:v>
                </c:pt>
              </c:numCache>
            </c:numRef>
          </c:yVal>
          <c:smooth val="0"/>
        </c:ser>
        <c:ser>
          <c:idx val="34"/>
          <c:order val="34"/>
          <c:spPr>
            <a:ln w="19050" cap="rnd">
              <a:solidFill>
                <a:schemeClr val="accent5">
                  <a:lumMod val="50000"/>
                </a:schemeClr>
              </a:solidFill>
              <a:round/>
            </a:ln>
            <a:effectLst/>
          </c:spPr>
          <c:marker>
            <c:symbol val="none"/>
          </c:marker>
          <c:xVal>
            <c:numRef>
              <c:f>EstimatorGraphs!$H$595:$I$595</c:f>
              <c:numCache>
                <c:formatCode>General</c:formatCode>
                <c:ptCount val="2"/>
                <c:pt idx="0">
                  <c:v>951.65700000004529</c:v>
                </c:pt>
                <c:pt idx="1">
                  <c:v>896.14679871403257</c:v>
                </c:pt>
              </c:numCache>
            </c:numRef>
          </c:xVal>
          <c:yVal>
            <c:numRef>
              <c:f>EstimatorGraphs!$H$596:$I$596</c:f>
              <c:numCache>
                <c:formatCode>General</c:formatCode>
                <c:ptCount val="2"/>
                <c:pt idx="0">
                  <c:v>393.59600000005838</c:v>
                </c:pt>
                <c:pt idx="1">
                  <c:v>374.28184302981015</c:v>
                </c:pt>
              </c:numCache>
            </c:numRef>
          </c:yVal>
          <c:smooth val="0"/>
        </c:ser>
        <c:ser>
          <c:idx val="35"/>
          <c:order val="35"/>
          <c:spPr>
            <a:ln w="19050" cap="rnd">
              <a:noFill/>
              <a:round/>
            </a:ln>
            <a:effectLst/>
            <a:extLst>
              <a:ext uri="{91240B29-F687-4F45-9708-019B960494DF}">
                <a14:hiddenLine xmlns:a14="http://schemas.microsoft.com/office/drawing/2010/main" w="19050" cap="rnd">
                  <a:solidFill>
                    <a:srgbClr val="F79646">
                      <a:lumMod val="5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F79646">
                        <a:lumMod val="50000"/>
                      </a:srgbClr>
                    </a:solidFill>
                  </a14:hiddenLine>
                </a:ext>
              </a:extLst>
            </c:spPr>
          </c:marker>
          <c:xVal>
            <c:numRef>
              <c:f>EstimatorGraphs!$H$595:$H$595</c:f>
              <c:numCache>
                <c:formatCode>General</c:formatCode>
                <c:ptCount val="1"/>
                <c:pt idx="0">
                  <c:v>951.65700000004529</c:v>
                </c:pt>
              </c:numCache>
            </c:numRef>
          </c:xVal>
          <c:yVal>
            <c:numRef>
              <c:f>EstimatorGraphs!$H$596:$H$596</c:f>
              <c:numCache>
                <c:formatCode>General</c:formatCode>
                <c:ptCount val="1"/>
                <c:pt idx="0">
                  <c:v>393.59600000005838</c:v>
                </c:pt>
              </c:numCache>
            </c:numRef>
          </c:yVal>
          <c:smooth val="0"/>
        </c:ser>
        <c:ser>
          <c:idx val="36"/>
          <c:order val="36"/>
          <c:spPr>
            <a:ln w="19050" cap="rnd">
              <a:solidFill>
                <a:schemeClr val="accent1">
                  <a:lumMod val="70000"/>
                  <a:lumOff val="30000"/>
                </a:schemeClr>
              </a:solidFill>
              <a:round/>
            </a:ln>
            <a:effectLst/>
          </c:spPr>
          <c:marker>
            <c:symbol val="none"/>
          </c:marker>
          <c:xVal>
            <c:numRef>
              <c:f>EstimatorGraphs!$H$628:$I$628</c:f>
              <c:numCache>
                <c:formatCode>General</c:formatCode>
                <c:ptCount val="2"/>
                <c:pt idx="0">
                  <c:v>1090.0670000000391</c:v>
                </c:pt>
                <c:pt idx="1">
                  <c:v>1035.587656348426</c:v>
                </c:pt>
              </c:numCache>
            </c:numRef>
          </c:xVal>
          <c:yVal>
            <c:numRef>
              <c:f>EstimatorGraphs!$H$629:$I$629</c:f>
              <c:numCache>
                <c:formatCode>General</c:formatCode>
                <c:ptCount val="2"/>
                <c:pt idx="0">
                  <c:v>957.05233333337435</c:v>
                </c:pt>
                <c:pt idx="1">
                  <c:v>952.99139478801783</c:v>
                </c:pt>
              </c:numCache>
            </c:numRef>
          </c:yVal>
          <c:smooth val="0"/>
        </c:ser>
        <c:ser>
          <c:idx val="37"/>
          <c:order val="37"/>
          <c:spPr>
            <a:ln w="19050" cap="rnd">
              <a:noFill/>
              <a:round/>
            </a:ln>
            <a:effectLst/>
            <a:extLst>
              <a:ext uri="{91240B29-F687-4F45-9708-019B960494DF}">
                <a14:hiddenLine xmlns:a14="http://schemas.microsoft.com/office/drawing/2010/main" w="19050" cap="rnd">
                  <a:solidFill>
                    <a:srgbClr val="C0504D">
                      <a:lumMod val="70000"/>
                      <a:lumOff val="3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C0504D">
                        <a:lumMod val="70000"/>
                        <a:lumOff val="30000"/>
                      </a:srgbClr>
                    </a:solidFill>
                  </a14:hiddenLine>
                </a:ext>
              </a:extLst>
            </c:spPr>
          </c:marker>
          <c:xVal>
            <c:numRef>
              <c:f>EstimatorGraphs!$H$628:$H$628</c:f>
              <c:numCache>
                <c:formatCode>General</c:formatCode>
                <c:ptCount val="1"/>
                <c:pt idx="0">
                  <c:v>1090.0670000000391</c:v>
                </c:pt>
              </c:numCache>
            </c:numRef>
          </c:xVal>
          <c:yVal>
            <c:numRef>
              <c:f>EstimatorGraphs!$H$629:$H$629</c:f>
              <c:numCache>
                <c:formatCode>General</c:formatCode>
                <c:ptCount val="1"/>
                <c:pt idx="0">
                  <c:v>957.05233333337435</c:v>
                </c:pt>
              </c:numCache>
            </c:numRef>
          </c:yVal>
          <c:smooth val="0"/>
        </c:ser>
        <c:ser>
          <c:idx val="38"/>
          <c:order val="38"/>
          <c:spPr>
            <a:ln w="19050" cap="rnd">
              <a:solidFill>
                <a:schemeClr val="accent3">
                  <a:lumMod val="70000"/>
                  <a:lumOff val="30000"/>
                </a:schemeClr>
              </a:solidFill>
              <a:round/>
            </a:ln>
            <a:effectLst/>
          </c:spPr>
          <c:marker>
            <c:symbol val="none"/>
          </c:marker>
          <c:xVal>
            <c:numRef>
              <c:f>EstimatorGraphs!$H$661:$I$661</c:f>
              <c:numCache>
                <c:formatCode>General</c:formatCode>
                <c:ptCount val="2"/>
                <c:pt idx="0">
                  <c:v>1137.2463333334308</c:v>
                </c:pt>
                <c:pt idx="1">
                  <c:v>1079.7282476874973</c:v>
                </c:pt>
              </c:numCache>
            </c:numRef>
          </c:xVal>
          <c:yVal>
            <c:numRef>
              <c:f>EstimatorGraphs!$H$662:$I$662</c:f>
              <c:numCache>
                <c:formatCode>General</c:formatCode>
                <c:ptCount val="2"/>
                <c:pt idx="0">
                  <c:v>979.50533333335386</c:v>
                </c:pt>
                <c:pt idx="1">
                  <c:v>1009.4138240545152</c:v>
                </c:pt>
              </c:numCache>
            </c:numRef>
          </c:yVal>
          <c:smooth val="0"/>
        </c:ser>
        <c:ser>
          <c:idx val="39"/>
          <c:order val="39"/>
          <c:spPr>
            <a:ln w="19050" cap="rnd">
              <a:noFill/>
              <a:round/>
            </a:ln>
            <a:effectLst/>
            <a:extLst>
              <a:ext uri="{91240B29-F687-4F45-9708-019B960494DF}">
                <a14:hiddenLine xmlns:a14="http://schemas.microsoft.com/office/drawing/2010/main" w="19050" cap="rnd">
                  <a:solidFill>
                    <a:srgbClr val="8064A2">
                      <a:lumMod val="70000"/>
                      <a:lumOff val="3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8064A2">
                        <a:lumMod val="70000"/>
                        <a:lumOff val="30000"/>
                      </a:srgbClr>
                    </a:solidFill>
                  </a14:hiddenLine>
                </a:ext>
              </a:extLst>
            </c:spPr>
          </c:marker>
          <c:xVal>
            <c:numRef>
              <c:f>EstimatorGraphs!$H$661:$H$661</c:f>
              <c:numCache>
                <c:formatCode>General</c:formatCode>
                <c:ptCount val="1"/>
                <c:pt idx="0">
                  <c:v>1137.2463333334308</c:v>
                </c:pt>
              </c:numCache>
            </c:numRef>
          </c:xVal>
          <c:yVal>
            <c:numRef>
              <c:f>EstimatorGraphs!$H$662:$H$662</c:f>
              <c:numCache>
                <c:formatCode>General</c:formatCode>
                <c:ptCount val="1"/>
                <c:pt idx="0">
                  <c:v>979.50533333335386</c:v>
                </c:pt>
              </c:numCache>
            </c:numRef>
          </c:yVal>
          <c:smooth val="0"/>
        </c:ser>
        <c:ser>
          <c:idx val="40"/>
          <c:order val="40"/>
          <c:spPr>
            <a:ln w="19050" cap="rnd">
              <a:solidFill>
                <a:schemeClr val="accent5">
                  <a:lumMod val="70000"/>
                  <a:lumOff val="30000"/>
                </a:schemeClr>
              </a:solidFill>
              <a:round/>
            </a:ln>
            <a:effectLst/>
          </c:spPr>
          <c:marker>
            <c:symbol val="none"/>
          </c:marker>
          <c:xVal>
            <c:numRef>
              <c:f>EstimatorGraphs!$H$694:$I$694</c:f>
              <c:numCache>
                <c:formatCode>General</c:formatCode>
                <c:ptCount val="2"/>
                <c:pt idx="0">
                  <c:v>1246.8443333333514</c:v>
                </c:pt>
                <c:pt idx="1">
                  <c:v>1172.3504110592496</c:v>
                </c:pt>
              </c:numCache>
            </c:numRef>
          </c:xVal>
          <c:yVal>
            <c:numRef>
              <c:f>EstimatorGraphs!$H$695:$I$695</c:f>
              <c:numCache>
                <c:formatCode>General</c:formatCode>
                <c:ptCount val="2"/>
                <c:pt idx="0">
                  <c:v>1397.7083333333721</c:v>
                </c:pt>
                <c:pt idx="1">
                  <c:v>1460.5892185715215</c:v>
                </c:pt>
              </c:numCache>
            </c:numRef>
          </c:yVal>
          <c:smooth val="0"/>
        </c:ser>
        <c:ser>
          <c:idx val="41"/>
          <c:order val="41"/>
          <c:spPr>
            <a:ln w="19050" cap="rnd">
              <a:noFill/>
              <a:round/>
            </a:ln>
            <a:effectLst/>
            <a:extLst>
              <a:ext uri="{91240B29-F687-4F45-9708-019B960494DF}">
                <a14:hiddenLine xmlns:a14="http://schemas.microsoft.com/office/drawing/2010/main" w="19050" cap="rnd">
                  <a:solidFill>
                    <a:srgbClr val="F79646">
                      <a:lumMod val="70000"/>
                      <a:lumOff val="3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F79646">
                        <a:lumMod val="70000"/>
                        <a:lumOff val="30000"/>
                      </a:srgbClr>
                    </a:solidFill>
                  </a14:hiddenLine>
                </a:ext>
              </a:extLst>
            </c:spPr>
          </c:marker>
          <c:xVal>
            <c:numRef>
              <c:f>EstimatorGraphs!$H$694:$H$694</c:f>
              <c:numCache>
                <c:formatCode>General</c:formatCode>
                <c:ptCount val="1"/>
                <c:pt idx="0">
                  <c:v>1246.8443333333514</c:v>
                </c:pt>
              </c:numCache>
            </c:numRef>
          </c:xVal>
          <c:yVal>
            <c:numRef>
              <c:f>EstimatorGraphs!$H$695:$H$695</c:f>
              <c:numCache>
                <c:formatCode>General</c:formatCode>
                <c:ptCount val="1"/>
                <c:pt idx="0">
                  <c:v>1397.7083333333721</c:v>
                </c:pt>
              </c:numCache>
            </c:numRef>
          </c:yVal>
          <c:smooth val="0"/>
        </c:ser>
        <c:ser>
          <c:idx val="42"/>
          <c:order val="42"/>
          <c:spPr>
            <a:ln w="19050" cap="rnd">
              <a:solidFill>
                <a:schemeClr val="accent1">
                  <a:lumMod val="70000"/>
                </a:schemeClr>
              </a:solidFill>
              <a:round/>
            </a:ln>
            <a:effectLst/>
          </c:spPr>
          <c:marker>
            <c:symbol val="none"/>
          </c:marker>
          <c:xVal>
            <c:numRef>
              <c:f>EstimatorGraphs!$H$727:$I$727</c:f>
              <c:numCache>
                <c:formatCode>General</c:formatCode>
                <c:ptCount val="2"/>
                <c:pt idx="0">
                  <c:v>1077.2420000000081</c:v>
                </c:pt>
                <c:pt idx="1">
                  <c:v>1023.3291353971855</c:v>
                </c:pt>
              </c:numCache>
            </c:numRef>
          </c:xVal>
          <c:yVal>
            <c:numRef>
              <c:f>EstimatorGraphs!$H$728:$I$728</c:f>
              <c:numCache>
                <c:formatCode>General</c:formatCode>
                <c:ptCount val="2"/>
                <c:pt idx="0">
                  <c:v>753.77900000005809</c:v>
                </c:pt>
                <c:pt idx="1">
                  <c:v>744.25558929827366</c:v>
                </c:pt>
              </c:numCache>
            </c:numRef>
          </c:yVal>
          <c:smooth val="0"/>
        </c:ser>
        <c:ser>
          <c:idx val="43"/>
          <c:order val="43"/>
          <c:spPr>
            <a:ln w="19050" cap="rnd">
              <a:noFill/>
              <a:round/>
            </a:ln>
            <a:effectLst/>
            <a:extLst>
              <a:ext uri="{91240B29-F687-4F45-9708-019B960494DF}">
                <a14:hiddenLine xmlns:a14="http://schemas.microsoft.com/office/drawing/2010/main" w="19050" cap="rnd">
                  <a:solidFill>
                    <a:srgbClr val="C0504D">
                      <a:lumMod val="7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C0504D">
                        <a:lumMod val="70000"/>
                      </a:srgbClr>
                    </a:solidFill>
                  </a14:hiddenLine>
                </a:ext>
              </a:extLst>
            </c:spPr>
          </c:marker>
          <c:xVal>
            <c:numRef>
              <c:f>EstimatorGraphs!$H$727:$H$727</c:f>
              <c:numCache>
                <c:formatCode>General</c:formatCode>
                <c:ptCount val="1"/>
                <c:pt idx="0">
                  <c:v>1077.2420000000081</c:v>
                </c:pt>
              </c:numCache>
            </c:numRef>
          </c:xVal>
          <c:yVal>
            <c:numRef>
              <c:f>EstimatorGraphs!$H$728:$H$728</c:f>
              <c:numCache>
                <c:formatCode>General</c:formatCode>
                <c:ptCount val="1"/>
                <c:pt idx="0">
                  <c:v>753.77900000005809</c:v>
                </c:pt>
              </c:numCache>
            </c:numRef>
          </c:yVal>
          <c:smooth val="0"/>
        </c:ser>
        <c:ser>
          <c:idx val="44"/>
          <c:order val="44"/>
          <c:spPr>
            <a:ln w="19050" cap="rnd">
              <a:solidFill>
                <a:schemeClr val="accent3">
                  <a:lumMod val="70000"/>
                </a:schemeClr>
              </a:solidFill>
              <a:round/>
            </a:ln>
            <a:effectLst/>
          </c:spPr>
          <c:marker>
            <c:symbol val="none"/>
          </c:marker>
          <c:xVal>
            <c:numRef>
              <c:f>EstimatorGraphs!$H$760:$I$760</c:f>
              <c:numCache>
                <c:formatCode>General</c:formatCode>
                <c:ptCount val="2"/>
                <c:pt idx="0">
                  <c:v>824.69633333338425</c:v>
                </c:pt>
                <c:pt idx="1">
                  <c:v>766.28305478217635</c:v>
                </c:pt>
              </c:numCache>
            </c:numRef>
          </c:xVal>
          <c:yVal>
            <c:numRef>
              <c:f>EstimatorGraphs!$H$761:$I$761</c:f>
              <c:numCache>
                <c:formatCode>General</c:formatCode>
                <c:ptCount val="2"/>
                <c:pt idx="0">
                  <c:v>838.08066666669527</c:v>
                </c:pt>
                <c:pt idx="1">
                  <c:v>814.88353174859128</c:v>
                </c:pt>
              </c:numCache>
            </c:numRef>
          </c:yVal>
          <c:smooth val="0"/>
        </c:ser>
        <c:ser>
          <c:idx val="45"/>
          <c:order val="45"/>
          <c:spPr>
            <a:ln w="19050" cap="rnd">
              <a:noFill/>
              <a:round/>
            </a:ln>
            <a:effectLst/>
            <a:extLst>
              <a:ext uri="{91240B29-F687-4F45-9708-019B960494DF}">
                <a14:hiddenLine xmlns:a14="http://schemas.microsoft.com/office/drawing/2010/main" w="19050" cap="rnd">
                  <a:solidFill>
                    <a:srgbClr val="8064A2">
                      <a:lumMod val="7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8064A2">
                        <a:lumMod val="70000"/>
                      </a:srgbClr>
                    </a:solidFill>
                  </a14:hiddenLine>
                </a:ext>
              </a:extLst>
            </c:spPr>
          </c:marker>
          <c:xVal>
            <c:numRef>
              <c:f>EstimatorGraphs!$H$760:$H$760</c:f>
              <c:numCache>
                <c:formatCode>General</c:formatCode>
                <c:ptCount val="1"/>
                <c:pt idx="0">
                  <c:v>824.69633333338425</c:v>
                </c:pt>
              </c:numCache>
            </c:numRef>
          </c:xVal>
          <c:yVal>
            <c:numRef>
              <c:f>EstimatorGraphs!$H$761:$H$761</c:f>
              <c:numCache>
                <c:formatCode>General</c:formatCode>
                <c:ptCount val="1"/>
                <c:pt idx="0">
                  <c:v>838.08066666669527</c:v>
                </c:pt>
              </c:numCache>
            </c:numRef>
          </c:yVal>
          <c:smooth val="0"/>
        </c:ser>
        <c:ser>
          <c:idx val="46"/>
          <c:order val="46"/>
          <c:spPr>
            <a:ln w="19050" cap="rnd">
              <a:solidFill>
                <a:schemeClr val="accent5">
                  <a:lumMod val="70000"/>
                </a:schemeClr>
              </a:solidFill>
              <a:round/>
            </a:ln>
            <a:effectLst/>
          </c:spPr>
          <c:marker>
            <c:symbol val="none"/>
          </c:marker>
          <c:xVal>
            <c:numRef>
              <c:f>EstimatorGraphs!$H$793:$I$793</c:f>
              <c:numCache>
                <c:formatCode>General</c:formatCode>
                <c:ptCount val="2"/>
                <c:pt idx="0">
                  <c:v>1239.8430000000324</c:v>
                </c:pt>
                <c:pt idx="1">
                  <c:v>1182.3821002816558</c:v>
                </c:pt>
              </c:numCache>
            </c:numRef>
          </c:xVal>
          <c:yVal>
            <c:numRef>
              <c:f>EstimatorGraphs!$H$794:$I$794</c:f>
              <c:numCache>
                <c:formatCode>General</c:formatCode>
                <c:ptCount val="2"/>
                <c:pt idx="0">
                  <c:v>876.11800000005553</c:v>
                </c:pt>
                <c:pt idx="1">
                  <c:v>874.0180056358405</c:v>
                </c:pt>
              </c:numCache>
            </c:numRef>
          </c:yVal>
          <c:smooth val="0"/>
        </c:ser>
        <c:ser>
          <c:idx val="47"/>
          <c:order val="47"/>
          <c:spPr>
            <a:ln w="19050" cap="rnd">
              <a:noFill/>
              <a:round/>
            </a:ln>
            <a:effectLst/>
            <a:extLst>
              <a:ext uri="{91240B29-F687-4F45-9708-019B960494DF}">
                <a14:hiddenLine xmlns:a14="http://schemas.microsoft.com/office/drawing/2010/main" w="19050" cap="rnd">
                  <a:solidFill>
                    <a:srgbClr val="F79646">
                      <a:lumMod val="7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F79646">
                        <a:lumMod val="70000"/>
                      </a:srgbClr>
                    </a:solidFill>
                  </a14:hiddenLine>
                </a:ext>
              </a:extLst>
            </c:spPr>
          </c:marker>
          <c:xVal>
            <c:numRef>
              <c:f>EstimatorGraphs!$H$793:$H$793</c:f>
              <c:numCache>
                <c:formatCode>General</c:formatCode>
                <c:ptCount val="1"/>
                <c:pt idx="0">
                  <c:v>1239.8430000000324</c:v>
                </c:pt>
              </c:numCache>
            </c:numRef>
          </c:xVal>
          <c:yVal>
            <c:numRef>
              <c:f>EstimatorGraphs!$H$794:$H$794</c:f>
              <c:numCache>
                <c:formatCode>General</c:formatCode>
                <c:ptCount val="1"/>
                <c:pt idx="0">
                  <c:v>876.11800000005553</c:v>
                </c:pt>
              </c:numCache>
            </c:numRef>
          </c:yVal>
          <c:smooth val="0"/>
        </c:ser>
        <c:dLbls>
          <c:showLegendKey val="0"/>
          <c:showVal val="0"/>
          <c:showCatName val="0"/>
          <c:showSerName val="0"/>
          <c:showPercent val="0"/>
          <c:showBubbleSize val="0"/>
        </c:dLbls>
        <c:axId val="307292368"/>
        <c:axId val="307370848"/>
      </c:scatterChart>
      <c:valAx>
        <c:axId val="30729236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r>
                  <a:rPr lang="en-US"/>
                  <a:t>x direction distance (L)</a:t>
                </a:r>
              </a:p>
            </c:rich>
          </c:tx>
          <c:overlay val="0"/>
          <c:spPr>
            <a:noFill/>
            <a:ln>
              <a:noFill/>
            </a:ln>
            <a:effectLst/>
          </c:spPr>
          <c:txPr>
            <a:bodyPr rot="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endParaRPr lang="en-US"/>
          </a:p>
        </c:txPr>
        <c:crossAx val="307370848"/>
        <c:crosses val="autoZero"/>
        <c:crossBetween val="midCat"/>
      </c:valAx>
      <c:valAx>
        <c:axId val="307370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r>
                  <a:rPr lang="en-US"/>
                  <a:t>y direction distance (L)</a:t>
                </a:r>
              </a:p>
            </c:rich>
          </c:tx>
          <c:layout>
            <c:manualLayout>
              <c:xMode val="edge"/>
              <c:yMode val="edge"/>
              <c:x val="1.5331532977293671E-2"/>
              <c:y val="0.20742114012214682"/>
            </c:manualLayout>
          </c:layout>
          <c:overlay val="0"/>
          <c:spPr>
            <a:noFill/>
            <a:ln>
              <a:noFill/>
            </a:ln>
            <a:effectLst/>
          </c:spPr>
          <c:txPr>
            <a:bodyPr rot="-540000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1" i="0" u="none" strike="noStrike" kern="1200" baseline="0">
                <a:solidFill>
                  <a:sysClr val="windowText" lastClr="000000"/>
                </a:solidFill>
                <a:latin typeface="+mn-lt"/>
                <a:ea typeface="+mn-ea"/>
                <a:cs typeface="+mn-cs"/>
              </a:defRPr>
            </a:pPr>
            <a:endParaRPr lang="en-US"/>
          </a:p>
        </c:txPr>
        <c:crossAx val="307292368"/>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800" b="1">
          <a:solidFill>
            <a:sysClr val="windowText" lastClr="000000"/>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Gradient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Estimators</c:v>
          </c:tx>
          <c:spPr>
            <a:solidFill>
              <a:schemeClr val="accent1"/>
            </a:solidFill>
            <a:ln>
              <a:noFill/>
            </a:ln>
            <a:effectLst/>
          </c:spPr>
          <c:invertIfNegative val="0"/>
          <c:cat>
            <c:numRef>
              <c:f>Output!$AB$6:$AB$15</c:f>
              <c:numCache>
                <c:formatCode>0.00E+00</c:formatCode>
                <c:ptCount val="10"/>
                <c:pt idx="0">
                  <c:v>5.6138569157225104E-4</c:v>
                </c:pt>
                <c:pt idx="1">
                  <c:v>9.9723331048446944E-4</c:v>
                </c:pt>
                <c:pt idx="2">
                  <c:v>1.4330809293966879E-3</c:v>
                </c:pt>
                <c:pt idx="3">
                  <c:v>1.8689285483089063E-3</c:v>
                </c:pt>
                <c:pt idx="4">
                  <c:v>2.3047761672211247E-3</c:v>
                </c:pt>
                <c:pt idx="5">
                  <c:v>2.7406237861333431E-3</c:v>
                </c:pt>
                <c:pt idx="6">
                  <c:v>3.1764714050455615E-3</c:v>
                </c:pt>
                <c:pt idx="7">
                  <c:v>3.6123190239577799E-3</c:v>
                </c:pt>
                <c:pt idx="8">
                  <c:v>4.0481666428699983E-3</c:v>
                </c:pt>
                <c:pt idx="9">
                  <c:v>4.4840142617822163E-3</c:v>
                </c:pt>
              </c:numCache>
            </c:numRef>
          </c:cat>
          <c:val>
            <c:numRef>
              <c:f>Output!$AC$6:$AC$15</c:f>
              <c:numCache>
                <c:formatCode>General</c:formatCode>
                <c:ptCount val="10"/>
                <c:pt idx="0">
                  <c:v>0</c:v>
                </c:pt>
                <c:pt idx="1">
                  <c:v>8</c:v>
                </c:pt>
                <c:pt idx="2">
                  <c:v>86</c:v>
                </c:pt>
                <c:pt idx="3">
                  <c:v>130</c:v>
                </c:pt>
                <c:pt idx="4">
                  <c:v>41</c:v>
                </c:pt>
                <c:pt idx="5">
                  <c:v>6</c:v>
                </c:pt>
                <c:pt idx="6">
                  <c:v>0</c:v>
                </c:pt>
                <c:pt idx="7">
                  <c:v>1</c:v>
                </c:pt>
                <c:pt idx="8">
                  <c:v>1</c:v>
                </c:pt>
                <c:pt idx="9">
                  <c:v>1</c:v>
                </c:pt>
              </c:numCache>
            </c:numRef>
          </c:val>
        </c:ser>
        <c:dLbls>
          <c:showLegendKey val="0"/>
          <c:showVal val="0"/>
          <c:showCatName val="0"/>
          <c:showSerName val="0"/>
          <c:showPercent val="0"/>
          <c:showBubbleSize val="0"/>
        </c:dLbls>
        <c:gapWidth val="219"/>
        <c:overlap val="-27"/>
        <c:axId val="307368104"/>
        <c:axId val="308398640"/>
      </c:barChart>
      <c:catAx>
        <c:axId val="307368104"/>
        <c:scaling>
          <c:orientation val="minMax"/>
        </c:scaling>
        <c:delete val="0"/>
        <c:axPos val="b"/>
        <c:numFmt formatCode="0.00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8398640"/>
        <c:crosses val="autoZero"/>
        <c:auto val="1"/>
        <c:lblAlgn val="ctr"/>
        <c:lblOffset val="100"/>
        <c:noMultiLvlLbl val="0"/>
      </c:catAx>
      <c:valAx>
        <c:axId val="30839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7368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Direction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82063670748814"/>
          <c:y val="0.16679036117616483"/>
          <c:w val="0.85569107582002168"/>
          <c:h val="0.66232709030147707"/>
        </c:manualLayout>
      </c:layout>
      <c:barChart>
        <c:barDir val="col"/>
        <c:grouping val="clustered"/>
        <c:varyColors val="0"/>
        <c:ser>
          <c:idx val="0"/>
          <c:order val="0"/>
          <c:spPr>
            <a:solidFill>
              <a:schemeClr val="accent1"/>
            </a:solidFill>
            <a:ln>
              <a:noFill/>
            </a:ln>
            <a:effectLst/>
          </c:spPr>
          <c:invertIfNegative val="0"/>
          <c:cat>
            <c:numRef>
              <c:f>Output!$AJ$6:$AJ$15</c:f>
              <c:numCache>
                <c:formatCode>0</c:formatCode>
                <c:ptCount val="10"/>
                <c:pt idx="0">
                  <c:v>12.021012998124206</c:v>
                </c:pt>
                <c:pt idx="1">
                  <c:v>42.108025946635152</c:v>
                </c:pt>
                <c:pt idx="2">
                  <c:v>72.195038895146098</c:v>
                </c:pt>
                <c:pt idx="3">
                  <c:v>102.28205184365704</c:v>
                </c:pt>
                <c:pt idx="4">
                  <c:v>132.36906479216799</c:v>
                </c:pt>
                <c:pt idx="5">
                  <c:v>162.45607774067895</c:v>
                </c:pt>
                <c:pt idx="6">
                  <c:v>192.54309068918991</c:v>
                </c:pt>
                <c:pt idx="7">
                  <c:v>222.63010363770087</c:v>
                </c:pt>
                <c:pt idx="8">
                  <c:v>252.71711658621183</c:v>
                </c:pt>
                <c:pt idx="9">
                  <c:v>282.80412953472279</c:v>
                </c:pt>
              </c:numCache>
            </c:numRef>
          </c:cat>
          <c:val>
            <c:numRef>
              <c:f>Output!$AK$6:$AK$15</c:f>
              <c:numCache>
                <c:formatCode>General</c:formatCode>
                <c:ptCount val="10"/>
                <c:pt idx="0">
                  <c:v>0</c:v>
                </c:pt>
                <c:pt idx="1">
                  <c:v>0</c:v>
                </c:pt>
                <c:pt idx="2">
                  <c:v>2</c:v>
                </c:pt>
                <c:pt idx="3">
                  <c:v>2</c:v>
                </c:pt>
                <c:pt idx="4">
                  <c:v>5</c:v>
                </c:pt>
                <c:pt idx="5">
                  <c:v>31</c:v>
                </c:pt>
                <c:pt idx="6">
                  <c:v>101</c:v>
                </c:pt>
                <c:pt idx="7">
                  <c:v>129</c:v>
                </c:pt>
                <c:pt idx="8">
                  <c:v>4</c:v>
                </c:pt>
                <c:pt idx="9">
                  <c:v>0</c:v>
                </c:pt>
              </c:numCache>
            </c:numRef>
          </c:val>
        </c:ser>
        <c:dLbls>
          <c:showLegendKey val="0"/>
          <c:showVal val="0"/>
          <c:showCatName val="0"/>
          <c:showSerName val="0"/>
          <c:showPercent val="0"/>
          <c:showBubbleSize val="0"/>
        </c:dLbls>
        <c:gapWidth val="219"/>
        <c:overlap val="-27"/>
        <c:axId val="308399424"/>
        <c:axId val="308399816"/>
      </c:barChart>
      <c:catAx>
        <c:axId val="308399424"/>
        <c:scaling>
          <c:orientation val="minMax"/>
        </c:scaling>
        <c:delete val="0"/>
        <c:axPos val="b"/>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8399816"/>
        <c:crosses val="autoZero"/>
        <c:auto val="1"/>
        <c:lblAlgn val="ctr"/>
        <c:lblOffset val="100"/>
        <c:noMultiLvlLbl val="0"/>
      </c:catAx>
      <c:valAx>
        <c:axId val="308399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8399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Velocity (m/d)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727393946840875"/>
          <c:y val="0.16707207207207206"/>
          <c:w val="0.85740597892880277"/>
          <c:h val="0.68338618145704755"/>
        </c:manualLayout>
      </c:layout>
      <c:barChart>
        <c:barDir val="col"/>
        <c:grouping val="clustered"/>
        <c:varyColors val="0"/>
        <c:ser>
          <c:idx val="0"/>
          <c:order val="0"/>
          <c:spPr>
            <a:solidFill>
              <a:schemeClr val="accent1"/>
            </a:solidFill>
            <a:ln w="25400">
              <a:noFill/>
            </a:ln>
            <a:effectLst/>
          </c:spPr>
          <c:invertIfNegative val="0"/>
          <c:cat>
            <c:numRef>
              <c:f>Output!$AT$6:$AT$15</c:f>
              <c:numCache>
                <c:formatCode>0.000</c:formatCode>
                <c:ptCount val="10"/>
                <c:pt idx="0">
                  <c:v>0.17162362570923109</c:v>
                </c:pt>
                <c:pt idx="1">
                  <c:v>0.30486846920525212</c:v>
                </c:pt>
                <c:pt idx="2">
                  <c:v>0.43811331270127318</c:v>
                </c:pt>
                <c:pt idx="3">
                  <c:v>0.57135815619729424</c:v>
                </c:pt>
                <c:pt idx="4">
                  <c:v>0.7046029996933153</c:v>
                </c:pt>
                <c:pt idx="5">
                  <c:v>0.83784784318933636</c:v>
                </c:pt>
                <c:pt idx="6">
                  <c:v>0.97109268668535742</c:v>
                </c:pt>
                <c:pt idx="7">
                  <c:v>1.1043375301813785</c:v>
                </c:pt>
                <c:pt idx="8">
                  <c:v>1.2375823736773994</c:v>
                </c:pt>
                <c:pt idx="9">
                  <c:v>1.3708272171734204</c:v>
                </c:pt>
              </c:numCache>
            </c:numRef>
          </c:cat>
          <c:val>
            <c:numRef>
              <c:f>Output!$AU$6:$AU$15</c:f>
              <c:numCache>
                <c:formatCode>General</c:formatCode>
                <c:ptCount val="10"/>
                <c:pt idx="0">
                  <c:v>0</c:v>
                </c:pt>
                <c:pt idx="1">
                  <c:v>8</c:v>
                </c:pt>
                <c:pt idx="2">
                  <c:v>86</c:v>
                </c:pt>
                <c:pt idx="3">
                  <c:v>130</c:v>
                </c:pt>
                <c:pt idx="4">
                  <c:v>41</c:v>
                </c:pt>
                <c:pt idx="5">
                  <c:v>6</c:v>
                </c:pt>
                <c:pt idx="6">
                  <c:v>0</c:v>
                </c:pt>
                <c:pt idx="7">
                  <c:v>1</c:v>
                </c:pt>
                <c:pt idx="8">
                  <c:v>1</c:v>
                </c:pt>
                <c:pt idx="9">
                  <c:v>1</c:v>
                </c:pt>
              </c:numCache>
            </c:numRef>
          </c:val>
        </c:ser>
        <c:dLbls>
          <c:showLegendKey val="0"/>
          <c:showVal val="0"/>
          <c:showCatName val="0"/>
          <c:showSerName val="0"/>
          <c:showPercent val="0"/>
          <c:showBubbleSize val="0"/>
        </c:dLbls>
        <c:gapWidth val="219"/>
        <c:axId val="308400600"/>
        <c:axId val="308400992"/>
      </c:barChart>
      <c:catAx>
        <c:axId val="308400600"/>
        <c:scaling>
          <c:orientation val="minMax"/>
        </c:scaling>
        <c:delete val="0"/>
        <c:axPos val="b"/>
        <c:numFmt formatCode="0.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8400992"/>
        <c:crosses val="autoZero"/>
        <c:auto val="1"/>
        <c:lblAlgn val="ctr"/>
        <c:lblOffset val="100"/>
        <c:noMultiLvlLbl val="0"/>
      </c:catAx>
      <c:valAx>
        <c:axId val="308400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8400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Estimator Area vs. Gradient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Output!$AY$2:$AY$1000</c:f>
              <c:numCache>
                <c:formatCode>0.00</c:formatCode>
                <c:ptCount val="999"/>
                <c:pt idx="0">
                  <c:v>95932.294257019224</c:v>
                </c:pt>
                <c:pt idx="1">
                  <c:v>83261.11779549942</c:v>
                </c:pt>
                <c:pt idx="2">
                  <c:v>122278.60684752735</c:v>
                </c:pt>
                <c:pt idx="3">
                  <c:v>263313.24585750903</c:v>
                </c:pt>
                <c:pt idx="4">
                  <c:v>43386.654770507019</c:v>
                </c:pt>
                <c:pt idx="5">
                  <c:v>84725.777936524886</c:v>
                </c:pt>
                <c:pt idx="6">
                  <c:v>111119.56445151809</c:v>
                </c:pt>
                <c:pt idx="7">
                  <c:v>147845.76620200195</c:v>
                </c:pt>
                <c:pt idx="8">
                  <c:v>298840.17636601633</c:v>
                </c:pt>
                <c:pt idx="9">
                  <c:v>162677.15225651077</c:v>
                </c:pt>
                <c:pt idx="10">
                  <c:v>361255.37932851311</c:v>
                </c:pt>
                <c:pt idx="11">
                  <c:v>411712.56754051131</c:v>
                </c:pt>
                <c:pt idx="12">
                  <c:v>232114.1674480231</c:v>
                </c:pt>
                <c:pt idx="13">
                  <c:v>253612.01842307547</c:v>
                </c:pt>
                <c:pt idx="14">
                  <c:v>352887.21531597967</c:v>
                </c:pt>
                <c:pt idx="15">
                  <c:v>118947.87088301123</c:v>
                </c:pt>
                <c:pt idx="16">
                  <c:v>127563.79926107283</c:v>
                </c:pt>
                <c:pt idx="17">
                  <c:v>143340.92775502041</c:v>
                </c:pt>
                <c:pt idx="18">
                  <c:v>208878.30995498085</c:v>
                </c:pt>
                <c:pt idx="19">
                  <c:v>713163.35938205163</c:v>
                </c:pt>
                <c:pt idx="20">
                  <c:v>443061.31517804868</c:v>
                </c:pt>
                <c:pt idx="21">
                  <c:v>1107619.3940991217</c:v>
                </c:pt>
                <c:pt idx="22">
                  <c:v>1043302.318209058</c:v>
                </c:pt>
                <c:pt idx="23">
                  <c:v>75746.931115516782</c:v>
                </c:pt>
                <c:pt idx="24">
                  <c:v>330826.55932603835</c:v>
                </c:pt>
                <c:pt idx="25">
                  <c:v>94284.713614499473</c:v>
                </c:pt>
                <c:pt idx="26">
                  <c:v>144452.912613525</c:v>
                </c:pt>
                <c:pt idx="27">
                  <c:v>176433.34284552315</c:v>
                </c:pt>
                <c:pt idx="28">
                  <c:v>246307.5326126061</c:v>
                </c:pt>
                <c:pt idx="29">
                  <c:v>36915.648452988244</c:v>
                </c:pt>
                <c:pt idx="30">
                  <c:v>61388.627705990933</c:v>
                </c:pt>
                <c:pt idx="31">
                  <c:v>111054.657446046</c:v>
                </c:pt>
                <c:pt idx="32">
                  <c:v>124609.90881556127</c:v>
                </c:pt>
                <c:pt idx="33">
                  <c:v>134678.72871150519</c:v>
                </c:pt>
                <c:pt idx="34">
                  <c:v>456774.75817106193</c:v>
                </c:pt>
                <c:pt idx="35">
                  <c:v>858193.6037370374</c:v>
                </c:pt>
                <c:pt idx="36">
                  <c:v>617698.41133304546</c:v>
                </c:pt>
                <c:pt idx="37">
                  <c:v>1711294.9739946225</c:v>
                </c:pt>
                <c:pt idx="38">
                  <c:v>1349151.704863531</c:v>
                </c:pt>
                <c:pt idx="39">
                  <c:v>47360.322296989136</c:v>
                </c:pt>
                <c:pt idx="40">
                  <c:v>72950.952671001171</c:v>
                </c:pt>
                <c:pt idx="41">
                  <c:v>88848.16163049548</c:v>
                </c:pt>
                <c:pt idx="42">
                  <c:v>232477.83578093571</c:v>
                </c:pt>
                <c:pt idx="43">
                  <c:v>174987.98644648527</c:v>
                </c:pt>
                <c:pt idx="44">
                  <c:v>497859.52167500398</c:v>
                </c:pt>
                <c:pt idx="45">
                  <c:v>373961.46409392031</c:v>
                </c:pt>
                <c:pt idx="46">
                  <c:v>379542.40569903032</c:v>
                </c:pt>
                <c:pt idx="47">
                  <c:v>270133.08333353529</c:v>
                </c:pt>
                <c:pt idx="48">
                  <c:v>743185.6391331061</c:v>
                </c:pt>
                <c:pt idx="49">
                  <c:v>593293.82489804167</c:v>
                </c:pt>
                <c:pt idx="50">
                  <c:v>448409.50216202834</c:v>
                </c:pt>
                <c:pt idx="51">
                  <c:v>328617.29441052768</c:v>
                </c:pt>
                <c:pt idx="52">
                  <c:v>920424.40523657098</c:v>
                </c:pt>
                <c:pt idx="53">
                  <c:v>711439.31091652752</c:v>
                </c:pt>
                <c:pt idx="54">
                  <c:v>170840.66734502575</c:v>
                </c:pt>
                <c:pt idx="55">
                  <c:v>764779.74107112514</c:v>
                </c:pt>
                <c:pt idx="56">
                  <c:v>824771.7882291252</c:v>
                </c:pt>
                <c:pt idx="57">
                  <c:v>244785.34390954272</c:v>
                </c:pt>
                <c:pt idx="58">
                  <c:v>227265.70583256704</c:v>
                </c:pt>
                <c:pt idx="59">
                  <c:v>185506.26371548985</c:v>
                </c:pt>
                <c:pt idx="60">
                  <c:v>171493.51036952346</c:v>
                </c:pt>
                <c:pt idx="61">
                  <c:v>138770.31558156709</c:v>
                </c:pt>
                <c:pt idx="62">
                  <c:v>128153.65756052155</c:v>
                </c:pt>
                <c:pt idx="63">
                  <c:v>156964.83800999797</c:v>
                </c:pt>
                <c:pt idx="64">
                  <c:v>510255.47727305413</c:v>
                </c:pt>
                <c:pt idx="65">
                  <c:v>376316.45717855671</c:v>
                </c:pt>
                <c:pt idx="66">
                  <c:v>842296.30902762723</c:v>
                </c:pt>
                <c:pt idx="67">
                  <c:v>727522.04492556548</c:v>
                </c:pt>
                <c:pt idx="68">
                  <c:v>114764.42016754473</c:v>
                </c:pt>
                <c:pt idx="69">
                  <c:v>510878.68738804763</c:v>
                </c:pt>
                <c:pt idx="70">
                  <c:v>38134.43832747425</c:v>
                </c:pt>
                <c:pt idx="71">
                  <c:v>95749.373755525026</c:v>
                </c:pt>
                <c:pt idx="72">
                  <c:v>172311.35926954367</c:v>
                </c:pt>
                <c:pt idx="73">
                  <c:v>241017.99125202579</c:v>
                </c:pt>
                <c:pt idx="74">
                  <c:v>319676.01926156733</c:v>
                </c:pt>
                <c:pt idx="75">
                  <c:v>88483.79847003569</c:v>
                </c:pt>
                <c:pt idx="76">
                  <c:v>419117.50435357628</c:v>
                </c:pt>
                <c:pt idx="77">
                  <c:v>387342.17162258725</c:v>
                </c:pt>
                <c:pt idx="78">
                  <c:v>115807.6005300086</c:v>
                </c:pt>
                <c:pt idx="79">
                  <c:v>99895.615050036751</c:v>
                </c:pt>
                <c:pt idx="80">
                  <c:v>150177.0681700359</c:v>
                </c:pt>
                <c:pt idx="81">
                  <c:v>94280.183302521895</c:v>
                </c:pt>
                <c:pt idx="82">
                  <c:v>386814.64802549349</c:v>
                </c:pt>
                <c:pt idx="83">
                  <c:v>217058.28970661393</c:v>
                </c:pt>
                <c:pt idx="84">
                  <c:v>136879.66513651979</c:v>
                </c:pt>
                <c:pt idx="85">
                  <c:v>144941.86129199094</c:v>
                </c:pt>
                <c:pt idx="86">
                  <c:v>822666.67322853045</c:v>
                </c:pt>
                <c:pt idx="87">
                  <c:v>718334.50493404327</c:v>
                </c:pt>
                <c:pt idx="88">
                  <c:v>1613352.8405236185</c:v>
                </c:pt>
                <c:pt idx="89">
                  <c:v>1200752.3831805289</c:v>
                </c:pt>
                <c:pt idx="90">
                  <c:v>88699.445463006996</c:v>
                </c:pt>
                <c:pt idx="91">
                  <c:v>140683.86235201225</c:v>
                </c:pt>
                <c:pt idx="92">
                  <c:v>193307.27306199033</c:v>
                </c:pt>
                <c:pt idx="93">
                  <c:v>303452.27196647949</c:v>
                </c:pt>
                <c:pt idx="94">
                  <c:v>120615.93830248171</c:v>
                </c:pt>
                <c:pt idx="95">
                  <c:v>406967.07998095569</c:v>
                </c:pt>
                <c:pt idx="96">
                  <c:v>47556.234627042133</c:v>
                </c:pt>
                <c:pt idx="97">
                  <c:v>75236.766514052215</c:v>
                </c:pt>
                <c:pt idx="98">
                  <c:v>97036.612126499487</c:v>
                </c:pt>
                <c:pt idx="99">
                  <c:v>191821.7937845322</c:v>
                </c:pt>
                <c:pt idx="100">
                  <c:v>218575.49552854276</c:v>
                </c:pt>
                <c:pt idx="101">
                  <c:v>493049.8242561103</c:v>
                </c:pt>
                <c:pt idx="102">
                  <c:v>292700.82180904871</c:v>
                </c:pt>
                <c:pt idx="103">
                  <c:v>297415.09199801384</c:v>
                </c:pt>
                <c:pt idx="104">
                  <c:v>313785.90835601854</c:v>
                </c:pt>
                <c:pt idx="105">
                  <c:v>707014.79211006034</c:v>
                </c:pt>
                <c:pt idx="106">
                  <c:v>447572.50957801868</c:v>
                </c:pt>
                <c:pt idx="107">
                  <c:v>307003.69145453122</c:v>
                </c:pt>
                <c:pt idx="108">
                  <c:v>702364.53810862766</c:v>
                </c:pt>
                <c:pt idx="109">
                  <c:v>381341.86828051758</c:v>
                </c:pt>
                <c:pt idx="110">
                  <c:v>875228.97644112271</c:v>
                </c:pt>
                <c:pt idx="111">
                  <c:v>97244.782090568944</c:v>
                </c:pt>
                <c:pt idx="112">
                  <c:v>451599.60719399544</c:v>
                </c:pt>
                <c:pt idx="113">
                  <c:v>111426.27186749366</c:v>
                </c:pt>
                <c:pt idx="114">
                  <c:v>153197.48535248084</c:v>
                </c:pt>
                <c:pt idx="115">
                  <c:v>585146.1526250788</c:v>
                </c:pt>
                <c:pt idx="116">
                  <c:v>220014.91173904962</c:v>
                </c:pt>
                <c:pt idx="117">
                  <c:v>788265.18615663634</c:v>
                </c:pt>
                <c:pt idx="118">
                  <c:v>901854.20536959975</c:v>
                </c:pt>
                <c:pt idx="119">
                  <c:v>345582.72950551059</c:v>
                </c:pt>
                <c:pt idx="120">
                  <c:v>171579.79599305245</c:v>
                </c:pt>
                <c:pt idx="121">
                  <c:v>64659.591456011556</c:v>
                </c:pt>
                <c:pt idx="122">
                  <c:v>79876.200347466816</c:v>
                </c:pt>
                <c:pt idx="123">
                  <c:v>340559.48514800891</c:v>
                </c:pt>
                <c:pt idx="124">
                  <c:v>548287.76785801188</c:v>
                </c:pt>
                <c:pt idx="125">
                  <c:v>400827.40137146035</c:v>
                </c:pt>
                <c:pt idx="126">
                  <c:v>263794.23784053716</c:v>
                </c:pt>
                <c:pt idx="127">
                  <c:v>194232.27129148858</c:v>
                </c:pt>
                <c:pt idx="128">
                  <c:v>173483.28699748343</c:v>
                </c:pt>
                <c:pt idx="129">
                  <c:v>497917.4596709662</c:v>
                </c:pt>
                <c:pt idx="130">
                  <c:v>527524.31147097657</c:v>
                </c:pt>
                <c:pt idx="131">
                  <c:v>956562.79521148046</c:v>
                </c:pt>
                <c:pt idx="132">
                  <c:v>658736.60197045375</c:v>
                </c:pt>
                <c:pt idx="133">
                  <c:v>97344.009543010514</c:v>
                </c:pt>
                <c:pt idx="134">
                  <c:v>178778.60070246496</c:v>
                </c:pt>
                <c:pt idx="135">
                  <c:v>642214.23887001059</c:v>
                </c:pt>
                <c:pt idx="136">
                  <c:v>325438.88511151494</c:v>
                </c:pt>
                <c:pt idx="137">
                  <c:v>935661.82411404443</c:v>
                </c:pt>
                <c:pt idx="138">
                  <c:v>962995.61453699879</c:v>
                </c:pt>
                <c:pt idx="139">
                  <c:v>36939.576605996575</c:v>
                </c:pt>
                <c:pt idx="140">
                  <c:v>93431.28894248321</c:v>
                </c:pt>
                <c:pt idx="141">
                  <c:v>353121.72434004303</c:v>
                </c:pt>
                <c:pt idx="142">
                  <c:v>140509.5294704905</c:v>
                </c:pt>
                <c:pt idx="143">
                  <c:v>482196.07316304412</c:v>
                </c:pt>
                <c:pt idx="144">
                  <c:v>541777.05485406565</c:v>
                </c:pt>
                <c:pt idx="145">
                  <c:v>44500.487907481816</c:v>
                </c:pt>
                <c:pt idx="146">
                  <c:v>190280.02592800066</c:v>
                </c:pt>
                <c:pt idx="147">
                  <c:v>306667.56555599545</c:v>
                </c:pt>
                <c:pt idx="148">
                  <c:v>440942.71154902835</c:v>
                </c:pt>
                <c:pt idx="149">
                  <c:v>454763.3951645277</c:v>
                </c:pt>
                <c:pt idx="150">
                  <c:v>732547.45602752687</c:v>
                </c:pt>
                <c:pt idx="151">
                  <c:v>760454.71233906201</c:v>
                </c:pt>
                <c:pt idx="152">
                  <c:v>37091.257965010402</c:v>
                </c:pt>
                <c:pt idx="153">
                  <c:v>42850.845207008242</c:v>
                </c:pt>
                <c:pt idx="154">
                  <c:v>42348.675948037766</c:v>
                </c:pt>
                <c:pt idx="155">
                  <c:v>147341.88538650115</c:v>
                </c:pt>
                <c:pt idx="156">
                  <c:v>67999.561605012554</c:v>
                </c:pt>
                <c:pt idx="157">
                  <c:v>293787.7865610827</c:v>
                </c:pt>
                <c:pt idx="158">
                  <c:v>256321.65542101805</c:v>
                </c:pt>
                <c:pt idx="159">
                  <c:v>198071.02392590899</c:v>
                </c:pt>
                <c:pt idx="160">
                  <c:v>201687.66298198426</c:v>
                </c:pt>
                <c:pt idx="161">
                  <c:v>631464.00510205003</c:v>
                </c:pt>
                <c:pt idx="162">
                  <c:v>295939.61601603124</c:v>
                </c:pt>
                <c:pt idx="163">
                  <c:v>1293228.3741741215</c:v>
                </c:pt>
                <c:pt idx="164">
                  <c:v>1108991.2001460572</c:v>
                </c:pt>
                <c:pt idx="165">
                  <c:v>45184.366619992295</c:v>
                </c:pt>
                <c:pt idx="166">
                  <c:v>69761.935245005632</c:v>
                </c:pt>
                <c:pt idx="167">
                  <c:v>85845.156517509604</c:v>
                </c:pt>
                <c:pt idx="168">
                  <c:v>70031.850982448581</c:v>
                </c:pt>
                <c:pt idx="169">
                  <c:v>242290.08285748665</c:v>
                </c:pt>
                <c:pt idx="170">
                  <c:v>89771.036841009904</c:v>
                </c:pt>
                <c:pt idx="171">
                  <c:v>316334.76756604196</c:v>
                </c:pt>
                <c:pt idx="172">
                  <c:v>370342.80508798477</c:v>
                </c:pt>
                <c:pt idx="173">
                  <c:v>53017.32452447684</c:v>
                </c:pt>
                <c:pt idx="174">
                  <c:v>339186.45377655589</c:v>
                </c:pt>
                <c:pt idx="175">
                  <c:v>134747.93472903452</c:v>
                </c:pt>
                <c:pt idx="176">
                  <c:v>511492.68602511776</c:v>
                </c:pt>
                <c:pt idx="177">
                  <c:v>539506.96689308062</c:v>
                </c:pt>
                <c:pt idx="178">
                  <c:v>376073.12000755599</c:v>
                </c:pt>
                <c:pt idx="179">
                  <c:v>161251.71557402861</c:v>
                </c:pt>
                <c:pt idx="180">
                  <c:v>656751.02189658512</c:v>
                </c:pt>
                <c:pt idx="181">
                  <c:v>625672.0226795678</c:v>
                </c:pt>
                <c:pt idx="182">
                  <c:v>75811.470662998894</c:v>
                </c:pt>
                <c:pt idx="183">
                  <c:v>573442.73988561181</c:v>
                </c:pt>
                <c:pt idx="184">
                  <c:v>175893.56645653149</c:v>
                </c:pt>
                <c:pt idx="185">
                  <c:v>646865.69312609849</c:v>
                </c:pt>
                <c:pt idx="186">
                  <c:v>146448.08312098487</c:v>
                </c:pt>
                <c:pt idx="187">
                  <c:v>150566.89143603071</c:v>
                </c:pt>
                <c:pt idx="188">
                  <c:v>92223.242160560025</c:v>
                </c:pt>
                <c:pt idx="189">
                  <c:v>492894.21531346446</c:v>
                </c:pt>
                <c:pt idx="190">
                  <c:v>236712.15000893432</c:v>
                </c:pt>
                <c:pt idx="191">
                  <c:v>1008212.683210955</c:v>
                </c:pt>
                <c:pt idx="192">
                  <c:v>861441.64032295486</c:v>
                </c:pt>
                <c:pt idx="193">
                  <c:v>50943.9538619901</c:v>
                </c:pt>
                <c:pt idx="194">
                  <c:v>75019.353228033084</c:v>
                </c:pt>
                <c:pt idx="195">
                  <c:v>72677.395638054018</c:v>
                </c:pt>
                <c:pt idx="196">
                  <c:v>130074.95772894939</c:v>
                </c:pt>
                <c:pt idx="197">
                  <c:v>99088.521074994656</c:v>
                </c:pt>
                <c:pt idx="198">
                  <c:v>366849.41061600629</c:v>
                </c:pt>
                <c:pt idx="199">
                  <c:v>243128.05068593394</c:v>
                </c:pt>
                <c:pt idx="200">
                  <c:v>28503.581628006166</c:v>
                </c:pt>
                <c:pt idx="201">
                  <c:v>51104.502860995235</c:v>
                </c:pt>
                <c:pt idx="202">
                  <c:v>34592.145661993847</c:v>
                </c:pt>
                <c:pt idx="203">
                  <c:v>149495.8924420171</c:v>
                </c:pt>
                <c:pt idx="204">
                  <c:v>240836.63552402472</c:v>
                </c:pt>
                <c:pt idx="205">
                  <c:v>204807.73753549988</c:v>
                </c:pt>
                <c:pt idx="206">
                  <c:v>69328.656883460935</c:v>
                </c:pt>
                <c:pt idx="207">
                  <c:v>339039.73824994755</c:v>
                </c:pt>
                <c:pt idx="208">
                  <c:v>345426.87017299503</c:v>
                </c:pt>
                <c:pt idx="209">
                  <c:v>155153.7944444876</c:v>
                </c:pt>
                <c:pt idx="210">
                  <c:v>426996.83871103061</c:v>
                </c:pt>
                <c:pt idx="211">
                  <c:v>239030.2562129834</c:v>
                </c:pt>
                <c:pt idx="212">
                  <c:v>609399.56198603427</c:v>
                </c:pt>
                <c:pt idx="213">
                  <c:v>739304.29716951645</c:v>
                </c:pt>
                <c:pt idx="214">
                  <c:v>452135.7952110311</c:v>
                </c:pt>
                <c:pt idx="215">
                  <c:v>1491397.2179540629</c:v>
                </c:pt>
                <c:pt idx="216">
                  <c:v>1220904.815135991</c:v>
                </c:pt>
                <c:pt idx="217">
                  <c:v>587244.94617047207</c:v>
                </c:pt>
                <c:pt idx="218">
                  <c:v>404239.60310092999</c:v>
                </c:pt>
                <c:pt idx="219">
                  <c:v>1174964.6305339874</c:v>
                </c:pt>
                <c:pt idx="220">
                  <c:v>936719.41898398101</c:v>
                </c:pt>
                <c:pt idx="221">
                  <c:v>493965.21430747851</c:v>
                </c:pt>
                <c:pt idx="222">
                  <c:v>362879.34426898073</c:v>
                </c:pt>
                <c:pt idx="223">
                  <c:v>983423.3511309874</c:v>
                </c:pt>
                <c:pt idx="224">
                  <c:v>771171.89623496041</c:v>
                </c:pt>
                <c:pt idx="225">
                  <c:v>380309.71993852471</c:v>
                </c:pt>
                <c:pt idx="226">
                  <c:v>259606.73528603298</c:v>
                </c:pt>
                <c:pt idx="227">
                  <c:v>761396.18712156697</c:v>
                </c:pt>
                <c:pt idx="228">
                  <c:v>608238.01231051993</c:v>
                </c:pt>
                <c:pt idx="229">
                  <c:v>411335.85974901798</c:v>
                </c:pt>
                <c:pt idx="230">
                  <c:v>301633.62858747592</c:v>
                </c:pt>
                <c:pt idx="231">
                  <c:v>883801.87890503113</c:v>
                </c:pt>
                <c:pt idx="232">
                  <c:v>863759.74652700394</c:v>
                </c:pt>
                <c:pt idx="233">
                  <c:v>462628.51909803395</c:v>
                </c:pt>
                <c:pt idx="234">
                  <c:v>233116.26385491667</c:v>
                </c:pt>
                <c:pt idx="235">
                  <c:v>128953.10496597392</c:v>
                </c:pt>
                <c:pt idx="236">
                  <c:v>397489.50027594826</c:v>
                </c:pt>
                <c:pt idx="237">
                  <c:v>365242.30900788272</c:v>
                </c:pt>
                <c:pt idx="238">
                  <c:v>354590.20339899918</c:v>
                </c:pt>
                <c:pt idx="239">
                  <c:v>198507.57147901185</c:v>
                </c:pt>
                <c:pt idx="240">
                  <c:v>617224.9873600367</c:v>
                </c:pt>
                <c:pt idx="241">
                  <c:v>558984.0394379918</c:v>
                </c:pt>
                <c:pt idx="242">
                  <c:v>407560.09090250346</c:v>
                </c:pt>
                <c:pt idx="243">
                  <c:v>241094.57359650978</c:v>
                </c:pt>
                <c:pt idx="244">
                  <c:v>778566.54450400837</c:v>
                </c:pt>
                <c:pt idx="245">
                  <c:v>661232.31649698329</c:v>
                </c:pt>
                <c:pt idx="246">
                  <c:v>124167.35779053309</c:v>
                </c:pt>
                <c:pt idx="247">
                  <c:v>663771.29159808799</c:v>
                </c:pt>
                <c:pt idx="248">
                  <c:v>733120.92191610707</c:v>
                </c:pt>
                <c:pt idx="249">
                  <c:v>11991.224429004747</c:v>
                </c:pt>
                <c:pt idx="250">
                  <c:v>125902.12180604588</c:v>
                </c:pt>
                <c:pt idx="251">
                  <c:v>73982.6487750011</c:v>
                </c:pt>
                <c:pt idx="252">
                  <c:v>203814.8881325179</c:v>
                </c:pt>
                <c:pt idx="253">
                  <c:v>141512.52971546713</c:v>
                </c:pt>
                <c:pt idx="254">
                  <c:v>325361.06857403164</c:v>
                </c:pt>
                <c:pt idx="255">
                  <c:v>228330.5166794759</c:v>
                </c:pt>
                <c:pt idx="256">
                  <c:v>499398.05517705576</c:v>
                </c:pt>
                <c:pt idx="257">
                  <c:v>331279.9306439528</c:v>
                </c:pt>
                <c:pt idx="258">
                  <c:v>700873.73064804205</c:v>
                </c:pt>
                <c:pt idx="259">
                  <c:v>89903.990755476625</c:v>
                </c:pt>
                <c:pt idx="260">
                  <c:v>79521.105369470766</c:v>
                </c:pt>
                <c:pt idx="261">
                  <c:v>280249.98971052066</c:v>
                </c:pt>
                <c:pt idx="262">
                  <c:v>401136.5076370489</c:v>
                </c:pt>
                <c:pt idx="263">
                  <c:v>455467.19456102385</c:v>
                </c:pt>
                <c:pt idx="264">
                  <c:v>674879.97399406123</c:v>
                </c:pt>
                <c:pt idx="265">
                  <c:v>290632.8750965264</c:v>
                </c:pt>
                <c:pt idx="266">
                  <c:v>292764.83799658285</c:v>
                </c:pt>
                <c:pt idx="267">
                  <c:v>382012.42706949706</c:v>
                </c:pt>
                <c:pt idx="268">
                  <c:v>515128.46950251708</c:v>
                </c:pt>
                <c:pt idx="269">
                  <c:v>615786.69390908233</c:v>
                </c:pt>
                <c:pt idx="270">
                  <c:v>384144.38996955351</c:v>
                </c:pt>
                <c:pt idx="271">
                  <c:v>150790.25819051013</c:v>
                </c:pt>
                <c:pt idx="272">
                  <c:v>249316.51969701846</c:v>
                </c:pt>
                <c:pt idx="273">
                  <c:v>482670.65147606196</c:v>
                </c:pt>
              </c:numCache>
            </c:numRef>
          </c:xVal>
          <c:yVal>
            <c:numRef>
              <c:f>Output!$AZ$2:$AZ$1000</c:f>
              <c:numCache>
                <c:formatCode>General</c:formatCode>
                <c:ptCount val="999"/>
                <c:pt idx="0">
                  <c:v>8.7342580070510578E-4</c:v>
                </c:pt>
                <c:pt idx="1">
                  <c:v>1.7401205926997072E-3</c:v>
                </c:pt>
                <c:pt idx="2">
                  <c:v>1.5034246405873108E-3</c:v>
                </c:pt>
                <c:pt idx="3">
                  <c:v>7.9054747278982287E-4</c:v>
                </c:pt>
                <c:pt idx="4">
                  <c:v>1.9653611435363895E-3</c:v>
                </c:pt>
                <c:pt idx="5">
                  <c:v>1.2337505739868683E-3</c:v>
                </c:pt>
                <c:pt idx="6">
                  <c:v>1.2524453704200588E-3</c:v>
                </c:pt>
                <c:pt idx="7">
                  <c:v>1.2651124128315535E-3</c:v>
                </c:pt>
                <c:pt idx="8">
                  <c:v>1.4052065608015981E-3</c:v>
                </c:pt>
                <c:pt idx="9">
                  <c:v>1.5240630798284789E-3</c:v>
                </c:pt>
                <c:pt idx="10">
                  <c:v>1.2606172903704958E-3</c:v>
                </c:pt>
                <c:pt idx="11">
                  <c:v>1.2642993906640592E-3</c:v>
                </c:pt>
                <c:pt idx="12">
                  <c:v>1.8150807839940443E-3</c:v>
                </c:pt>
                <c:pt idx="13">
                  <c:v>1.8463797321618695E-3</c:v>
                </c:pt>
                <c:pt idx="14">
                  <c:v>6.1625434308078969E-4</c:v>
                </c:pt>
                <c:pt idx="15">
                  <c:v>2.050301396958274E-3</c:v>
                </c:pt>
                <c:pt idx="16">
                  <c:v>1.7113344398738211E-3</c:v>
                </c:pt>
                <c:pt idx="17">
                  <c:v>1.9052420599981659E-3</c:v>
                </c:pt>
                <c:pt idx="18">
                  <c:v>1.8378098513345308E-3</c:v>
                </c:pt>
                <c:pt idx="19">
                  <c:v>1.5962318318081181E-3</c:v>
                </c:pt>
                <c:pt idx="20">
                  <c:v>1.6231722315824882E-3</c:v>
                </c:pt>
                <c:pt idx="21">
                  <c:v>1.293466375962213E-3</c:v>
                </c:pt>
                <c:pt idx="22">
                  <c:v>1.3915478840894622E-3</c:v>
                </c:pt>
                <c:pt idx="23">
                  <c:v>1.8027762034130315E-3</c:v>
                </c:pt>
                <c:pt idx="24">
                  <c:v>2.2395010308373228E-3</c:v>
                </c:pt>
                <c:pt idx="25">
                  <c:v>1.8332379898591841E-3</c:v>
                </c:pt>
                <c:pt idx="26">
                  <c:v>1.8045255600499404E-3</c:v>
                </c:pt>
                <c:pt idx="27">
                  <c:v>1.8118216574524717E-3</c:v>
                </c:pt>
                <c:pt idx="28">
                  <c:v>3.2995233814822962E-3</c:v>
                </c:pt>
                <c:pt idx="29">
                  <c:v>2.1579375546164521E-3</c:v>
                </c:pt>
                <c:pt idx="30">
                  <c:v>1.977727690667726E-3</c:v>
                </c:pt>
                <c:pt idx="31">
                  <c:v>1.8118625736481026E-3</c:v>
                </c:pt>
                <c:pt idx="32">
                  <c:v>1.8529609435280784E-3</c:v>
                </c:pt>
                <c:pt idx="33">
                  <c:v>1.5304412399724354E-3</c:v>
                </c:pt>
                <c:pt idx="34">
                  <c:v>1.3116261222852882E-3</c:v>
                </c:pt>
                <c:pt idx="35">
                  <c:v>2.3470436004415203E-3</c:v>
                </c:pt>
                <c:pt idx="36">
                  <c:v>2.0716262801258756E-3</c:v>
                </c:pt>
                <c:pt idx="37">
                  <c:v>1.549957220543217E-3</c:v>
                </c:pt>
                <c:pt idx="38">
                  <c:v>1.9404441172764532E-3</c:v>
                </c:pt>
                <c:pt idx="39">
                  <c:v>2.1162627955339263E-3</c:v>
                </c:pt>
                <c:pt idx="40">
                  <c:v>2.0689407637559439E-3</c:v>
                </c:pt>
                <c:pt idx="41">
                  <c:v>2.0841453521081017E-3</c:v>
                </c:pt>
                <c:pt idx="42">
                  <c:v>1.5421738773886422E-3</c:v>
                </c:pt>
                <c:pt idx="43">
                  <c:v>1.6044112663485695E-3</c:v>
                </c:pt>
                <c:pt idx="44">
                  <c:v>1.2617136477319157E-3</c:v>
                </c:pt>
                <c:pt idx="45">
                  <c:v>1.2819757067083874E-3</c:v>
                </c:pt>
                <c:pt idx="46">
                  <c:v>1.4995116421365358E-3</c:v>
                </c:pt>
                <c:pt idx="47">
                  <c:v>1.5821288875656611E-3</c:v>
                </c:pt>
                <c:pt idx="48">
                  <c:v>1.2608421183719265E-3</c:v>
                </c:pt>
                <c:pt idx="49">
                  <c:v>1.2698195862723329E-3</c:v>
                </c:pt>
                <c:pt idx="50">
                  <c:v>1.5026003897552574E-3</c:v>
                </c:pt>
                <c:pt idx="51">
                  <c:v>1.5853525705776244E-3</c:v>
                </c:pt>
                <c:pt idx="52">
                  <c:v>1.2605075084467475E-3</c:v>
                </c:pt>
                <c:pt idx="53">
                  <c:v>1.2638853809609388E-3</c:v>
                </c:pt>
                <c:pt idx="54">
                  <c:v>1.6597720290051395E-3</c:v>
                </c:pt>
                <c:pt idx="55">
                  <c:v>1.2995871050036096E-3</c:v>
                </c:pt>
                <c:pt idx="56">
                  <c:v>1.2603708609876126E-3</c:v>
                </c:pt>
                <c:pt idx="57">
                  <c:v>1.4986679082316515E-3</c:v>
                </c:pt>
                <c:pt idx="58">
                  <c:v>1.6353535846290756E-3</c:v>
                </c:pt>
                <c:pt idx="59">
                  <c:v>5.6138569157225147E-4</c:v>
                </c:pt>
                <c:pt idx="60">
                  <c:v>1.4367998681990601E-3</c:v>
                </c:pt>
                <c:pt idx="61">
                  <c:v>1.4148043456160282E-3</c:v>
                </c:pt>
                <c:pt idx="62">
                  <c:v>1.6816332802038637E-3</c:v>
                </c:pt>
                <c:pt idx="63">
                  <c:v>1.7776281828552928E-3</c:v>
                </c:pt>
                <c:pt idx="64">
                  <c:v>1.5936361035713401E-3</c:v>
                </c:pt>
                <c:pt idx="65">
                  <c:v>1.4996336972103389E-3</c:v>
                </c:pt>
                <c:pt idx="66">
                  <c:v>1.2747437581641043E-3</c:v>
                </c:pt>
                <c:pt idx="67">
                  <c:v>1.4100528827217865E-3</c:v>
                </c:pt>
                <c:pt idx="68">
                  <c:v>1.5462147628171326E-3</c:v>
                </c:pt>
                <c:pt idx="69">
                  <c:v>1.6142620536732895E-3</c:v>
                </c:pt>
                <c:pt idx="70">
                  <c:v>1.5485533009985915E-3</c:v>
                </c:pt>
                <c:pt idx="71">
                  <c:v>1.4949400759288361E-3</c:v>
                </c:pt>
                <c:pt idx="72">
                  <c:v>1.5159344788378787E-3</c:v>
                </c:pt>
                <c:pt idx="73">
                  <c:v>1.5246930841275148E-3</c:v>
                </c:pt>
                <c:pt idx="74">
                  <c:v>1.5188007324889936E-3</c:v>
                </c:pt>
                <c:pt idx="75">
                  <c:v>1.4989891038583775E-3</c:v>
                </c:pt>
                <c:pt idx="76">
                  <c:v>1.4958389397162655E-3</c:v>
                </c:pt>
                <c:pt idx="77">
                  <c:v>2.1688499489420712E-3</c:v>
                </c:pt>
                <c:pt idx="78">
                  <c:v>1.5455789021586877E-3</c:v>
                </c:pt>
                <c:pt idx="79">
                  <c:v>1.6137210797631224E-3</c:v>
                </c:pt>
                <c:pt idx="80">
                  <c:v>1.584517652588074E-3</c:v>
                </c:pt>
                <c:pt idx="81">
                  <c:v>1.5074538887624583E-3</c:v>
                </c:pt>
                <c:pt idx="82">
                  <c:v>1.4315276172629488E-3</c:v>
                </c:pt>
                <c:pt idx="83">
                  <c:v>2.0965197630865278E-3</c:v>
                </c:pt>
                <c:pt idx="84">
                  <c:v>3.664104849233977E-3</c:v>
                </c:pt>
                <c:pt idx="85">
                  <c:v>4.4840142617822163E-3</c:v>
                </c:pt>
                <c:pt idx="86">
                  <c:v>2.2509234627207438E-3</c:v>
                </c:pt>
                <c:pt idx="87">
                  <c:v>1.7785455888763659E-3</c:v>
                </c:pt>
                <c:pt idx="88">
                  <c:v>1.5403075027460103E-3</c:v>
                </c:pt>
                <c:pt idx="89">
                  <c:v>1.9726557931969602E-3</c:v>
                </c:pt>
                <c:pt idx="90">
                  <c:v>1.430097288228406E-3</c:v>
                </c:pt>
                <c:pt idx="91">
                  <c:v>1.491886980345872E-3</c:v>
                </c:pt>
                <c:pt idx="92">
                  <c:v>1.5079499559615141E-3</c:v>
                </c:pt>
                <c:pt idx="93">
                  <c:v>1.5041567012732239E-3</c:v>
                </c:pt>
                <c:pt idx="94">
                  <c:v>1.4843397468324267E-3</c:v>
                </c:pt>
                <c:pt idx="95">
                  <c:v>1.4276248577151454E-3</c:v>
                </c:pt>
                <c:pt idx="96">
                  <c:v>1.2156197878837747E-3</c:v>
                </c:pt>
                <c:pt idx="97">
                  <c:v>1.2089155446247406E-3</c:v>
                </c:pt>
                <c:pt idx="98">
                  <c:v>1.5407413136738195E-3</c:v>
                </c:pt>
                <c:pt idx="99">
                  <c:v>1.532257857271793E-3</c:v>
                </c:pt>
                <c:pt idx="100">
                  <c:v>1.4829185121877622E-3</c:v>
                </c:pt>
                <c:pt idx="101">
                  <c:v>1.2591437195144763E-3</c:v>
                </c:pt>
                <c:pt idx="102">
                  <c:v>1.2711704171595073E-3</c:v>
                </c:pt>
                <c:pt idx="103">
                  <c:v>1.4971186798204039E-3</c:v>
                </c:pt>
                <c:pt idx="104">
                  <c:v>1.4815298364850976E-3</c:v>
                </c:pt>
                <c:pt idx="105">
                  <c:v>1.2614203422217527E-3</c:v>
                </c:pt>
                <c:pt idx="106">
                  <c:v>1.2639103911891941E-3</c:v>
                </c:pt>
                <c:pt idx="107">
                  <c:v>1.4814914747866489E-3</c:v>
                </c:pt>
                <c:pt idx="108">
                  <c:v>1.3785539581509794E-3</c:v>
                </c:pt>
                <c:pt idx="109">
                  <c:v>1.5639344244434202E-3</c:v>
                </c:pt>
                <c:pt idx="110">
                  <c:v>1.26212519795127E-3</c:v>
                </c:pt>
                <c:pt idx="111">
                  <c:v>1.8875721830966575E-3</c:v>
                </c:pt>
                <c:pt idx="112">
                  <c:v>1.1981206739301812E-3</c:v>
                </c:pt>
                <c:pt idx="113">
                  <c:v>1.6060679476909551E-3</c:v>
                </c:pt>
                <c:pt idx="114">
                  <c:v>1.8423956339789901E-3</c:v>
                </c:pt>
                <c:pt idx="115">
                  <c:v>1.5912971933835702E-3</c:v>
                </c:pt>
                <c:pt idx="116">
                  <c:v>1.5004479272603829E-3</c:v>
                </c:pt>
                <c:pt idx="117">
                  <c:v>1.2783713156610177E-3</c:v>
                </c:pt>
                <c:pt idx="118">
                  <c:v>1.4245969832889778E-3</c:v>
                </c:pt>
                <c:pt idx="119">
                  <c:v>1.5220900201782664E-3</c:v>
                </c:pt>
                <c:pt idx="120">
                  <c:v>1.7724413447753784E-3</c:v>
                </c:pt>
                <c:pt idx="121">
                  <c:v>1.9991167007591556E-3</c:v>
                </c:pt>
                <c:pt idx="122">
                  <c:v>1.8342794207005016E-3</c:v>
                </c:pt>
                <c:pt idx="123">
                  <c:v>1.5979697506435036E-3</c:v>
                </c:pt>
                <c:pt idx="124">
                  <c:v>1.4856746539780696E-3</c:v>
                </c:pt>
                <c:pt idx="125">
                  <c:v>9.596461466131412E-4</c:v>
                </c:pt>
                <c:pt idx="126">
                  <c:v>1.1222814247298827E-3</c:v>
                </c:pt>
                <c:pt idx="127">
                  <c:v>1.5599089136695899E-3</c:v>
                </c:pt>
                <c:pt idx="128">
                  <c:v>2.2123226663085158E-3</c:v>
                </c:pt>
                <c:pt idx="129">
                  <c:v>2.2897512053806305E-3</c:v>
                </c:pt>
                <c:pt idx="130">
                  <c:v>1.5377539505194574E-3</c:v>
                </c:pt>
                <c:pt idx="131">
                  <c:v>1.6596771677876794E-3</c:v>
                </c:pt>
                <c:pt idx="132">
                  <c:v>2.236012780275195E-3</c:v>
                </c:pt>
                <c:pt idx="133">
                  <c:v>1.8522771040795413E-3</c:v>
                </c:pt>
                <c:pt idx="134">
                  <c:v>1.8204174928214208E-3</c:v>
                </c:pt>
                <c:pt idx="135">
                  <c:v>1.5913008302371472E-3</c:v>
                </c:pt>
                <c:pt idx="136">
                  <c:v>1.5258600218941364E-3</c:v>
                </c:pt>
                <c:pt idx="137">
                  <c:v>1.2697365924826561E-3</c:v>
                </c:pt>
                <c:pt idx="138">
                  <c:v>1.4126488908318721E-3</c:v>
                </c:pt>
                <c:pt idx="139">
                  <c:v>2.1254831652577038E-3</c:v>
                </c:pt>
                <c:pt idx="140">
                  <c:v>1.8621423803595657E-3</c:v>
                </c:pt>
                <c:pt idx="141">
                  <c:v>1.5926076981662221E-3</c:v>
                </c:pt>
                <c:pt idx="142">
                  <c:v>1.570264677574513E-3</c:v>
                </c:pt>
                <c:pt idx="143">
                  <c:v>1.2703296072221874E-3</c:v>
                </c:pt>
                <c:pt idx="144">
                  <c:v>1.4107028259541657E-3</c:v>
                </c:pt>
                <c:pt idx="145">
                  <c:v>1.8119132123018578E-3</c:v>
                </c:pt>
                <c:pt idx="146">
                  <c:v>1.6054946643799411E-3</c:v>
                </c:pt>
                <c:pt idx="147">
                  <c:v>1.5083055961978592E-3</c:v>
                </c:pt>
                <c:pt idx="148">
                  <c:v>1.5936029152779549E-3</c:v>
                </c:pt>
                <c:pt idx="149">
                  <c:v>1.3985123100030228E-3</c:v>
                </c:pt>
                <c:pt idx="150">
                  <c:v>1.4409844019683375E-3</c:v>
                </c:pt>
                <c:pt idx="151">
                  <c:v>1.4044255290174377E-3</c:v>
                </c:pt>
                <c:pt idx="152">
                  <c:v>1.5505861177092393E-3</c:v>
                </c:pt>
                <c:pt idx="153">
                  <c:v>1.9861456546138917E-3</c:v>
                </c:pt>
                <c:pt idx="154">
                  <c:v>1.8206402386463764E-3</c:v>
                </c:pt>
                <c:pt idx="155">
                  <c:v>1.417494627268449E-3</c:v>
                </c:pt>
                <c:pt idx="156">
                  <c:v>1.3733831931612868E-3</c:v>
                </c:pt>
                <c:pt idx="157">
                  <c:v>1.1381842521485657E-3</c:v>
                </c:pt>
                <c:pt idx="158">
                  <c:v>1.2008628417065875E-3</c:v>
                </c:pt>
                <c:pt idx="159">
                  <c:v>1.2727384901004266E-3</c:v>
                </c:pt>
                <c:pt idx="160">
                  <c:v>1.2308526325537962E-3</c:v>
                </c:pt>
                <c:pt idx="161">
                  <c:v>2.3611869580682692E-3</c:v>
                </c:pt>
                <c:pt idx="162">
                  <c:v>1.9568424151707488E-3</c:v>
                </c:pt>
                <c:pt idx="163">
                  <c:v>1.542615593019515E-3</c:v>
                </c:pt>
                <c:pt idx="164">
                  <c:v>1.9455207032919616E-3</c:v>
                </c:pt>
                <c:pt idx="165">
                  <c:v>1.6336947418791772E-3</c:v>
                </c:pt>
                <c:pt idx="166">
                  <c:v>1.5791740798093363E-3</c:v>
                </c:pt>
                <c:pt idx="167">
                  <c:v>1.571727818195731E-3</c:v>
                </c:pt>
                <c:pt idx="168">
                  <c:v>1.981965432023051E-3</c:v>
                </c:pt>
                <c:pt idx="169">
                  <c:v>1.6436970172555815E-3</c:v>
                </c:pt>
                <c:pt idx="170">
                  <c:v>1.5431772361489721E-3</c:v>
                </c:pt>
                <c:pt idx="171">
                  <c:v>1.3338567596122841E-3</c:v>
                </c:pt>
                <c:pt idx="172">
                  <c:v>1.4813666834914124E-3</c:v>
                </c:pt>
                <c:pt idx="173">
                  <c:v>1.6850766236634327E-3</c:v>
                </c:pt>
                <c:pt idx="174">
                  <c:v>1.5277830087279582E-3</c:v>
                </c:pt>
                <c:pt idx="175">
                  <c:v>1.4476633222273217E-3</c:v>
                </c:pt>
                <c:pt idx="176">
                  <c:v>1.2052081623883982E-3</c:v>
                </c:pt>
                <c:pt idx="177">
                  <c:v>1.3424081899774299E-3</c:v>
                </c:pt>
                <c:pt idx="178">
                  <c:v>1.4975738386497875E-3</c:v>
                </c:pt>
                <c:pt idx="179">
                  <c:v>1.4205732763661835E-3</c:v>
                </c:pt>
                <c:pt idx="180">
                  <c:v>1.1673945114441284E-3</c:v>
                </c:pt>
                <c:pt idx="181">
                  <c:v>1.2865938773621455E-3</c:v>
                </c:pt>
                <c:pt idx="182">
                  <c:v>1.3357179131923047E-3</c:v>
                </c:pt>
                <c:pt idx="183">
                  <c:v>1.1509016412748017E-3</c:v>
                </c:pt>
                <c:pt idx="184">
                  <c:v>9.9416460668754468E-4</c:v>
                </c:pt>
                <c:pt idx="185">
                  <c:v>1.1297571655901326E-3</c:v>
                </c:pt>
                <c:pt idx="186">
                  <c:v>2.2397464748250655E-3</c:v>
                </c:pt>
                <c:pt idx="187">
                  <c:v>1.495276088787351E-3</c:v>
                </c:pt>
                <c:pt idx="188">
                  <c:v>2.0248298163906327E-3</c:v>
                </c:pt>
                <c:pt idx="189">
                  <c:v>2.2595466815362466E-3</c:v>
                </c:pt>
                <c:pt idx="190">
                  <c:v>1.5433841782414722E-3</c:v>
                </c:pt>
                <c:pt idx="191">
                  <c:v>1.6094906565096827E-3</c:v>
                </c:pt>
                <c:pt idx="192">
                  <c:v>1.9957138613853707E-3</c:v>
                </c:pt>
                <c:pt idx="193">
                  <c:v>1.9782693168302781E-3</c:v>
                </c:pt>
                <c:pt idx="194">
                  <c:v>1.7275091925609634E-3</c:v>
                </c:pt>
                <c:pt idx="195">
                  <c:v>1.7211009887458271E-3</c:v>
                </c:pt>
                <c:pt idx="196">
                  <c:v>1.3774291455545219E-3</c:v>
                </c:pt>
                <c:pt idx="197">
                  <c:v>1.4105833563530313E-3</c:v>
                </c:pt>
                <c:pt idx="198">
                  <c:v>1.1743840247776824E-3</c:v>
                </c:pt>
                <c:pt idx="199">
                  <c:v>1.1325647741761413E-3</c:v>
                </c:pt>
                <c:pt idx="200">
                  <c:v>2.0108385271605839E-3</c:v>
                </c:pt>
                <c:pt idx="201">
                  <c:v>1.9857860856276372E-3</c:v>
                </c:pt>
                <c:pt idx="202">
                  <c:v>1.7352600454965707E-3</c:v>
                </c:pt>
                <c:pt idx="203">
                  <c:v>1.5677489904830837E-3</c:v>
                </c:pt>
                <c:pt idx="204">
                  <c:v>1.4494824425038716E-3</c:v>
                </c:pt>
                <c:pt idx="205">
                  <c:v>1.5015582687830621E-3</c:v>
                </c:pt>
                <c:pt idx="206">
                  <c:v>1.2907645339835273E-3</c:v>
                </c:pt>
                <c:pt idx="207">
                  <c:v>1.1586191335621881E-3</c:v>
                </c:pt>
                <c:pt idx="208">
                  <c:v>1.3111316872800845E-3</c:v>
                </c:pt>
                <c:pt idx="209">
                  <c:v>1.3963384401273519E-3</c:v>
                </c:pt>
                <c:pt idx="210">
                  <c:v>1.2783766851064378E-3</c:v>
                </c:pt>
                <c:pt idx="211">
                  <c:v>1.2981233290547973E-3</c:v>
                </c:pt>
                <c:pt idx="212">
                  <c:v>1.1566290434196246E-3</c:v>
                </c:pt>
                <c:pt idx="213">
                  <c:v>2.3369438987704875E-3</c:v>
                </c:pt>
                <c:pt idx="214">
                  <c:v>1.9672002208559265E-3</c:v>
                </c:pt>
                <c:pt idx="215">
                  <c:v>1.5397653892068963E-3</c:v>
                </c:pt>
                <c:pt idx="216">
                  <c:v>1.9448362378693658E-3</c:v>
                </c:pt>
                <c:pt idx="217">
                  <c:v>2.2584850530507879E-3</c:v>
                </c:pt>
                <c:pt idx="218">
                  <c:v>1.6909188046188117E-3</c:v>
                </c:pt>
                <c:pt idx="219">
                  <c:v>1.5559050241927593E-3</c:v>
                </c:pt>
                <c:pt idx="220">
                  <c:v>1.9795181930601052E-3</c:v>
                </c:pt>
                <c:pt idx="221">
                  <c:v>2.2310416237667397E-3</c:v>
                </c:pt>
                <c:pt idx="222">
                  <c:v>1.5353623932271927E-3</c:v>
                </c:pt>
                <c:pt idx="223">
                  <c:v>1.6372423947026871E-3</c:v>
                </c:pt>
                <c:pt idx="224">
                  <c:v>2.0727265397847221E-3</c:v>
                </c:pt>
                <c:pt idx="225">
                  <c:v>2.2775812176490263E-3</c:v>
                </c:pt>
                <c:pt idx="226">
                  <c:v>1.685547921260517E-3</c:v>
                </c:pt>
                <c:pt idx="227">
                  <c:v>1.8435075951459025E-3</c:v>
                </c:pt>
                <c:pt idx="228">
                  <c:v>2.2286193845846613E-3</c:v>
                </c:pt>
                <c:pt idx="229">
                  <c:v>2.4679350590534697E-3</c:v>
                </c:pt>
                <c:pt idx="230">
                  <c:v>2.3396430723615124E-3</c:v>
                </c:pt>
                <c:pt idx="231">
                  <c:v>1.5876183224188766E-3</c:v>
                </c:pt>
                <c:pt idx="232">
                  <c:v>1.9459444151788557E-3</c:v>
                </c:pt>
                <c:pt idx="233">
                  <c:v>2.4839045296895096E-3</c:v>
                </c:pt>
                <c:pt idx="234">
                  <c:v>1.6469248785340948E-3</c:v>
                </c:pt>
                <c:pt idx="235">
                  <c:v>1.5498623310603065E-3</c:v>
                </c:pt>
                <c:pt idx="236">
                  <c:v>1.2563602540729053E-3</c:v>
                </c:pt>
                <c:pt idx="237">
                  <c:v>1.4218763773992469E-3</c:v>
                </c:pt>
                <c:pt idx="238">
                  <c:v>1.5238326977234931E-3</c:v>
                </c:pt>
                <c:pt idx="239">
                  <c:v>1.4773362695017413E-3</c:v>
                </c:pt>
                <c:pt idx="240">
                  <c:v>1.2061296277811669E-3</c:v>
                </c:pt>
                <c:pt idx="241">
                  <c:v>1.313940781367425E-3</c:v>
                </c:pt>
                <c:pt idx="242">
                  <c:v>1.4971892700232287E-3</c:v>
                </c:pt>
                <c:pt idx="243">
                  <c:v>1.4610406275341764E-3</c:v>
                </c:pt>
                <c:pt idx="244">
                  <c:v>1.1903382097955759E-3</c:v>
                </c:pt>
                <c:pt idx="245">
                  <c:v>1.2735259934853857E-3</c:v>
                </c:pt>
                <c:pt idx="246">
                  <c:v>1.4281089707161674E-3</c:v>
                </c:pt>
                <c:pt idx="247">
                  <c:v>1.1990408300181093E-3</c:v>
                </c:pt>
                <c:pt idx="248">
                  <c:v>1.1735731017940799E-3</c:v>
                </c:pt>
                <c:pt idx="249">
                  <c:v>1.2934468556183771E-3</c:v>
                </c:pt>
                <c:pt idx="250">
                  <c:v>1.495247314899873E-3</c:v>
                </c:pt>
                <c:pt idx="251">
                  <c:v>1.6789065133721714E-3</c:v>
                </c:pt>
                <c:pt idx="252">
                  <c:v>1.5084182680535267E-3</c:v>
                </c:pt>
                <c:pt idx="253">
                  <c:v>1.6413431088008199E-3</c:v>
                </c:pt>
                <c:pt idx="254">
                  <c:v>1.2658240720167129E-3</c:v>
                </c:pt>
                <c:pt idx="255">
                  <c:v>1.5806756896054306E-3</c:v>
                </c:pt>
                <c:pt idx="256">
                  <c:v>1.4681107181241046E-3</c:v>
                </c:pt>
                <c:pt idx="257">
                  <c:v>1.5432263264137935E-3</c:v>
                </c:pt>
                <c:pt idx="258">
                  <c:v>1.2709635944072541E-3</c:v>
                </c:pt>
                <c:pt idx="259">
                  <c:v>1.5012679724737759E-3</c:v>
                </c:pt>
                <c:pt idx="260">
                  <c:v>1.5583266394297822E-3</c:v>
                </c:pt>
                <c:pt idx="261">
                  <c:v>1.5137802619519041E-3</c:v>
                </c:pt>
                <c:pt idx="262">
                  <c:v>1.6006370880873129E-3</c:v>
                </c:pt>
                <c:pt idx="263">
                  <c:v>1.3799822550737524E-3</c:v>
                </c:pt>
                <c:pt idx="264">
                  <c:v>1.2681745115904479E-3</c:v>
                </c:pt>
                <c:pt idx="265">
                  <c:v>1.4972465434805536E-3</c:v>
                </c:pt>
                <c:pt idx="266">
                  <c:v>1.8039942951403088E-3</c:v>
                </c:pt>
                <c:pt idx="267">
                  <c:v>1.1708306434729139E-3</c:v>
                </c:pt>
                <c:pt idx="268">
                  <c:v>1.3078299693242985E-3</c:v>
                </c:pt>
                <c:pt idx="269">
                  <c:v>1.2642291532213752E-3</c:v>
                </c:pt>
                <c:pt idx="270">
                  <c:v>1.1012374586912613E-3</c:v>
                </c:pt>
                <c:pt idx="271">
                  <c:v>8.9584882850136352E-4</c:v>
                </c:pt>
                <c:pt idx="272">
                  <c:v>8.9584994442255003E-4</c:v>
                </c:pt>
                <c:pt idx="273">
                  <c:v>1.0692501879292834E-3</c:v>
                </c:pt>
              </c:numCache>
            </c:numRef>
          </c:yVal>
          <c:smooth val="0"/>
        </c:ser>
        <c:dLbls>
          <c:showLegendKey val="0"/>
          <c:showVal val="0"/>
          <c:showCatName val="0"/>
          <c:showSerName val="0"/>
          <c:showPercent val="0"/>
          <c:showBubbleSize val="0"/>
        </c:dLbls>
        <c:axId val="309376264"/>
        <c:axId val="309376656"/>
      </c:scatterChart>
      <c:valAx>
        <c:axId val="3093762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Estimator Area (m</a:t>
                </a:r>
                <a:r>
                  <a:rPr lang="en-US" baseline="30000"/>
                  <a:t>2</a:t>
                </a:r>
                <a:r>
                  <a:rPr lang="en-US"/>
                  <a: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376656"/>
        <c:crosses val="autoZero"/>
        <c:crossBetween val="midCat"/>
      </c:valAx>
      <c:valAx>
        <c:axId val="309376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Gradient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376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Estimator Area vs. Gradient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Output!$AY$5:$AY$1000</c:f>
              <c:numCache>
                <c:formatCode>0.00</c:formatCode>
                <c:ptCount val="996"/>
                <c:pt idx="0">
                  <c:v>263313.24585750903</c:v>
                </c:pt>
                <c:pt idx="1">
                  <c:v>43386.654770507019</c:v>
                </c:pt>
                <c:pt idx="2">
                  <c:v>84725.777936524886</c:v>
                </c:pt>
                <c:pt idx="3">
                  <c:v>111119.56445151809</c:v>
                </c:pt>
                <c:pt idx="4">
                  <c:v>147845.76620200195</c:v>
                </c:pt>
                <c:pt idx="5">
                  <c:v>298840.17636601633</c:v>
                </c:pt>
                <c:pt idx="6">
                  <c:v>162677.15225651077</c:v>
                </c:pt>
                <c:pt idx="7">
                  <c:v>361255.37932851311</c:v>
                </c:pt>
                <c:pt idx="8">
                  <c:v>411712.56754051131</c:v>
                </c:pt>
                <c:pt idx="9">
                  <c:v>232114.1674480231</c:v>
                </c:pt>
                <c:pt idx="10">
                  <c:v>253612.01842307547</c:v>
                </c:pt>
                <c:pt idx="11">
                  <c:v>352887.21531597967</c:v>
                </c:pt>
                <c:pt idx="12">
                  <c:v>118947.87088301123</c:v>
                </c:pt>
                <c:pt idx="13">
                  <c:v>127563.79926107283</c:v>
                </c:pt>
                <c:pt idx="14">
                  <c:v>143340.92775502041</c:v>
                </c:pt>
                <c:pt idx="15">
                  <c:v>208878.30995498085</c:v>
                </c:pt>
                <c:pt idx="16">
                  <c:v>713163.35938205163</c:v>
                </c:pt>
                <c:pt idx="17">
                  <c:v>443061.31517804868</c:v>
                </c:pt>
                <c:pt idx="18">
                  <c:v>1107619.3940991217</c:v>
                </c:pt>
                <c:pt idx="19">
                  <c:v>1043302.318209058</c:v>
                </c:pt>
                <c:pt idx="20">
                  <c:v>75746.931115516782</c:v>
                </c:pt>
                <c:pt idx="21">
                  <c:v>330826.55932603835</c:v>
                </c:pt>
                <c:pt idx="22">
                  <c:v>94284.713614499473</c:v>
                </c:pt>
                <c:pt idx="23">
                  <c:v>144452.912613525</c:v>
                </c:pt>
                <c:pt idx="24">
                  <c:v>176433.34284552315</c:v>
                </c:pt>
                <c:pt idx="25">
                  <c:v>246307.5326126061</c:v>
                </c:pt>
                <c:pt idx="26">
                  <c:v>36915.648452988244</c:v>
                </c:pt>
                <c:pt idx="27">
                  <c:v>61388.627705990933</c:v>
                </c:pt>
                <c:pt idx="28">
                  <c:v>111054.657446046</c:v>
                </c:pt>
                <c:pt idx="29">
                  <c:v>124609.90881556127</c:v>
                </c:pt>
                <c:pt idx="30">
                  <c:v>134678.72871150519</c:v>
                </c:pt>
                <c:pt idx="31">
                  <c:v>456774.75817106193</c:v>
                </c:pt>
                <c:pt idx="32">
                  <c:v>858193.6037370374</c:v>
                </c:pt>
                <c:pt idx="33">
                  <c:v>617698.41133304546</c:v>
                </c:pt>
                <c:pt idx="34">
                  <c:v>1711294.9739946225</c:v>
                </c:pt>
                <c:pt idx="35">
                  <c:v>1349151.704863531</c:v>
                </c:pt>
                <c:pt idx="36">
                  <c:v>47360.322296989136</c:v>
                </c:pt>
                <c:pt idx="37">
                  <c:v>72950.952671001171</c:v>
                </c:pt>
                <c:pt idx="38">
                  <c:v>88848.16163049548</c:v>
                </c:pt>
                <c:pt idx="39">
                  <c:v>232477.83578093571</c:v>
                </c:pt>
                <c:pt idx="40">
                  <c:v>174987.98644648527</c:v>
                </c:pt>
                <c:pt idx="41">
                  <c:v>497859.52167500398</c:v>
                </c:pt>
                <c:pt idx="42">
                  <c:v>373961.46409392031</c:v>
                </c:pt>
                <c:pt idx="43">
                  <c:v>379542.40569903032</c:v>
                </c:pt>
                <c:pt idx="44">
                  <c:v>270133.08333353529</c:v>
                </c:pt>
                <c:pt idx="45">
                  <c:v>743185.6391331061</c:v>
                </c:pt>
                <c:pt idx="46">
                  <c:v>593293.82489804167</c:v>
                </c:pt>
                <c:pt idx="47">
                  <c:v>448409.50216202834</c:v>
                </c:pt>
                <c:pt idx="48">
                  <c:v>328617.29441052768</c:v>
                </c:pt>
                <c:pt idx="49">
                  <c:v>920424.40523657098</c:v>
                </c:pt>
                <c:pt idx="50">
                  <c:v>711439.31091652752</c:v>
                </c:pt>
                <c:pt idx="51">
                  <c:v>170840.66734502575</c:v>
                </c:pt>
                <c:pt idx="52">
                  <c:v>764779.74107112514</c:v>
                </c:pt>
                <c:pt idx="53">
                  <c:v>824771.7882291252</c:v>
                </c:pt>
                <c:pt idx="54">
                  <c:v>244785.34390954272</c:v>
                </c:pt>
                <c:pt idx="55">
                  <c:v>227265.70583256704</c:v>
                </c:pt>
                <c:pt idx="56">
                  <c:v>185506.26371548985</c:v>
                </c:pt>
                <c:pt idx="57">
                  <c:v>171493.51036952346</c:v>
                </c:pt>
                <c:pt idx="58">
                  <c:v>138770.31558156709</c:v>
                </c:pt>
                <c:pt idx="59">
                  <c:v>128153.65756052155</c:v>
                </c:pt>
                <c:pt idx="60">
                  <c:v>156964.83800999797</c:v>
                </c:pt>
                <c:pt idx="61">
                  <c:v>510255.47727305413</c:v>
                </c:pt>
                <c:pt idx="62">
                  <c:v>376316.45717855671</c:v>
                </c:pt>
                <c:pt idx="63">
                  <c:v>842296.30902762723</c:v>
                </c:pt>
                <c:pt idx="64">
                  <c:v>727522.04492556548</c:v>
                </c:pt>
                <c:pt idx="65">
                  <c:v>114764.42016754473</c:v>
                </c:pt>
                <c:pt idx="66">
                  <c:v>510878.68738804763</c:v>
                </c:pt>
                <c:pt idx="67">
                  <c:v>38134.43832747425</c:v>
                </c:pt>
                <c:pt idx="68">
                  <c:v>95749.373755525026</c:v>
                </c:pt>
                <c:pt idx="69">
                  <c:v>172311.35926954367</c:v>
                </c:pt>
                <c:pt idx="70">
                  <c:v>241017.99125202579</c:v>
                </c:pt>
                <c:pt idx="71">
                  <c:v>319676.01926156733</c:v>
                </c:pt>
                <c:pt idx="72">
                  <c:v>88483.79847003569</c:v>
                </c:pt>
                <c:pt idx="73">
                  <c:v>419117.50435357628</c:v>
                </c:pt>
                <c:pt idx="74">
                  <c:v>387342.17162258725</c:v>
                </c:pt>
                <c:pt idx="75">
                  <c:v>115807.6005300086</c:v>
                </c:pt>
                <c:pt idx="76">
                  <c:v>99895.615050036751</c:v>
                </c:pt>
                <c:pt idx="77">
                  <c:v>150177.0681700359</c:v>
                </c:pt>
                <c:pt idx="78">
                  <c:v>94280.183302521895</c:v>
                </c:pt>
                <c:pt idx="79">
                  <c:v>386814.64802549349</c:v>
                </c:pt>
                <c:pt idx="80">
                  <c:v>217058.28970661393</c:v>
                </c:pt>
                <c:pt idx="81">
                  <c:v>136879.66513651979</c:v>
                </c:pt>
                <c:pt idx="82">
                  <c:v>144941.86129199094</c:v>
                </c:pt>
                <c:pt idx="83">
                  <c:v>822666.67322853045</c:v>
                </c:pt>
                <c:pt idx="84">
                  <c:v>718334.50493404327</c:v>
                </c:pt>
                <c:pt idx="85">
                  <c:v>1613352.8405236185</c:v>
                </c:pt>
                <c:pt idx="86">
                  <c:v>1200752.3831805289</c:v>
                </c:pt>
                <c:pt idx="87">
                  <c:v>88699.445463006996</c:v>
                </c:pt>
                <c:pt idx="88">
                  <c:v>140683.86235201225</c:v>
                </c:pt>
                <c:pt idx="89">
                  <c:v>193307.27306199033</c:v>
                </c:pt>
                <c:pt idx="90">
                  <c:v>303452.27196647949</c:v>
                </c:pt>
                <c:pt idx="91">
                  <c:v>120615.93830248171</c:v>
                </c:pt>
                <c:pt idx="92">
                  <c:v>406967.07998095569</c:v>
                </c:pt>
                <c:pt idx="93">
                  <c:v>47556.234627042133</c:v>
                </c:pt>
                <c:pt idx="94">
                  <c:v>75236.766514052215</c:v>
                </c:pt>
                <c:pt idx="95">
                  <c:v>97036.612126499487</c:v>
                </c:pt>
                <c:pt idx="96">
                  <c:v>191821.7937845322</c:v>
                </c:pt>
                <c:pt idx="97">
                  <c:v>218575.49552854276</c:v>
                </c:pt>
                <c:pt idx="98">
                  <c:v>493049.8242561103</c:v>
                </c:pt>
                <c:pt idx="99">
                  <c:v>292700.82180904871</c:v>
                </c:pt>
                <c:pt idx="100">
                  <c:v>297415.09199801384</c:v>
                </c:pt>
                <c:pt idx="101">
                  <c:v>313785.90835601854</c:v>
                </c:pt>
                <c:pt idx="102">
                  <c:v>707014.79211006034</c:v>
                </c:pt>
                <c:pt idx="103">
                  <c:v>447572.50957801868</c:v>
                </c:pt>
                <c:pt idx="104">
                  <c:v>307003.69145453122</c:v>
                </c:pt>
                <c:pt idx="105">
                  <c:v>702364.53810862766</c:v>
                </c:pt>
                <c:pt idx="106">
                  <c:v>381341.86828051758</c:v>
                </c:pt>
                <c:pt idx="107">
                  <c:v>875228.97644112271</c:v>
                </c:pt>
                <c:pt idx="108">
                  <c:v>97244.782090568944</c:v>
                </c:pt>
                <c:pt idx="109">
                  <c:v>451599.60719399544</c:v>
                </c:pt>
                <c:pt idx="110">
                  <c:v>111426.27186749366</c:v>
                </c:pt>
                <c:pt idx="111">
                  <c:v>153197.48535248084</c:v>
                </c:pt>
                <c:pt idx="112">
                  <c:v>585146.1526250788</c:v>
                </c:pt>
                <c:pt idx="113">
                  <c:v>220014.91173904962</c:v>
                </c:pt>
                <c:pt idx="114">
                  <c:v>788265.18615663634</c:v>
                </c:pt>
                <c:pt idx="115">
                  <c:v>901854.20536959975</c:v>
                </c:pt>
                <c:pt idx="116">
                  <c:v>345582.72950551059</c:v>
                </c:pt>
                <c:pt idx="117">
                  <c:v>171579.79599305245</c:v>
                </c:pt>
                <c:pt idx="118">
                  <c:v>64659.591456011556</c:v>
                </c:pt>
                <c:pt idx="119">
                  <c:v>79876.200347466816</c:v>
                </c:pt>
                <c:pt idx="120">
                  <c:v>340559.48514800891</c:v>
                </c:pt>
                <c:pt idx="121">
                  <c:v>548287.76785801188</c:v>
                </c:pt>
                <c:pt idx="122">
                  <c:v>400827.40137146035</c:v>
                </c:pt>
                <c:pt idx="123">
                  <c:v>263794.23784053716</c:v>
                </c:pt>
                <c:pt idx="124">
                  <c:v>194232.27129148858</c:v>
                </c:pt>
                <c:pt idx="125">
                  <c:v>173483.28699748343</c:v>
                </c:pt>
                <c:pt idx="126">
                  <c:v>497917.4596709662</c:v>
                </c:pt>
                <c:pt idx="127">
                  <c:v>527524.31147097657</c:v>
                </c:pt>
                <c:pt idx="128">
                  <c:v>956562.79521148046</c:v>
                </c:pt>
                <c:pt idx="129">
                  <c:v>658736.60197045375</c:v>
                </c:pt>
                <c:pt idx="130">
                  <c:v>97344.009543010514</c:v>
                </c:pt>
                <c:pt idx="131">
                  <c:v>178778.60070246496</c:v>
                </c:pt>
                <c:pt idx="132">
                  <c:v>642214.23887001059</c:v>
                </c:pt>
                <c:pt idx="133">
                  <c:v>325438.88511151494</c:v>
                </c:pt>
                <c:pt idx="134">
                  <c:v>935661.82411404443</c:v>
                </c:pt>
                <c:pt idx="135">
                  <c:v>962995.61453699879</c:v>
                </c:pt>
                <c:pt idx="136">
                  <c:v>36939.576605996575</c:v>
                </c:pt>
                <c:pt idx="137">
                  <c:v>93431.28894248321</c:v>
                </c:pt>
                <c:pt idx="138">
                  <c:v>353121.72434004303</c:v>
                </c:pt>
                <c:pt idx="139">
                  <c:v>140509.5294704905</c:v>
                </c:pt>
                <c:pt idx="140">
                  <c:v>482196.07316304412</c:v>
                </c:pt>
                <c:pt idx="141">
                  <c:v>541777.05485406565</c:v>
                </c:pt>
                <c:pt idx="142">
                  <c:v>44500.487907481816</c:v>
                </c:pt>
                <c:pt idx="143">
                  <c:v>190280.02592800066</c:v>
                </c:pt>
                <c:pt idx="144">
                  <c:v>306667.56555599545</c:v>
                </c:pt>
                <c:pt idx="145">
                  <c:v>440942.71154902835</c:v>
                </c:pt>
                <c:pt idx="146">
                  <c:v>454763.3951645277</c:v>
                </c:pt>
                <c:pt idx="147">
                  <c:v>732547.45602752687</c:v>
                </c:pt>
                <c:pt idx="148">
                  <c:v>760454.71233906201</c:v>
                </c:pt>
                <c:pt idx="149">
                  <c:v>37091.257965010402</c:v>
                </c:pt>
                <c:pt idx="150">
                  <c:v>42850.845207008242</c:v>
                </c:pt>
                <c:pt idx="151">
                  <c:v>42348.675948037766</c:v>
                </c:pt>
                <c:pt idx="152">
                  <c:v>147341.88538650115</c:v>
                </c:pt>
                <c:pt idx="153">
                  <c:v>67999.561605012554</c:v>
                </c:pt>
                <c:pt idx="154">
                  <c:v>293787.7865610827</c:v>
                </c:pt>
                <c:pt idx="155">
                  <c:v>256321.65542101805</c:v>
                </c:pt>
                <c:pt idx="156">
                  <c:v>198071.02392590899</c:v>
                </c:pt>
                <c:pt idx="157">
                  <c:v>201687.66298198426</c:v>
                </c:pt>
                <c:pt idx="158">
                  <c:v>631464.00510205003</c:v>
                </c:pt>
                <c:pt idx="159">
                  <c:v>295939.61601603124</c:v>
                </c:pt>
                <c:pt idx="160">
                  <c:v>1293228.3741741215</c:v>
                </c:pt>
                <c:pt idx="161">
                  <c:v>1108991.2001460572</c:v>
                </c:pt>
                <c:pt idx="162">
                  <c:v>45184.366619992295</c:v>
                </c:pt>
                <c:pt idx="163">
                  <c:v>69761.935245005632</c:v>
                </c:pt>
                <c:pt idx="164">
                  <c:v>85845.156517509604</c:v>
                </c:pt>
                <c:pt idx="165">
                  <c:v>70031.850982448581</c:v>
                </c:pt>
                <c:pt idx="166">
                  <c:v>242290.08285748665</c:v>
                </c:pt>
                <c:pt idx="167">
                  <c:v>89771.036841009904</c:v>
                </c:pt>
                <c:pt idx="168">
                  <c:v>316334.76756604196</c:v>
                </c:pt>
                <c:pt idx="169">
                  <c:v>370342.80508798477</c:v>
                </c:pt>
                <c:pt idx="170">
                  <c:v>53017.32452447684</c:v>
                </c:pt>
                <c:pt idx="171">
                  <c:v>339186.45377655589</c:v>
                </c:pt>
                <c:pt idx="172">
                  <c:v>134747.93472903452</c:v>
                </c:pt>
                <c:pt idx="173">
                  <c:v>511492.68602511776</c:v>
                </c:pt>
                <c:pt idx="174">
                  <c:v>539506.96689308062</c:v>
                </c:pt>
                <c:pt idx="175">
                  <c:v>376073.12000755599</c:v>
                </c:pt>
                <c:pt idx="176">
                  <c:v>161251.71557402861</c:v>
                </c:pt>
                <c:pt idx="177">
                  <c:v>656751.02189658512</c:v>
                </c:pt>
                <c:pt idx="178">
                  <c:v>625672.0226795678</c:v>
                </c:pt>
                <c:pt idx="179">
                  <c:v>75811.470662998894</c:v>
                </c:pt>
                <c:pt idx="180">
                  <c:v>573442.73988561181</c:v>
                </c:pt>
                <c:pt idx="181">
                  <c:v>175893.56645653149</c:v>
                </c:pt>
                <c:pt idx="182">
                  <c:v>646865.69312609849</c:v>
                </c:pt>
                <c:pt idx="183">
                  <c:v>146448.08312098487</c:v>
                </c:pt>
                <c:pt idx="184">
                  <c:v>150566.89143603071</c:v>
                </c:pt>
                <c:pt idx="185">
                  <c:v>92223.242160560025</c:v>
                </c:pt>
                <c:pt idx="186">
                  <c:v>492894.21531346446</c:v>
                </c:pt>
                <c:pt idx="187">
                  <c:v>236712.15000893432</c:v>
                </c:pt>
                <c:pt idx="188">
                  <c:v>1008212.683210955</c:v>
                </c:pt>
                <c:pt idx="189">
                  <c:v>861441.64032295486</c:v>
                </c:pt>
                <c:pt idx="190">
                  <c:v>50943.9538619901</c:v>
                </c:pt>
                <c:pt idx="191">
                  <c:v>75019.353228033084</c:v>
                </c:pt>
                <c:pt idx="192">
                  <c:v>72677.395638054018</c:v>
                </c:pt>
                <c:pt idx="193">
                  <c:v>130074.95772894939</c:v>
                </c:pt>
                <c:pt idx="194">
                  <c:v>99088.521074994656</c:v>
                </c:pt>
                <c:pt idx="195">
                  <c:v>366849.41061600629</c:v>
                </c:pt>
                <c:pt idx="196">
                  <c:v>243128.05068593394</c:v>
                </c:pt>
                <c:pt idx="197">
                  <c:v>28503.581628006166</c:v>
                </c:pt>
                <c:pt idx="198">
                  <c:v>51104.502860995235</c:v>
                </c:pt>
                <c:pt idx="199">
                  <c:v>34592.145661993847</c:v>
                </c:pt>
                <c:pt idx="200">
                  <c:v>149495.8924420171</c:v>
                </c:pt>
                <c:pt idx="201">
                  <c:v>240836.63552402472</c:v>
                </c:pt>
                <c:pt idx="202">
                  <c:v>204807.73753549988</c:v>
                </c:pt>
                <c:pt idx="203">
                  <c:v>69328.656883460935</c:v>
                </c:pt>
                <c:pt idx="204">
                  <c:v>339039.73824994755</c:v>
                </c:pt>
                <c:pt idx="205">
                  <c:v>345426.87017299503</c:v>
                </c:pt>
                <c:pt idx="206">
                  <c:v>155153.7944444876</c:v>
                </c:pt>
                <c:pt idx="207">
                  <c:v>426996.83871103061</c:v>
                </c:pt>
                <c:pt idx="208">
                  <c:v>239030.2562129834</c:v>
                </c:pt>
                <c:pt idx="209">
                  <c:v>609399.56198603427</c:v>
                </c:pt>
                <c:pt idx="210">
                  <c:v>739304.29716951645</c:v>
                </c:pt>
                <c:pt idx="211">
                  <c:v>452135.7952110311</c:v>
                </c:pt>
                <c:pt idx="212">
                  <c:v>1491397.2179540629</c:v>
                </c:pt>
                <c:pt idx="213">
                  <c:v>1220904.815135991</c:v>
                </c:pt>
                <c:pt idx="214">
                  <c:v>587244.94617047207</c:v>
                </c:pt>
                <c:pt idx="215">
                  <c:v>404239.60310092999</c:v>
                </c:pt>
                <c:pt idx="216">
                  <c:v>1174964.6305339874</c:v>
                </c:pt>
                <c:pt idx="217">
                  <c:v>936719.41898398101</c:v>
                </c:pt>
                <c:pt idx="218">
                  <c:v>493965.21430747851</c:v>
                </c:pt>
                <c:pt idx="219">
                  <c:v>362879.34426898073</c:v>
                </c:pt>
                <c:pt idx="220">
                  <c:v>983423.3511309874</c:v>
                </c:pt>
                <c:pt idx="221">
                  <c:v>771171.89623496041</c:v>
                </c:pt>
                <c:pt idx="222">
                  <c:v>380309.71993852471</c:v>
                </c:pt>
                <c:pt idx="223">
                  <c:v>259606.73528603298</c:v>
                </c:pt>
                <c:pt idx="224">
                  <c:v>761396.18712156697</c:v>
                </c:pt>
                <c:pt idx="225">
                  <c:v>608238.01231051993</c:v>
                </c:pt>
                <c:pt idx="226">
                  <c:v>411335.85974901798</c:v>
                </c:pt>
                <c:pt idx="227">
                  <c:v>301633.62858747592</c:v>
                </c:pt>
                <c:pt idx="228">
                  <c:v>883801.87890503113</c:v>
                </c:pt>
                <c:pt idx="229">
                  <c:v>863759.74652700394</c:v>
                </c:pt>
                <c:pt idx="230">
                  <c:v>462628.51909803395</c:v>
                </c:pt>
                <c:pt idx="231">
                  <c:v>233116.26385491667</c:v>
                </c:pt>
                <c:pt idx="232">
                  <c:v>128953.10496597392</c:v>
                </c:pt>
                <c:pt idx="233">
                  <c:v>397489.50027594826</c:v>
                </c:pt>
                <c:pt idx="234">
                  <c:v>365242.30900788272</c:v>
                </c:pt>
                <c:pt idx="235">
                  <c:v>354590.20339899918</c:v>
                </c:pt>
                <c:pt idx="236">
                  <c:v>198507.57147901185</c:v>
                </c:pt>
                <c:pt idx="237">
                  <c:v>617224.9873600367</c:v>
                </c:pt>
                <c:pt idx="238">
                  <c:v>558984.0394379918</c:v>
                </c:pt>
                <c:pt idx="239">
                  <c:v>407560.09090250346</c:v>
                </c:pt>
                <c:pt idx="240">
                  <c:v>241094.57359650978</c:v>
                </c:pt>
                <c:pt idx="241">
                  <c:v>778566.54450400837</c:v>
                </c:pt>
                <c:pt idx="242">
                  <c:v>661232.31649698329</c:v>
                </c:pt>
                <c:pt idx="243">
                  <c:v>124167.35779053309</c:v>
                </c:pt>
                <c:pt idx="244">
                  <c:v>663771.29159808799</c:v>
                </c:pt>
                <c:pt idx="245">
                  <c:v>733120.92191610707</c:v>
                </c:pt>
                <c:pt idx="246">
                  <c:v>11991.224429004747</c:v>
                </c:pt>
                <c:pt idx="247">
                  <c:v>125902.12180604588</c:v>
                </c:pt>
                <c:pt idx="248">
                  <c:v>73982.6487750011</c:v>
                </c:pt>
                <c:pt idx="249">
                  <c:v>203814.8881325179</c:v>
                </c:pt>
                <c:pt idx="250">
                  <c:v>141512.52971546713</c:v>
                </c:pt>
                <c:pt idx="251">
                  <c:v>325361.06857403164</c:v>
                </c:pt>
                <c:pt idx="252">
                  <c:v>228330.5166794759</c:v>
                </c:pt>
                <c:pt idx="253">
                  <c:v>499398.05517705576</c:v>
                </c:pt>
                <c:pt idx="254">
                  <c:v>331279.9306439528</c:v>
                </c:pt>
                <c:pt idx="255">
                  <c:v>700873.73064804205</c:v>
                </c:pt>
                <c:pt idx="256">
                  <c:v>89903.990755476625</c:v>
                </c:pt>
                <c:pt idx="257">
                  <c:v>79521.105369470766</c:v>
                </c:pt>
                <c:pt idx="258">
                  <c:v>280249.98971052066</c:v>
                </c:pt>
                <c:pt idx="259">
                  <c:v>401136.5076370489</c:v>
                </c:pt>
                <c:pt idx="260">
                  <c:v>455467.19456102385</c:v>
                </c:pt>
                <c:pt idx="261">
                  <c:v>674879.97399406123</c:v>
                </c:pt>
                <c:pt idx="262">
                  <c:v>290632.8750965264</c:v>
                </c:pt>
                <c:pt idx="263">
                  <c:v>292764.83799658285</c:v>
                </c:pt>
                <c:pt idx="264">
                  <c:v>382012.42706949706</c:v>
                </c:pt>
                <c:pt idx="265">
                  <c:v>515128.46950251708</c:v>
                </c:pt>
                <c:pt idx="266">
                  <c:v>615786.69390908233</c:v>
                </c:pt>
                <c:pt idx="267">
                  <c:v>384144.38996955351</c:v>
                </c:pt>
                <c:pt idx="268">
                  <c:v>150790.25819051013</c:v>
                </c:pt>
                <c:pt idx="269">
                  <c:v>249316.51969701846</c:v>
                </c:pt>
                <c:pt idx="270">
                  <c:v>482670.65147606196</c:v>
                </c:pt>
              </c:numCache>
            </c:numRef>
          </c:xVal>
          <c:yVal>
            <c:numRef>
              <c:f>Output!$AF$5:$AF$21000</c:f>
              <c:numCache>
                <c:formatCode>General</c:formatCode>
                <c:ptCount val="20996"/>
                <c:pt idx="0">
                  <c:v>139.818022641433</c:v>
                </c:pt>
                <c:pt idx="1">
                  <c:v>216.32180732157002</c:v>
                </c:pt>
                <c:pt idx="2">
                  <c:v>200.52192566306127</c:v>
                </c:pt>
                <c:pt idx="3">
                  <c:v>201.21474075413221</c:v>
                </c:pt>
                <c:pt idx="4">
                  <c:v>201.66890088645278</c:v>
                </c:pt>
                <c:pt idx="5">
                  <c:v>206.00769447415405</c:v>
                </c:pt>
                <c:pt idx="6">
                  <c:v>208.93486492268127</c:v>
                </c:pt>
                <c:pt idx="7">
                  <c:v>201.50910212996547</c:v>
                </c:pt>
                <c:pt idx="8">
                  <c:v>201.64010842006172</c:v>
                </c:pt>
                <c:pt idx="9">
                  <c:v>197.2671616079023</c:v>
                </c:pt>
                <c:pt idx="10">
                  <c:v>197.56728848755341</c:v>
                </c:pt>
                <c:pt idx="11">
                  <c:v>94.935135896812199</c:v>
                </c:pt>
                <c:pt idx="12">
                  <c:v>199.28938746806128</c:v>
                </c:pt>
                <c:pt idx="13">
                  <c:v>196.18976902148651</c:v>
                </c:pt>
                <c:pt idx="14">
                  <c:v>198.10382659722984</c:v>
                </c:pt>
                <c:pt idx="15">
                  <c:v>197.48617531222132</c:v>
                </c:pt>
                <c:pt idx="16">
                  <c:v>194.82089705518928</c:v>
                </c:pt>
                <c:pt idx="17">
                  <c:v>195.1597427989899</c:v>
                </c:pt>
                <c:pt idx="18">
                  <c:v>189.95772991084732</c:v>
                </c:pt>
                <c:pt idx="19">
                  <c:v>191.78468723350545</c:v>
                </c:pt>
                <c:pt idx="20">
                  <c:v>198.63951881137024</c:v>
                </c:pt>
                <c:pt idx="21">
                  <c:v>174.78872558844694</c:v>
                </c:pt>
                <c:pt idx="22">
                  <c:v>195.45264091741475</c:v>
                </c:pt>
                <c:pt idx="23">
                  <c:v>198.43595042964978</c:v>
                </c:pt>
                <c:pt idx="24">
                  <c:v>197.6178403918486</c:v>
                </c:pt>
                <c:pt idx="25">
                  <c:v>179.96913900082424</c:v>
                </c:pt>
                <c:pt idx="26">
                  <c:v>191.45207453170821</c:v>
                </c:pt>
                <c:pt idx="27">
                  <c:v>194.69839522164818</c:v>
                </c:pt>
                <c:pt idx="28">
                  <c:v>198.4105015484582</c:v>
                </c:pt>
                <c:pt idx="29">
                  <c:v>197.41114065791413</c:v>
                </c:pt>
                <c:pt idx="30">
                  <c:v>207.33821293359239</c:v>
                </c:pt>
                <c:pt idx="31">
                  <c:v>219.07698378130672</c:v>
                </c:pt>
                <c:pt idx="32">
                  <c:v>175.53471611924684</c:v>
                </c:pt>
                <c:pt idx="33">
                  <c:v>173.46251680714013</c:v>
                </c:pt>
                <c:pt idx="34">
                  <c:v>167.37554910803863</c:v>
                </c:pt>
                <c:pt idx="35">
                  <c:v>172.25826876695641</c:v>
                </c:pt>
                <c:pt idx="36">
                  <c:v>194.0732098272502</c:v>
                </c:pt>
                <c:pt idx="37">
                  <c:v>197.63334105453117</c:v>
                </c:pt>
                <c:pt idx="38">
                  <c:v>196.40300331946005</c:v>
                </c:pt>
                <c:pt idx="39">
                  <c:v>197.40979633215562</c:v>
                </c:pt>
                <c:pt idx="40">
                  <c:v>196.93037396845813</c:v>
                </c:pt>
                <c:pt idx="41">
                  <c:v>200.17493965095892</c:v>
                </c:pt>
                <c:pt idx="42">
                  <c:v>199.93330390728215</c:v>
                </c:pt>
                <c:pt idx="43">
                  <c:v>199.71599063936696</c:v>
                </c:pt>
                <c:pt idx="44">
                  <c:v>199.32016282036889</c:v>
                </c:pt>
                <c:pt idx="45">
                  <c:v>201.15404858550789</c:v>
                </c:pt>
                <c:pt idx="46">
                  <c:v>201.090057787875</c:v>
                </c:pt>
                <c:pt idx="47">
                  <c:v>199.53990885182176</c:v>
                </c:pt>
                <c:pt idx="48">
                  <c:v>198.95080916674397</c:v>
                </c:pt>
                <c:pt idx="49">
                  <c:v>201.71832015508417</c:v>
                </c:pt>
                <c:pt idx="50">
                  <c:v>201.68203306464108</c:v>
                </c:pt>
                <c:pt idx="51">
                  <c:v>192.15131178492592</c:v>
                </c:pt>
                <c:pt idx="52">
                  <c:v>217.1217467151414</c:v>
                </c:pt>
                <c:pt idx="53">
                  <c:v>202.04186111525826</c:v>
                </c:pt>
                <c:pt idx="54">
                  <c:v>186.41214105344125</c:v>
                </c:pt>
                <c:pt idx="55">
                  <c:v>187.52975261448495</c:v>
                </c:pt>
                <c:pt idx="56">
                  <c:v>57.021012998124242</c:v>
                </c:pt>
                <c:pt idx="57">
                  <c:v>185.83440232090646</c:v>
                </c:pt>
                <c:pt idx="58">
                  <c:v>185.61646113181646</c:v>
                </c:pt>
                <c:pt idx="59">
                  <c:v>187.86605550793553</c:v>
                </c:pt>
                <c:pt idx="60">
                  <c:v>188.50667231442773</c:v>
                </c:pt>
                <c:pt idx="61">
                  <c:v>187.20947164189769</c:v>
                </c:pt>
                <c:pt idx="62">
                  <c:v>186.42077145523402</c:v>
                </c:pt>
                <c:pt idx="63">
                  <c:v>184.04597098204806</c:v>
                </c:pt>
                <c:pt idx="64">
                  <c:v>185.56846096328806</c:v>
                </c:pt>
                <c:pt idx="65">
                  <c:v>197.10443211297215</c:v>
                </c:pt>
                <c:pt idx="66">
                  <c:v>160.10204215388904</c:v>
                </c:pt>
                <c:pt idx="67">
                  <c:v>197.42801019827749</c:v>
                </c:pt>
                <c:pt idx="68">
                  <c:v>181.44946312085702</c:v>
                </c:pt>
                <c:pt idx="69">
                  <c:v>191.86760741986885</c:v>
                </c:pt>
                <c:pt idx="70">
                  <c:v>193.65272065574433</c:v>
                </c:pt>
                <c:pt idx="71">
                  <c:v>192.48817168622227</c:v>
                </c:pt>
                <c:pt idx="72">
                  <c:v>186.57891301986427</c:v>
                </c:pt>
                <c:pt idx="73">
                  <c:v>180.12998373177521</c:v>
                </c:pt>
                <c:pt idx="74">
                  <c:v>164.65088817818184</c:v>
                </c:pt>
                <c:pt idx="75">
                  <c:v>197.20139397894067</c:v>
                </c:pt>
                <c:pt idx="76">
                  <c:v>189.38463052186071</c:v>
                </c:pt>
                <c:pt idx="77">
                  <c:v>192.26015267250472</c:v>
                </c:pt>
                <c:pt idx="78">
                  <c:v>206.01192262670145</c:v>
                </c:pt>
                <c:pt idx="79">
                  <c:v>157.79005001311049</c:v>
                </c:pt>
                <c:pt idx="80">
                  <c:v>164.19830071901029</c:v>
                </c:pt>
                <c:pt idx="81">
                  <c:v>169.95091108529454</c:v>
                </c:pt>
                <c:pt idx="82">
                  <c:v>171.34383324695611</c:v>
                </c:pt>
                <c:pt idx="83">
                  <c:v>165.12832777287272</c:v>
                </c:pt>
                <c:pt idx="84">
                  <c:v>161.75671275940212</c:v>
                </c:pt>
                <c:pt idx="85">
                  <c:v>159.23609186979803</c:v>
                </c:pt>
                <c:pt idx="86">
                  <c:v>163.34383900155535</c:v>
                </c:pt>
                <c:pt idx="87">
                  <c:v>184.75209635253287</c:v>
                </c:pt>
                <c:pt idx="88">
                  <c:v>192.54115610883832</c:v>
                </c:pt>
                <c:pt idx="89">
                  <c:v>194.06640933496539</c:v>
                </c:pt>
                <c:pt idx="90">
                  <c:v>193.71804609368428</c:v>
                </c:pt>
                <c:pt idx="91">
                  <c:v>191.77488537138439</c:v>
                </c:pt>
                <c:pt idx="92">
                  <c:v>184.32771880529845</c:v>
                </c:pt>
                <c:pt idx="93">
                  <c:v>202.99916696790643</c:v>
                </c:pt>
                <c:pt idx="94">
                  <c:v>204.02613367171682</c:v>
                </c:pt>
                <c:pt idx="95">
                  <c:v>179.40608362388292</c:v>
                </c:pt>
                <c:pt idx="96">
                  <c:v>191.4255944708629</c:v>
                </c:pt>
                <c:pt idx="97">
                  <c:v>192.79949938158094</c:v>
                </c:pt>
                <c:pt idx="98">
                  <c:v>200.90720445260786</c:v>
                </c:pt>
                <c:pt idx="99">
                  <c:v>200.36716880389028</c:v>
                </c:pt>
                <c:pt idx="100">
                  <c:v>194.34003499919007</c:v>
                </c:pt>
                <c:pt idx="101">
                  <c:v>194.74245208256883</c:v>
                </c:pt>
                <c:pt idx="102">
                  <c:v>201.81478924061147</c:v>
                </c:pt>
                <c:pt idx="103">
                  <c:v>201.716268481827</c:v>
                </c:pt>
                <c:pt idx="104">
                  <c:v>195.80419478464216</c:v>
                </c:pt>
                <c:pt idx="105">
                  <c:v>219.5851766898725</c:v>
                </c:pt>
                <c:pt idx="106">
                  <c:v>176.66147999200172</c:v>
                </c:pt>
                <c:pt idx="107">
                  <c:v>202.07218361016226</c:v>
                </c:pt>
                <c:pt idx="108">
                  <c:v>199.05394153972355</c:v>
                </c:pt>
                <c:pt idx="109">
                  <c:v>130.89341956036697</c:v>
                </c:pt>
                <c:pt idx="110">
                  <c:v>190.82465776644378</c:v>
                </c:pt>
                <c:pt idx="111">
                  <c:v>197.9622132244964</c:v>
                </c:pt>
                <c:pt idx="112">
                  <c:v>190.27363017580888</c:v>
                </c:pt>
                <c:pt idx="113">
                  <c:v>186.49390030647186</c:v>
                </c:pt>
                <c:pt idx="114">
                  <c:v>172.30237332925151</c:v>
                </c:pt>
                <c:pt idx="115">
                  <c:v>182.67651459294561</c:v>
                </c:pt>
                <c:pt idx="116">
                  <c:v>137.04506591778156</c:v>
                </c:pt>
                <c:pt idx="117">
                  <c:v>194.58633443275744</c:v>
                </c:pt>
                <c:pt idx="118">
                  <c:v>202.5934279834637</c:v>
                </c:pt>
                <c:pt idx="119">
                  <c:v>197.10868518245249</c:v>
                </c:pt>
                <c:pt idx="120">
                  <c:v>185.07633898586971</c:v>
                </c:pt>
                <c:pt idx="121">
                  <c:v>174.7683855714688</c:v>
                </c:pt>
                <c:pt idx="122">
                  <c:v>123.23871082460829</c:v>
                </c:pt>
                <c:pt idx="123">
                  <c:v>128.87099856905925</c:v>
                </c:pt>
                <c:pt idx="124">
                  <c:v>137.58312166326314</c:v>
                </c:pt>
                <c:pt idx="125">
                  <c:v>143.84139793847197</c:v>
                </c:pt>
                <c:pt idx="126">
                  <c:v>144.33874156022944</c:v>
                </c:pt>
                <c:pt idx="127">
                  <c:v>137.27136574943725</c:v>
                </c:pt>
                <c:pt idx="128">
                  <c:v>138.87714362350565</c:v>
                </c:pt>
                <c:pt idx="129">
                  <c:v>143.99734026107279</c:v>
                </c:pt>
                <c:pt idx="130">
                  <c:v>196.10615753454536</c:v>
                </c:pt>
                <c:pt idx="131">
                  <c:v>195.51850839377045</c:v>
                </c:pt>
                <c:pt idx="132">
                  <c:v>190.44339620758103</c:v>
                </c:pt>
                <c:pt idx="133">
                  <c:v>188.63984543530125</c:v>
                </c:pt>
                <c:pt idx="134">
                  <c:v>179.01741870787635</c:v>
                </c:pt>
                <c:pt idx="135">
                  <c:v>184.99042033720542</c:v>
                </c:pt>
                <c:pt idx="136">
                  <c:v>204.74651397670198</c:v>
                </c:pt>
                <c:pt idx="137">
                  <c:v>199.85530144185438</c:v>
                </c:pt>
                <c:pt idx="138">
                  <c:v>192.6391893861128</c:v>
                </c:pt>
                <c:pt idx="139">
                  <c:v>191.8861766263831</c:v>
                </c:pt>
                <c:pt idx="140">
                  <c:v>177.21416672602371</c:v>
                </c:pt>
                <c:pt idx="141">
                  <c:v>185.42049519360367</c:v>
                </c:pt>
                <c:pt idx="142">
                  <c:v>194.43855267136553</c:v>
                </c:pt>
                <c:pt idx="143">
                  <c:v>182.68887008718698</c:v>
                </c:pt>
                <c:pt idx="144">
                  <c:v>172.61610784558798</c:v>
                </c:pt>
                <c:pt idx="145">
                  <c:v>193.3970892906645</c:v>
                </c:pt>
                <c:pt idx="146">
                  <c:v>154.18505582752073</c:v>
                </c:pt>
                <c:pt idx="147">
                  <c:v>180.09240587656723</c:v>
                </c:pt>
                <c:pt idx="148">
                  <c:v>204.26384211139353</c:v>
                </c:pt>
                <c:pt idx="149">
                  <c:v>197.13491291366569</c:v>
                </c:pt>
                <c:pt idx="150">
                  <c:v>199.49072250293017</c:v>
                </c:pt>
                <c:pt idx="151">
                  <c:v>198.73007567358891</c:v>
                </c:pt>
                <c:pt idx="152">
                  <c:v>196.12092301367721</c:v>
                </c:pt>
                <c:pt idx="153">
                  <c:v>195.74054962338192</c:v>
                </c:pt>
                <c:pt idx="154">
                  <c:v>193.20010001907309</c:v>
                </c:pt>
                <c:pt idx="155">
                  <c:v>193.97723648108527</c:v>
                </c:pt>
                <c:pt idx="156">
                  <c:v>140.49055539979196</c:v>
                </c:pt>
                <c:pt idx="157">
                  <c:v>96.007587627407588</c:v>
                </c:pt>
                <c:pt idx="158">
                  <c:v>176.55504476737337</c:v>
                </c:pt>
                <c:pt idx="159">
                  <c:v>169.64666611514681</c:v>
                </c:pt>
                <c:pt idx="160">
                  <c:v>157.29325655286993</c:v>
                </c:pt>
                <c:pt idx="161">
                  <c:v>169.40171727045615</c:v>
                </c:pt>
                <c:pt idx="162">
                  <c:v>188.41206854709955</c:v>
                </c:pt>
                <c:pt idx="163">
                  <c:v>193.56057133273924</c:v>
                </c:pt>
                <c:pt idx="164">
                  <c:v>194.41015063731339</c:v>
                </c:pt>
                <c:pt idx="165">
                  <c:v>199.39157556417715</c:v>
                </c:pt>
                <c:pt idx="166">
                  <c:v>188.8320539456349</c:v>
                </c:pt>
                <c:pt idx="167">
                  <c:v>184.1502248945967</c:v>
                </c:pt>
                <c:pt idx="168">
                  <c:v>168.09122118250144</c:v>
                </c:pt>
                <c:pt idx="169">
                  <c:v>180.61950092268521</c:v>
                </c:pt>
                <c:pt idx="170">
                  <c:v>196.04726190138169</c:v>
                </c:pt>
                <c:pt idx="171">
                  <c:v>192.19832444880882</c:v>
                </c:pt>
                <c:pt idx="172">
                  <c:v>189.82464043377311</c:v>
                </c:pt>
                <c:pt idx="173">
                  <c:v>179.81976000054732</c:v>
                </c:pt>
                <c:pt idx="174">
                  <c:v>186.11888568920943</c:v>
                </c:pt>
                <c:pt idx="175">
                  <c:v>193.19222413471542</c:v>
                </c:pt>
                <c:pt idx="176">
                  <c:v>191.77831058724959</c:v>
                </c:pt>
                <c:pt idx="177">
                  <c:v>185.60734360442439</c:v>
                </c:pt>
                <c:pt idx="178">
                  <c:v>188.86082386749462</c:v>
                </c:pt>
                <c:pt idx="179">
                  <c:v>199.6662284213441</c:v>
                </c:pt>
                <c:pt idx="180">
                  <c:v>211.23583367578897</c:v>
                </c:pt>
                <c:pt idx="181">
                  <c:v>237.80412953472279</c:v>
                </c:pt>
                <c:pt idx="182">
                  <c:v>199.49718197041739</c:v>
                </c:pt>
                <c:pt idx="183">
                  <c:v>166.19312400052758</c:v>
                </c:pt>
                <c:pt idx="184">
                  <c:v>134.2957723718655</c:v>
                </c:pt>
                <c:pt idx="185">
                  <c:v>69.653487289758729</c:v>
                </c:pt>
                <c:pt idx="186">
                  <c:v>166.60079740600514</c:v>
                </c:pt>
                <c:pt idx="187">
                  <c:v>138.95255412399578</c:v>
                </c:pt>
                <c:pt idx="188">
                  <c:v>143.86304380594336</c:v>
                </c:pt>
                <c:pt idx="189">
                  <c:v>160.22424422836133</c:v>
                </c:pt>
                <c:pt idx="190">
                  <c:v>192.75509599011806</c:v>
                </c:pt>
                <c:pt idx="191">
                  <c:v>195.04687681235282</c:v>
                </c:pt>
                <c:pt idx="192">
                  <c:v>195.11461677150353</c:v>
                </c:pt>
                <c:pt idx="193">
                  <c:v>199.73607560705227</c:v>
                </c:pt>
                <c:pt idx="194">
                  <c:v>199.18477264135242</c:v>
                </c:pt>
                <c:pt idx="195">
                  <c:v>203.86394371505992</c:v>
                </c:pt>
                <c:pt idx="196">
                  <c:v>204.92044562496127</c:v>
                </c:pt>
                <c:pt idx="197">
                  <c:v>204.61351106409006</c:v>
                </c:pt>
                <c:pt idx="198">
                  <c:v>199.37771736811129</c:v>
                </c:pt>
                <c:pt idx="199">
                  <c:v>195.38052716695523</c:v>
                </c:pt>
                <c:pt idx="200">
                  <c:v>186.55226119423503</c:v>
                </c:pt>
                <c:pt idx="201">
                  <c:v>176.40206993128282</c:v>
                </c:pt>
                <c:pt idx="202">
                  <c:v>190.21853720078076</c:v>
                </c:pt>
                <c:pt idx="203">
                  <c:v>183.48592062354541</c:v>
                </c:pt>
                <c:pt idx="204">
                  <c:v>177.45725527908297</c:v>
                </c:pt>
                <c:pt idx="205">
                  <c:v>184.26299428093856</c:v>
                </c:pt>
                <c:pt idx="206">
                  <c:v>197.94124294876502</c:v>
                </c:pt>
                <c:pt idx="207">
                  <c:v>216.393192154921</c:v>
                </c:pt>
                <c:pt idx="208">
                  <c:v>185.18744262349875</c:v>
                </c:pt>
                <c:pt idx="209">
                  <c:v>200.07172496430289</c:v>
                </c:pt>
                <c:pt idx="210">
                  <c:v>174.76266150159509</c:v>
                </c:pt>
                <c:pt idx="211">
                  <c:v>170.02257102178004</c:v>
                </c:pt>
                <c:pt idx="212">
                  <c:v>161.12837416649353</c:v>
                </c:pt>
                <c:pt idx="213">
                  <c:v>169.67027153585303</c:v>
                </c:pt>
                <c:pt idx="214">
                  <c:v>166.43296195218048</c:v>
                </c:pt>
                <c:pt idx="215">
                  <c:v>156.32392714467696</c:v>
                </c:pt>
                <c:pt idx="216">
                  <c:v>152.52628491085287</c:v>
                </c:pt>
                <c:pt idx="217">
                  <c:v>162.31999188358384</c:v>
                </c:pt>
                <c:pt idx="218">
                  <c:v>156.12936379772157</c:v>
                </c:pt>
                <c:pt idx="219">
                  <c:v>136.39668395210469</c:v>
                </c:pt>
                <c:pt idx="220">
                  <c:v>140.91952820291922</c:v>
                </c:pt>
                <c:pt idx="221">
                  <c:v>153.19155295876163</c:v>
                </c:pt>
                <c:pt idx="222">
                  <c:v>145.73119532420986</c:v>
                </c:pt>
                <c:pt idx="223">
                  <c:v>106.09033256746559</c:v>
                </c:pt>
                <c:pt idx="224">
                  <c:v>127.43185277333228</c:v>
                </c:pt>
                <c:pt idx="225">
                  <c:v>144.33049651142952</c:v>
                </c:pt>
                <c:pt idx="226">
                  <c:v>182.74186934241328</c:v>
                </c:pt>
                <c:pt idx="227">
                  <c:v>139.83203434442754</c:v>
                </c:pt>
                <c:pt idx="228">
                  <c:v>146.68579222358636</c:v>
                </c:pt>
                <c:pt idx="229">
                  <c:v>169.24341942287143</c:v>
                </c:pt>
                <c:pt idx="230">
                  <c:v>212.48499172220812</c:v>
                </c:pt>
                <c:pt idx="231">
                  <c:v>188.61537400408477</c:v>
                </c:pt>
                <c:pt idx="232">
                  <c:v>187.03462852736212</c:v>
                </c:pt>
                <c:pt idx="233">
                  <c:v>180.5418254280128</c:v>
                </c:pt>
                <c:pt idx="234">
                  <c:v>184.57945419555676</c:v>
                </c:pt>
                <c:pt idx="235">
                  <c:v>192.92846602811076</c:v>
                </c:pt>
                <c:pt idx="236">
                  <c:v>192.35889998211917</c:v>
                </c:pt>
                <c:pt idx="237">
                  <c:v>188.09931330566192</c:v>
                </c:pt>
                <c:pt idx="238">
                  <c:v>190.01764266628675</c:v>
                </c:pt>
                <c:pt idx="239">
                  <c:v>194.0054940011234</c:v>
                </c:pt>
                <c:pt idx="240">
                  <c:v>193.79421422546352</c:v>
                </c:pt>
                <c:pt idx="241">
                  <c:v>191.79788980562461</c:v>
                </c:pt>
                <c:pt idx="242">
                  <c:v>192.50306535149491</c:v>
                </c:pt>
                <c:pt idx="243">
                  <c:v>197.1081190204211</c:v>
                </c:pt>
                <c:pt idx="244">
                  <c:v>213.36072208883098</c:v>
                </c:pt>
                <c:pt idx="245">
                  <c:v>200.4192943121364</c:v>
                </c:pt>
                <c:pt idx="246">
                  <c:v>203.24496721752007</c:v>
                </c:pt>
                <c:pt idx="247">
                  <c:v>203.76289499642678</c:v>
                </c:pt>
                <c:pt idx="248">
                  <c:v>204.12587726778449</c:v>
                </c:pt>
                <c:pt idx="249">
                  <c:v>201.65906230927487</c:v>
                </c:pt>
                <c:pt idx="250">
                  <c:v>200.88900148430957</c:v>
                </c:pt>
                <c:pt idx="251">
                  <c:v>203.48852768112806</c:v>
                </c:pt>
                <c:pt idx="252">
                  <c:v>193.65447325190613</c:v>
                </c:pt>
                <c:pt idx="253">
                  <c:v>221.98612563306853</c:v>
                </c:pt>
                <c:pt idx="254">
                  <c:v>177.19132945410564</c:v>
                </c:pt>
                <c:pt idx="255">
                  <c:v>202.22358481910834</c:v>
                </c:pt>
                <c:pt idx="256">
                  <c:v>198.9064779592571</c:v>
                </c:pt>
                <c:pt idx="257">
                  <c:v>197.93976502362793</c:v>
                </c:pt>
                <c:pt idx="258">
                  <c:v>195.06816280589706</c:v>
                </c:pt>
                <c:pt idx="259">
                  <c:v>224.95676202774672</c:v>
                </c:pt>
                <c:pt idx="260">
                  <c:v>182.0930282830841</c:v>
                </c:pt>
                <c:pt idx="261">
                  <c:v>202.17605220282445</c:v>
                </c:pt>
                <c:pt idx="262">
                  <c:v>195.44038348844506</c:v>
                </c:pt>
                <c:pt idx="263">
                  <c:v>228.54901287823822</c:v>
                </c:pt>
                <c:pt idx="264">
                  <c:v>170.15360565390424</c:v>
                </c:pt>
                <c:pt idx="265">
                  <c:v>184.79197748828213</c:v>
                </c:pt>
                <c:pt idx="266">
                  <c:v>202.10843002605509</c:v>
                </c:pt>
                <c:pt idx="267">
                  <c:v>208.75674032719945</c:v>
                </c:pt>
                <c:pt idx="268">
                  <c:v>223.47398649623852</c:v>
                </c:pt>
                <c:pt idx="269">
                  <c:v>192.84453603005215</c:v>
                </c:pt>
                <c:pt idx="270">
                  <c:v>198.08711425370663</c:v>
                </c:pt>
              </c:numCache>
            </c:numRef>
          </c:yVal>
          <c:smooth val="0"/>
        </c:ser>
        <c:dLbls>
          <c:showLegendKey val="0"/>
          <c:showVal val="0"/>
          <c:showCatName val="0"/>
          <c:showSerName val="0"/>
          <c:showPercent val="0"/>
          <c:showBubbleSize val="0"/>
        </c:dLbls>
        <c:axId val="309377440"/>
        <c:axId val="309377832"/>
      </c:scatterChart>
      <c:valAx>
        <c:axId val="3093774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Estimator Area (m</a:t>
                </a:r>
                <a:r>
                  <a:rPr lang="en-US" baseline="30000"/>
                  <a:t>2</a:t>
                </a:r>
                <a:r>
                  <a:rPr lang="en-US"/>
                  <a: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377832"/>
        <c:crosses val="autoZero"/>
        <c:crossBetween val="midCat"/>
      </c:valAx>
      <c:valAx>
        <c:axId val="3093778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Direction (</a:t>
                </a:r>
                <a:r>
                  <a:rPr lang="en-US" baseline="30000"/>
                  <a:t>o</a:t>
                </a:r>
                <a:r>
                  <a:rPr lang="en-US"/>
                  <a:t> c-clowise from 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9377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mn-lt"/>
                <a:ea typeface="+mn-ea"/>
                <a:cs typeface="+mn-cs"/>
              </a:defRPr>
            </a:pPr>
            <a:r>
              <a:rPr lang="en-US"/>
              <a:t>3 Point Estimators</a:t>
            </a:r>
          </a:p>
        </c:rich>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21187034361795093"/>
          <c:y val="0.17190440651863315"/>
          <c:w val="0.73204424090231612"/>
          <c:h val="0.64178501502657714"/>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EstimatorGraphs!$B$34:$E$34</c:f>
              <c:numCache>
                <c:formatCode>General</c:formatCode>
                <c:ptCount val="4"/>
                <c:pt idx="0">
                  <c:v>601.29399999999441</c:v>
                </c:pt>
                <c:pt idx="1">
                  <c:v>235.60499999998137</c:v>
                </c:pt>
                <c:pt idx="2">
                  <c:v>2559.1700000001583</c:v>
                </c:pt>
                <c:pt idx="3">
                  <c:v>601.29399999999441</c:v>
                </c:pt>
              </c:numCache>
            </c:numRef>
          </c:xVal>
          <c:yVal>
            <c:numRef>
              <c:f>EstimatorGraphs!$B$35:$E$35</c:f>
              <c:numCache>
                <c:formatCode>General</c:formatCode>
                <c:ptCount val="4"/>
                <c:pt idx="0">
                  <c:v>0</c:v>
                </c:pt>
                <c:pt idx="1">
                  <c:v>213.95299999997951</c:v>
                </c:pt>
                <c:pt idx="2">
                  <c:v>830.26100000005681</c:v>
                </c:pt>
                <c:pt idx="3">
                  <c:v>0</c:v>
                </c:pt>
              </c:numCache>
            </c:numRef>
          </c:yVal>
          <c:smooth val="0"/>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EstimatorGraphs!$B$67:$E$67</c:f>
              <c:numCache>
                <c:formatCode>General</c:formatCode>
                <c:ptCount val="4"/>
                <c:pt idx="0">
                  <c:v>601.29399999999441</c:v>
                </c:pt>
                <c:pt idx="1">
                  <c:v>0</c:v>
                </c:pt>
                <c:pt idx="2">
                  <c:v>2559.1700000001583</c:v>
                </c:pt>
                <c:pt idx="3">
                  <c:v>601.29399999999441</c:v>
                </c:pt>
              </c:numCache>
            </c:numRef>
          </c:xVal>
          <c:yVal>
            <c:numRef>
              <c:f>EstimatorGraphs!$B$68:$E$68</c:f>
              <c:numCache>
                <c:formatCode>General</c:formatCode>
                <c:ptCount val="4"/>
                <c:pt idx="0">
                  <c:v>0</c:v>
                </c:pt>
                <c:pt idx="1">
                  <c:v>876.46400000003632</c:v>
                </c:pt>
                <c:pt idx="2">
                  <c:v>830.26100000005681</c:v>
                </c:pt>
                <c:pt idx="3">
                  <c:v>0</c:v>
                </c:pt>
              </c:numCache>
            </c:numRef>
          </c:yVal>
          <c:smooth val="0"/>
        </c:ser>
        <c:ser>
          <c:idx val="2"/>
          <c:order val="2"/>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EstimatorGraphs!$B$100:$E$100</c:f>
              <c:numCache>
                <c:formatCode>General</c:formatCode>
                <c:ptCount val="4"/>
                <c:pt idx="0">
                  <c:v>601.29399999999441</c:v>
                </c:pt>
                <c:pt idx="1">
                  <c:v>801.62000000011176</c:v>
                </c:pt>
                <c:pt idx="2">
                  <c:v>470.84499999997206</c:v>
                </c:pt>
                <c:pt idx="3">
                  <c:v>601.29399999999441</c:v>
                </c:pt>
              </c:numCache>
            </c:numRef>
          </c:xVal>
          <c:yVal>
            <c:numRef>
              <c:f>EstimatorGraphs!$B$101:$E$101</c:f>
              <c:numCache>
                <c:formatCode>General</c:formatCode>
                <c:ptCount val="4"/>
                <c:pt idx="0">
                  <c:v>0</c:v>
                </c:pt>
                <c:pt idx="1">
                  <c:v>551.55300000007264</c:v>
                </c:pt>
                <c:pt idx="2">
                  <c:v>884.9089999999851</c:v>
                </c:pt>
                <c:pt idx="3">
                  <c:v>0</c:v>
                </c:pt>
              </c:numCache>
            </c:numRef>
          </c:yVal>
          <c:smooth val="0"/>
        </c:ser>
        <c:ser>
          <c:idx val="3"/>
          <c:order val="3"/>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EstimatorGraphs!$B$133:$E$133</c:f>
              <c:numCache>
                <c:formatCode>General</c:formatCode>
                <c:ptCount val="4"/>
                <c:pt idx="0">
                  <c:v>601.29399999999441</c:v>
                </c:pt>
                <c:pt idx="1">
                  <c:v>556.50800000014715</c:v>
                </c:pt>
                <c:pt idx="2">
                  <c:v>1270.5770000000484</c:v>
                </c:pt>
                <c:pt idx="3">
                  <c:v>601.29399999999441</c:v>
                </c:pt>
              </c:numCache>
            </c:numRef>
          </c:xVal>
          <c:yVal>
            <c:numRef>
              <c:f>EstimatorGraphs!$B$134:$E$134</c:f>
              <c:numCache>
                <c:formatCode>General</c:formatCode>
                <c:ptCount val="4"/>
                <c:pt idx="0">
                  <c:v>0</c:v>
                </c:pt>
                <c:pt idx="1">
                  <c:v>489.57900000002701</c:v>
                </c:pt>
                <c:pt idx="2">
                  <c:v>498.1260000000475</c:v>
                </c:pt>
                <c:pt idx="3">
                  <c:v>0</c:v>
                </c:pt>
              </c:numCache>
            </c:numRef>
          </c:yVal>
          <c:smooth val="0"/>
        </c:ser>
        <c:ser>
          <c:idx val="4"/>
          <c:order val="4"/>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EstimatorGraphs!$B$166:$E$166</c:f>
              <c:numCache>
                <c:formatCode>General</c:formatCode>
                <c:ptCount val="4"/>
                <c:pt idx="0">
                  <c:v>601.29399999999441</c:v>
                </c:pt>
                <c:pt idx="1">
                  <c:v>1446.7360000000335</c:v>
                </c:pt>
                <c:pt idx="2">
                  <c:v>1270.5770000000484</c:v>
                </c:pt>
                <c:pt idx="3">
                  <c:v>601.29399999999441</c:v>
                </c:pt>
              </c:numCache>
            </c:numRef>
          </c:xVal>
          <c:yVal>
            <c:numRef>
              <c:f>EstimatorGraphs!$B$167:$E$167</c:f>
              <c:numCache>
                <c:formatCode>General</c:formatCode>
                <c:ptCount val="4"/>
                <c:pt idx="0">
                  <c:v>0</c:v>
                </c:pt>
                <c:pt idx="1">
                  <c:v>1139.7540000000736</c:v>
                </c:pt>
                <c:pt idx="2">
                  <c:v>498.1260000000475</c:v>
                </c:pt>
                <c:pt idx="3">
                  <c:v>0</c:v>
                </c:pt>
              </c:numCache>
            </c:numRef>
          </c:yVal>
          <c:smooth val="0"/>
        </c:ser>
        <c:ser>
          <c:idx val="5"/>
          <c:order val="5"/>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EstimatorGraphs!$B$199:$E$199</c:f>
              <c:numCache>
                <c:formatCode>General</c:formatCode>
                <c:ptCount val="4"/>
                <c:pt idx="0">
                  <c:v>235.60499999998137</c:v>
                </c:pt>
                <c:pt idx="1">
                  <c:v>0</c:v>
                </c:pt>
                <c:pt idx="2">
                  <c:v>1270.5770000000484</c:v>
                </c:pt>
                <c:pt idx="3">
                  <c:v>235.60499999998137</c:v>
                </c:pt>
              </c:numCache>
            </c:numRef>
          </c:xVal>
          <c:yVal>
            <c:numRef>
              <c:f>EstimatorGraphs!$B$200:$E$200</c:f>
              <c:numCache>
                <c:formatCode>General</c:formatCode>
                <c:ptCount val="4"/>
                <c:pt idx="0">
                  <c:v>213.95299999997951</c:v>
                </c:pt>
                <c:pt idx="1">
                  <c:v>876.46400000003632</c:v>
                </c:pt>
                <c:pt idx="2">
                  <c:v>498.1260000000475</c:v>
                </c:pt>
                <c:pt idx="3">
                  <c:v>213.95299999997951</c:v>
                </c:pt>
              </c:numCache>
            </c:numRef>
          </c:yVal>
          <c:smooth val="0"/>
        </c:ser>
        <c:ser>
          <c:idx val="6"/>
          <c:order val="6"/>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EstimatorGraphs!$B$232:$E$232</c:f>
              <c:numCache>
                <c:formatCode>General</c:formatCode>
                <c:ptCount val="4"/>
                <c:pt idx="0">
                  <c:v>235.60499999998137</c:v>
                </c:pt>
                <c:pt idx="1">
                  <c:v>964.22900000005029</c:v>
                </c:pt>
                <c:pt idx="2">
                  <c:v>1997.7360000000335</c:v>
                </c:pt>
                <c:pt idx="3">
                  <c:v>235.60499999998137</c:v>
                </c:pt>
              </c:numCache>
            </c:numRef>
          </c:xVal>
          <c:yVal>
            <c:numRef>
              <c:f>EstimatorGraphs!$B$233:$E$233</c:f>
              <c:numCache>
                <c:formatCode>General</c:formatCode>
                <c:ptCount val="4"/>
                <c:pt idx="0">
                  <c:v>213.95299999997951</c:v>
                </c:pt>
                <c:pt idx="1">
                  <c:v>243.02399999997579</c:v>
                </c:pt>
                <c:pt idx="2">
                  <c:v>1434.6950000000652</c:v>
                </c:pt>
                <c:pt idx="3">
                  <c:v>213.95299999997951</c:v>
                </c:pt>
              </c:numCache>
            </c:numRef>
          </c:yVal>
          <c:smooth val="0"/>
        </c:ser>
        <c:ser>
          <c:idx val="7"/>
          <c:order val="7"/>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EstimatorGraphs!$B$265:$E$265</c:f>
              <c:numCache>
                <c:formatCode>General</c:formatCode>
                <c:ptCount val="4"/>
                <c:pt idx="0">
                  <c:v>235.60499999998137</c:v>
                </c:pt>
                <c:pt idx="1">
                  <c:v>296.06099999998696</c:v>
                </c:pt>
                <c:pt idx="2">
                  <c:v>1270.5770000000484</c:v>
                </c:pt>
                <c:pt idx="3">
                  <c:v>235.60499999998137</c:v>
                </c:pt>
              </c:numCache>
            </c:numRef>
          </c:xVal>
          <c:yVal>
            <c:numRef>
              <c:f>EstimatorGraphs!$B$266:$E$266</c:f>
              <c:numCache>
                <c:formatCode>General</c:formatCode>
                <c:ptCount val="4"/>
                <c:pt idx="0">
                  <c:v>213.95299999997951</c:v>
                </c:pt>
                <c:pt idx="1">
                  <c:v>1618.6759999999776</c:v>
                </c:pt>
                <c:pt idx="2">
                  <c:v>498.1260000000475</c:v>
                </c:pt>
                <c:pt idx="3">
                  <c:v>213.95299999997951</c:v>
                </c:pt>
              </c:numCache>
            </c:numRef>
          </c:yVal>
          <c:smooth val="0"/>
        </c:ser>
        <c:ser>
          <c:idx val="8"/>
          <c:order val="8"/>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EstimatorGraphs!$B$298:$E$298</c:f>
              <c:numCache>
                <c:formatCode>General</c:formatCode>
                <c:ptCount val="4"/>
                <c:pt idx="0">
                  <c:v>235.60499999998137</c:v>
                </c:pt>
                <c:pt idx="1">
                  <c:v>556.50800000014715</c:v>
                </c:pt>
                <c:pt idx="2">
                  <c:v>1270.5770000000484</c:v>
                </c:pt>
                <c:pt idx="3">
                  <c:v>235.60499999998137</c:v>
                </c:pt>
              </c:numCache>
            </c:numRef>
          </c:xVal>
          <c:yVal>
            <c:numRef>
              <c:f>EstimatorGraphs!$B$299:$E$299</c:f>
              <c:numCache>
                <c:formatCode>General</c:formatCode>
                <c:ptCount val="4"/>
                <c:pt idx="0">
                  <c:v>213.95299999997951</c:v>
                </c:pt>
                <c:pt idx="1">
                  <c:v>489.57900000002701</c:v>
                </c:pt>
                <c:pt idx="2">
                  <c:v>498.1260000000475</c:v>
                </c:pt>
                <c:pt idx="3">
                  <c:v>213.95299999997951</c:v>
                </c:pt>
              </c:numCache>
            </c:numRef>
          </c:yVal>
          <c:smooth val="0"/>
        </c:ser>
        <c:ser>
          <c:idx val="9"/>
          <c:order val="9"/>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EstimatorGraphs!$B$331:$E$331</c:f>
              <c:numCache>
                <c:formatCode>General</c:formatCode>
                <c:ptCount val="4"/>
                <c:pt idx="0">
                  <c:v>235.60499999998137</c:v>
                </c:pt>
                <c:pt idx="1">
                  <c:v>1270.5770000000484</c:v>
                </c:pt>
                <c:pt idx="2">
                  <c:v>1997.7360000000335</c:v>
                </c:pt>
                <c:pt idx="3">
                  <c:v>235.60499999998137</c:v>
                </c:pt>
              </c:numCache>
            </c:numRef>
          </c:xVal>
          <c:yVal>
            <c:numRef>
              <c:f>EstimatorGraphs!$B$332:$E$332</c:f>
              <c:numCache>
                <c:formatCode>General</c:formatCode>
                <c:ptCount val="4"/>
                <c:pt idx="0">
                  <c:v>213.95299999997951</c:v>
                </c:pt>
                <c:pt idx="1">
                  <c:v>498.1260000000475</c:v>
                </c:pt>
                <c:pt idx="2">
                  <c:v>1434.6950000000652</c:v>
                </c:pt>
                <c:pt idx="3">
                  <c:v>213.95299999997951</c:v>
                </c:pt>
              </c:numCache>
            </c:numRef>
          </c:yVal>
          <c:smooth val="0"/>
        </c:ser>
        <c:ser>
          <c:idx val="10"/>
          <c:order val="10"/>
          <c:spPr>
            <a:ln w="19050"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xVal>
            <c:numRef>
              <c:f>EstimatorGraphs!$B$364:$E$364</c:f>
              <c:numCache>
                <c:formatCode>General</c:formatCode>
                <c:ptCount val="4"/>
                <c:pt idx="0">
                  <c:v>0</c:v>
                </c:pt>
                <c:pt idx="1">
                  <c:v>801.62000000011176</c:v>
                </c:pt>
                <c:pt idx="2">
                  <c:v>782.77399999997579</c:v>
                </c:pt>
                <c:pt idx="3">
                  <c:v>0</c:v>
                </c:pt>
              </c:numCache>
            </c:numRef>
          </c:xVal>
          <c:yVal>
            <c:numRef>
              <c:f>EstimatorGraphs!$B$365:$E$365</c:f>
              <c:numCache>
                <c:formatCode>General</c:formatCode>
                <c:ptCount val="4"/>
                <c:pt idx="0">
                  <c:v>876.46400000003632</c:v>
                </c:pt>
                <c:pt idx="1">
                  <c:v>551.55300000007264</c:v>
                </c:pt>
                <c:pt idx="2">
                  <c:v>131.10900000005495</c:v>
                </c:pt>
                <c:pt idx="3">
                  <c:v>876.46400000003632</c:v>
                </c:pt>
              </c:numCache>
            </c:numRef>
          </c:yVal>
          <c:smooth val="0"/>
        </c:ser>
        <c:ser>
          <c:idx val="11"/>
          <c:order val="11"/>
          <c:spPr>
            <a:ln w="19050"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xVal>
            <c:numRef>
              <c:f>EstimatorGraphs!$B$397:$E$397</c:f>
              <c:numCache>
                <c:formatCode>General</c:formatCode>
                <c:ptCount val="4"/>
                <c:pt idx="0">
                  <c:v>0</c:v>
                </c:pt>
                <c:pt idx="1">
                  <c:v>296.06099999998696</c:v>
                </c:pt>
                <c:pt idx="2">
                  <c:v>2559.1700000001583</c:v>
                </c:pt>
                <c:pt idx="3">
                  <c:v>0</c:v>
                </c:pt>
              </c:numCache>
            </c:numRef>
          </c:xVal>
          <c:yVal>
            <c:numRef>
              <c:f>EstimatorGraphs!$B$398:$E$398</c:f>
              <c:numCache>
                <c:formatCode>General</c:formatCode>
                <c:ptCount val="4"/>
                <c:pt idx="0">
                  <c:v>876.46400000003632</c:v>
                </c:pt>
                <c:pt idx="1">
                  <c:v>1618.6759999999776</c:v>
                </c:pt>
                <c:pt idx="2">
                  <c:v>830.26100000005681</c:v>
                </c:pt>
                <c:pt idx="3">
                  <c:v>876.46400000003632</c:v>
                </c:pt>
              </c:numCache>
            </c:numRef>
          </c:yVal>
          <c:smooth val="0"/>
        </c:ser>
        <c:ser>
          <c:idx val="12"/>
          <c:order val="12"/>
          <c:spPr>
            <a:ln w="19050"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xVal>
            <c:numRef>
              <c:f>EstimatorGraphs!$B$430:$E$430</c:f>
              <c:numCache>
                <c:formatCode>General</c:formatCode>
                <c:ptCount val="4"/>
                <c:pt idx="0">
                  <c:v>0</c:v>
                </c:pt>
                <c:pt idx="1">
                  <c:v>556.50800000014715</c:v>
                </c:pt>
                <c:pt idx="2">
                  <c:v>1270.5770000000484</c:v>
                </c:pt>
                <c:pt idx="3">
                  <c:v>0</c:v>
                </c:pt>
              </c:numCache>
            </c:numRef>
          </c:xVal>
          <c:yVal>
            <c:numRef>
              <c:f>EstimatorGraphs!$B$431:$E$431</c:f>
              <c:numCache>
                <c:formatCode>General</c:formatCode>
                <c:ptCount val="4"/>
                <c:pt idx="0">
                  <c:v>876.46400000003632</c:v>
                </c:pt>
                <c:pt idx="1">
                  <c:v>489.57900000002701</c:v>
                </c:pt>
                <c:pt idx="2">
                  <c:v>498.1260000000475</c:v>
                </c:pt>
                <c:pt idx="3">
                  <c:v>876.46400000003632</c:v>
                </c:pt>
              </c:numCache>
            </c:numRef>
          </c:yVal>
          <c:smooth val="0"/>
        </c:ser>
        <c:ser>
          <c:idx val="13"/>
          <c:order val="13"/>
          <c:spPr>
            <a:ln w="19050"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xVal>
            <c:numRef>
              <c:f>EstimatorGraphs!$B$463:$E$463</c:f>
              <c:numCache>
                <c:formatCode>General</c:formatCode>
                <c:ptCount val="4"/>
                <c:pt idx="0">
                  <c:v>964.22900000005029</c:v>
                </c:pt>
                <c:pt idx="1">
                  <c:v>801.62000000011176</c:v>
                </c:pt>
                <c:pt idx="2">
                  <c:v>556.50800000014715</c:v>
                </c:pt>
                <c:pt idx="3">
                  <c:v>964.22900000005029</c:v>
                </c:pt>
              </c:numCache>
            </c:numRef>
          </c:xVal>
          <c:yVal>
            <c:numRef>
              <c:f>EstimatorGraphs!$B$464:$E$464</c:f>
              <c:numCache>
                <c:formatCode>General</c:formatCode>
                <c:ptCount val="4"/>
                <c:pt idx="0">
                  <c:v>243.02399999997579</c:v>
                </c:pt>
                <c:pt idx="1">
                  <c:v>551.55300000007264</c:v>
                </c:pt>
                <c:pt idx="2">
                  <c:v>489.57900000002701</c:v>
                </c:pt>
                <c:pt idx="3">
                  <c:v>243.02399999997579</c:v>
                </c:pt>
              </c:numCache>
            </c:numRef>
          </c:yVal>
          <c:smooth val="0"/>
        </c:ser>
        <c:ser>
          <c:idx val="14"/>
          <c:order val="14"/>
          <c:spPr>
            <a:ln w="19050"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xVal>
            <c:numRef>
              <c:f>EstimatorGraphs!$B$496:$E$496</c:f>
              <c:numCache>
                <c:formatCode>General</c:formatCode>
                <c:ptCount val="4"/>
                <c:pt idx="0">
                  <c:v>964.22900000005029</c:v>
                </c:pt>
                <c:pt idx="1">
                  <c:v>296.06099999998696</c:v>
                </c:pt>
                <c:pt idx="2">
                  <c:v>1997.7360000000335</c:v>
                </c:pt>
                <c:pt idx="3">
                  <c:v>964.22900000005029</c:v>
                </c:pt>
              </c:numCache>
            </c:numRef>
          </c:xVal>
          <c:yVal>
            <c:numRef>
              <c:f>EstimatorGraphs!$B$497:$E$497</c:f>
              <c:numCache>
                <c:formatCode>General</c:formatCode>
                <c:ptCount val="4"/>
                <c:pt idx="0">
                  <c:v>243.02399999997579</c:v>
                </c:pt>
                <c:pt idx="1">
                  <c:v>1618.6759999999776</c:v>
                </c:pt>
                <c:pt idx="2">
                  <c:v>1434.6950000000652</c:v>
                </c:pt>
                <c:pt idx="3">
                  <c:v>243.02399999997579</c:v>
                </c:pt>
              </c:numCache>
            </c:numRef>
          </c:yVal>
          <c:smooth val="0"/>
        </c:ser>
        <c:ser>
          <c:idx val="15"/>
          <c:order val="15"/>
          <c:spPr>
            <a:ln w="19050"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xVal>
            <c:numRef>
              <c:f>EstimatorGraphs!$B$529:$E$529</c:f>
              <c:numCache>
                <c:formatCode>General</c:formatCode>
                <c:ptCount val="4"/>
                <c:pt idx="0">
                  <c:v>964.22900000005029</c:v>
                </c:pt>
                <c:pt idx="1">
                  <c:v>451.2160000000149</c:v>
                </c:pt>
                <c:pt idx="2">
                  <c:v>1270.5770000000484</c:v>
                </c:pt>
                <c:pt idx="3">
                  <c:v>964.22900000005029</c:v>
                </c:pt>
              </c:numCache>
            </c:numRef>
          </c:xVal>
          <c:yVal>
            <c:numRef>
              <c:f>EstimatorGraphs!$B$530:$E$530</c:f>
              <c:numCache>
                <c:formatCode>General</c:formatCode>
                <c:ptCount val="4"/>
                <c:pt idx="0">
                  <c:v>243.02399999997579</c:v>
                </c:pt>
                <c:pt idx="1">
                  <c:v>695.53300000005402</c:v>
                </c:pt>
                <c:pt idx="2">
                  <c:v>498.1260000000475</c:v>
                </c:pt>
                <c:pt idx="3">
                  <c:v>243.02399999997579</c:v>
                </c:pt>
              </c:numCache>
            </c:numRef>
          </c:yVal>
          <c:smooth val="0"/>
        </c:ser>
        <c:ser>
          <c:idx val="16"/>
          <c:order val="16"/>
          <c:spPr>
            <a:ln w="19050"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xVal>
            <c:numRef>
              <c:f>EstimatorGraphs!$B$562:$E$562</c:f>
              <c:numCache>
                <c:formatCode>General</c:formatCode>
                <c:ptCount val="4"/>
                <c:pt idx="0">
                  <c:v>801.62000000011176</c:v>
                </c:pt>
                <c:pt idx="1">
                  <c:v>296.06099999998696</c:v>
                </c:pt>
                <c:pt idx="2">
                  <c:v>556.50800000014715</c:v>
                </c:pt>
                <c:pt idx="3">
                  <c:v>801.62000000011176</c:v>
                </c:pt>
              </c:numCache>
            </c:numRef>
          </c:xVal>
          <c:yVal>
            <c:numRef>
              <c:f>EstimatorGraphs!$B$563:$E$563</c:f>
              <c:numCache>
                <c:formatCode>General</c:formatCode>
                <c:ptCount val="4"/>
                <c:pt idx="0">
                  <c:v>551.55300000007264</c:v>
                </c:pt>
                <c:pt idx="1">
                  <c:v>1618.6759999999776</c:v>
                </c:pt>
                <c:pt idx="2">
                  <c:v>489.57900000002701</c:v>
                </c:pt>
                <c:pt idx="3">
                  <c:v>551.55300000007264</c:v>
                </c:pt>
              </c:numCache>
            </c:numRef>
          </c:yVal>
          <c:smooth val="0"/>
        </c:ser>
        <c:ser>
          <c:idx val="17"/>
          <c:order val="17"/>
          <c:spPr>
            <a:ln w="19050"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xVal>
            <c:numRef>
              <c:f>EstimatorGraphs!$B$595:$E$595</c:f>
              <c:numCache>
                <c:formatCode>General</c:formatCode>
                <c:ptCount val="4"/>
                <c:pt idx="0">
                  <c:v>801.62000000011176</c:v>
                </c:pt>
                <c:pt idx="1">
                  <c:v>782.77399999997579</c:v>
                </c:pt>
                <c:pt idx="2">
                  <c:v>1270.5770000000484</c:v>
                </c:pt>
                <c:pt idx="3">
                  <c:v>801.62000000011176</c:v>
                </c:pt>
              </c:numCache>
            </c:numRef>
          </c:xVal>
          <c:yVal>
            <c:numRef>
              <c:f>EstimatorGraphs!$B$596:$E$596</c:f>
              <c:numCache>
                <c:formatCode>General</c:formatCode>
                <c:ptCount val="4"/>
                <c:pt idx="0">
                  <c:v>551.55300000007264</c:v>
                </c:pt>
                <c:pt idx="1">
                  <c:v>131.10900000005495</c:v>
                </c:pt>
                <c:pt idx="2">
                  <c:v>498.1260000000475</c:v>
                </c:pt>
                <c:pt idx="3">
                  <c:v>551.55300000007264</c:v>
                </c:pt>
              </c:numCache>
            </c:numRef>
          </c:yVal>
          <c:smooth val="0"/>
        </c:ser>
        <c:ser>
          <c:idx val="18"/>
          <c:order val="18"/>
          <c:spPr>
            <a:ln w="19050"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xVal>
            <c:numRef>
              <c:f>EstimatorGraphs!$B$628:$E$628</c:f>
              <c:numCache>
                <c:formatCode>General</c:formatCode>
                <c:ptCount val="4"/>
                <c:pt idx="0">
                  <c:v>801.62000000011176</c:v>
                </c:pt>
                <c:pt idx="1">
                  <c:v>470.84499999997206</c:v>
                </c:pt>
                <c:pt idx="2">
                  <c:v>1997.7360000000335</c:v>
                </c:pt>
                <c:pt idx="3">
                  <c:v>801.62000000011176</c:v>
                </c:pt>
              </c:numCache>
            </c:numRef>
          </c:xVal>
          <c:yVal>
            <c:numRef>
              <c:f>EstimatorGraphs!$B$629:$E$629</c:f>
              <c:numCache>
                <c:formatCode>General</c:formatCode>
                <c:ptCount val="4"/>
                <c:pt idx="0">
                  <c:v>551.55300000007264</c:v>
                </c:pt>
                <c:pt idx="1">
                  <c:v>884.9089999999851</c:v>
                </c:pt>
                <c:pt idx="2">
                  <c:v>1434.6950000000652</c:v>
                </c:pt>
                <c:pt idx="3">
                  <c:v>551.55300000007264</c:v>
                </c:pt>
              </c:numCache>
            </c:numRef>
          </c:yVal>
          <c:smooth val="0"/>
        </c:ser>
        <c:ser>
          <c:idx val="19"/>
          <c:order val="19"/>
          <c:spPr>
            <a:ln w="19050"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xVal>
            <c:numRef>
              <c:f>EstimatorGraphs!$B$661:$E$661</c:f>
              <c:numCache>
                <c:formatCode>General</c:formatCode>
                <c:ptCount val="4"/>
                <c:pt idx="0">
                  <c:v>296.06099999998696</c:v>
                </c:pt>
                <c:pt idx="1">
                  <c:v>556.50800000014715</c:v>
                </c:pt>
                <c:pt idx="2">
                  <c:v>2559.1700000001583</c:v>
                </c:pt>
                <c:pt idx="3">
                  <c:v>296.06099999998696</c:v>
                </c:pt>
              </c:numCache>
            </c:numRef>
          </c:xVal>
          <c:yVal>
            <c:numRef>
              <c:f>EstimatorGraphs!$B$662:$E$662</c:f>
              <c:numCache>
                <c:formatCode>General</c:formatCode>
                <c:ptCount val="4"/>
                <c:pt idx="0">
                  <c:v>1618.6759999999776</c:v>
                </c:pt>
                <c:pt idx="1">
                  <c:v>489.57900000002701</c:v>
                </c:pt>
                <c:pt idx="2">
                  <c:v>830.26100000005681</c:v>
                </c:pt>
                <c:pt idx="3">
                  <c:v>1618.6759999999776</c:v>
                </c:pt>
              </c:numCache>
            </c:numRef>
          </c:yVal>
          <c:smooth val="0"/>
        </c:ser>
        <c:ser>
          <c:idx val="20"/>
          <c:order val="20"/>
          <c:spPr>
            <a:ln w="19050"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xVal>
            <c:numRef>
              <c:f>EstimatorGraphs!$B$694:$E$694</c:f>
              <c:numCache>
                <c:formatCode>General</c:formatCode>
                <c:ptCount val="4"/>
                <c:pt idx="0">
                  <c:v>296.06099999998696</c:v>
                </c:pt>
                <c:pt idx="1">
                  <c:v>1446.7360000000335</c:v>
                </c:pt>
                <c:pt idx="2">
                  <c:v>1997.7360000000335</c:v>
                </c:pt>
                <c:pt idx="3">
                  <c:v>296.06099999998696</c:v>
                </c:pt>
              </c:numCache>
            </c:numRef>
          </c:xVal>
          <c:yVal>
            <c:numRef>
              <c:f>EstimatorGraphs!$B$695:$E$695</c:f>
              <c:numCache>
                <c:formatCode>General</c:formatCode>
                <c:ptCount val="4"/>
                <c:pt idx="0">
                  <c:v>1618.6759999999776</c:v>
                </c:pt>
                <c:pt idx="1">
                  <c:v>1139.7540000000736</c:v>
                </c:pt>
                <c:pt idx="2">
                  <c:v>1434.6950000000652</c:v>
                </c:pt>
                <c:pt idx="3">
                  <c:v>1618.6759999999776</c:v>
                </c:pt>
              </c:numCache>
            </c:numRef>
          </c:yVal>
          <c:smooth val="0"/>
        </c:ser>
        <c:ser>
          <c:idx val="21"/>
          <c:order val="21"/>
          <c:spPr>
            <a:ln w="19050"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xVal>
            <c:numRef>
              <c:f>EstimatorGraphs!$B$727:$E$727</c:f>
              <c:numCache>
                <c:formatCode>General</c:formatCode>
                <c:ptCount val="4"/>
                <c:pt idx="0">
                  <c:v>782.77399999997579</c:v>
                </c:pt>
                <c:pt idx="1">
                  <c:v>451.2160000000149</c:v>
                </c:pt>
                <c:pt idx="2">
                  <c:v>1997.7360000000335</c:v>
                </c:pt>
                <c:pt idx="3">
                  <c:v>782.77399999997579</c:v>
                </c:pt>
              </c:numCache>
            </c:numRef>
          </c:xVal>
          <c:yVal>
            <c:numRef>
              <c:f>EstimatorGraphs!$B$728:$E$728</c:f>
              <c:numCache>
                <c:formatCode>General</c:formatCode>
                <c:ptCount val="4"/>
                <c:pt idx="0">
                  <c:v>131.10900000005495</c:v>
                </c:pt>
                <c:pt idx="1">
                  <c:v>695.53300000005402</c:v>
                </c:pt>
                <c:pt idx="2">
                  <c:v>1434.6950000000652</c:v>
                </c:pt>
                <c:pt idx="3">
                  <c:v>131.10900000005495</c:v>
                </c:pt>
              </c:numCache>
            </c:numRef>
          </c:yVal>
          <c:smooth val="0"/>
        </c:ser>
        <c:ser>
          <c:idx val="22"/>
          <c:order val="22"/>
          <c:spPr>
            <a:ln w="19050"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xVal>
            <c:numRef>
              <c:f>EstimatorGraphs!$B$760:$E$760</c:f>
              <c:numCache>
                <c:formatCode>General</c:formatCode>
                <c:ptCount val="4"/>
                <c:pt idx="0">
                  <c:v>556.50800000014715</c:v>
                </c:pt>
                <c:pt idx="1">
                  <c:v>470.84499999997206</c:v>
                </c:pt>
                <c:pt idx="2">
                  <c:v>1446.7360000000335</c:v>
                </c:pt>
                <c:pt idx="3">
                  <c:v>556.50800000014715</c:v>
                </c:pt>
              </c:numCache>
            </c:numRef>
          </c:xVal>
          <c:yVal>
            <c:numRef>
              <c:f>EstimatorGraphs!$B$761:$E$761</c:f>
              <c:numCache>
                <c:formatCode>General</c:formatCode>
                <c:ptCount val="4"/>
                <c:pt idx="0">
                  <c:v>489.57900000002701</c:v>
                </c:pt>
                <c:pt idx="1">
                  <c:v>884.9089999999851</c:v>
                </c:pt>
                <c:pt idx="2">
                  <c:v>1139.7540000000736</c:v>
                </c:pt>
                <c:pt idx="3">
                  <c:v>489.57900000002701</c:v>
                </c:pt>
              </c:numCache>
            </c:numRef>
          </c:yVal>
          <c:smooth val="0"/>
        </c:ser>
        <c:ser>
          <c:idx val="23"/>
          <c:order val="23"/>
          <c:spPr>
            <a:ln w="19050"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xVal>
            <c:numRef>
              <c:f>EstimatorGraphs!$B$793:$E$793</c:f>
              <c:numCache>
                <c:formatCode>General</c:formatCode>
                <c:ptCount val="4"/>
                <c:pt idx="0">
                  <c:v>451.2160000000149</c:v>
                </c:pt>
                <c:pt idx="1">
                  <c:v>1270.5770000000484</c:v>
                </c:pt>
                <c:pt idx="2">
                  <c:v>1997.7360000000335</c:v>
                </c:pt>
                <c:pt idx="3">
                  <c:v>451.2160000000149</c:v>
                </c:pt>
              </c:numCache>
            </c:numRef>
          </c:xVal>
          <c:yVal>
            <c:numRef>
              <c:f>EstimatorGraphs!$B$794:$E$794</c:f>
              <c:numCache>
                <c:formatCode>General</c:formatCode>
                <c:ptCount val="4"/>
                <c:pt idx="0">
                  <c:v>695.53300000005402</c:v>
                </c:pt>
                <c:pt idx="1">
                  <c:v>498.1260000000475</c:v>
                </c:pt>
                <c:pt idx="2">
                  <c:v>1434.6950000000652</c:v>
                </c:pt>
                <c:pt idx="3">
                  <c:v>695.53300000005402</c:v>
                </c:pt>
              </c:numCache>
            </c:numRef>
          </c:yVal>
          <c:smooth val="0"/>
        </c:ser>
        <c:dLbls>
          <c:showLegendKey val="0"/>
          <c:showVal val="0"/>
          <c:showCatName val="0"/>
          <c:showSerName val="0"/>
          <c:showPercent val="0"/>
          <c:showBubbleSize val="0"/>
        </c:dLbls>
        <c:axId val="309378616"/>
        <c:axId val="309379008"/>
      </c:scatterChart>
      <c:valAx>
        <c:axId val="3093786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x direction distance (m)</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09379008"/>
        <c:crosses val="autoZero"/>
        <c:crossBetween val="midCat"/>
      </c:valAx>
      <c:valAx>
        <c:axId val="309379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y direction distance (m)</a:t>
                </a:r>
              </a:p>
            </c:rich>
          </c:tx>
          <c:layout>
            <c:manualLayout>
              <c:xMode val="edge"/>
              <c:yMode val="edge"/>
              <c:x val="1.5331532977293671E-2"/>
              <c:y val="0.20742114012214682"/>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09378616"/>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Well Locations</a:t>
            </a:r>
          </a:p>
        </c:rich>
      </c:tx>
      <c:layout>
        <c:manualLayout>
          <c:xMode val="edge"/>
          <c:yMode val="edge"/>
          <c:x val="0.40536249631873777"/>
          <c:y val="2.6663003330021931E-2"/>
        </c:manualLayout>
      </c:layout>
      <c:overlay val="0"/>
      <c:spPr>
        <a:noFill/>
        <a:ln w="25400">
          <a:noFill/>
        </a:ln>
      </c:spPr>
    </c:title>
    <c:autoTitleDeleted val="0"/>
    <c:plotArea>
      <c:layout>
        <c:manualLayout>
          <c:layoutTarget val="inner"/>
          <c:xMode val="edge"/>
          <c:yMode val="edge"/>
          <c:x val="0.19711973288002832"/>
          <c:y val="0.16768392521218189"/>
          <c:w val="0.74319467149497309"/>
          <c:h val="0.57105465933949384"/>
        </c:manualLayout>
      </c:layout>
      <c:scatterChart>
        <c:scatterStyle val="lineMarker"/>
        <c:varyColors val="0"/>
        <c:ser>
          <c:idx val="0"/>
          <c:order val="0"/>
          <c:tx>
            <c:strRef>
              <c:f>MatrixCalculator!$C$6</c:f>
              <c:strCache>
                <c:ptCount val="1"/>
                <c:pt idx="0">
                  <c:v>y</c:v>
                </c:pt>
              </c:strCache>
            </c:strRef>
          </c:tx>
          <c:spPr>
            <a:ln w="28575">
              <a:noFill/>
            </a:ln>
          </c:spPr>
          <c:marker>
            <c:symbol val="diamond"/>
            <c:size val="5"/>
            <c:spPr>
              <a:solidFill>
                <a:srgbClr val="000080"/>
              </a:solidFill>
              <a:ln>
                <a:solidFill>
                  <a:srgbClr val="000080"/>
                </a:solidFill>
                <a:prstDash val="solid"/>
              </a:ln>
            </c:spPr>
          </c:marker>
          <c:dLbls>
            <c:dLbl>
              <c:idx val="0"/>
              <c:layout>
                <c:manualLayout>
                  <c:x val="3.5140845616027324E-3"/>
                  <c:y val="-0.23212279533308319"/>
                </c:manualLayout>
              </c:layout>
              <c:tx>
                <c:rich>
                  <a:bodyPr/>
                  <a:lstStyle/>
                  <a:p>
                    <a:fld id="{A9AB9B7C-EB60-4755-89BB-8C9CC6EE44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1"/>
              <c:layout>
                <c:manualLayout>
                  <c:x val="-1.4406044458641267E-2"/>
                  <c:y val="-3.1506544430252602E-2"/>
                </c:manualLayout>
              </c:layout>
              <c:tx>
                <c:rich>
                  <a:bodyPr/>
                  <a:lstStyle/>
                  <a:p>
                    <a:fld id="{792B96A1-F42E-4F87-90B7-CF7EA5F69D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2"/>
              <c:layout>
                <c:manualLayout>
                  <c:x val="1.4485567244165852E-2"/>
                  <c:y val="8.4501507192647818E-2"/>
                </c:manualLayout>
              </c:layout>
              <c:tx>
                <c:rich>
                  <a:bodyPr/>
                  <a:lstStyle/>
                  <a:p>
                    <a:fld id="{6F7CFB44-C6E9-4E5B-A493-DF89A9A40F9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3"/>
              <c:layout>
                <c:manualLayout>
                  <c:x val="-4.6099342267652055E-2"/>
                  <c:y val="-9.0018698372150055E-2"/>
                </c:manualLayout>
              </c:layout>
              <c:tx>
                <c:rich>
                  <a:bodyPr/>
                  <a:lstStyle/>
                  <a:p>
                    <a:fld id="{331FB493-CCC7-4DB5-9DB3-E5181418111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4"/>
              <c:tx>
                <c:rich>
                  <a:bodyPr/>
                  <a:lstStyle/>
                  <a:p>
                    <a:fld id="{A0793B4D-6ADF-499C-8A51-12A64C661E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5"/>
              <c:layout>
                <c:manualLayout>
                  <c:x val="-0.12947886834718009"/>
                  <c:y val="7.6564380453905817E-2"/>
                </c:manualLayout>
              </c:layout>
              <c:tx>
                <c:rich>
                  <a:bodyPr/>
                  <a:lstStyle/>
                  <a:p>
                    <a:fld id="{5C926539-D14E-4E33-B90B-BED06495CD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6"/>
              <c:layout>
                <c:manualLayout>
                  <c:x val="-2.4941163127002581E-2"/>
                  <c:y val="-0.10313444091347905"/>
                </c:manualLayout>
              </c:layout>
              <c:tx>
                <c:rich>
                  <a:bodyPr/>
                  <a:lstStyle/>
                  <a:p>
                    <a:fld id="{9C52F0FC-CAF5-4668-880E-4B75E7E3E5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7"/>
              <c:layout>
                <c:manualLayout>
                  <c:x val="-4.1586327161368987E-3"/>
                  <c:y val="-2.744113439144932E-2"/>
                </c:manualLayout>
              </c:layout>
              <c:tx>
                <c:rich>
                  <a:bodyPr/>
                  <a:lstStyle/>
                  <a:p>
                    <a:fld id="{50299ED0-D3B3-4BCB-B396-408065A01E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8"/>
              <c:tx>
                <c:rich>
                  <a:bodyPr/>
                  <a:lstStyle/>
                  <a:p>
                    <a:fld id="{2DC9553E-FE99-4A2E-B5D0-49D9416543D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9"/>
              <c:layout>
                <c:manualLayout>
                  <c:x val="-0.16711011572023882"/>
                  <c:y val="4.5009349186075033E-3"/>
                </c:manualLayout>
              </c:layout>
              <c:tx>
                <c:rich>
                  <a:bodyPr/>
                  <a:lstStyle/>
                  <a:p>
                    <a:fld id="{5A88EAAF-16FF-4E00-8A23-B560EBE4D2C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10"/>
              <c:tx>
                <c:rich>
                  <a:bodyPr/>
                  <a:lstStyle/>
                  <a:p>
                    <a:fld id="{D7E0B461-F2F7-42E6-B634-D2444ECCAE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11"/>
              <c:tx>
                <c:rich>
                  <a:bodyPr/>
                  <a:lstStyle/>
                  <a:p>
                    <a:fld id="{6FA0EA0C-6585-40A2-BCD3-09A70244B7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12"/>
              <c:tx>
                <c:rich>
                  <a:bodyPr/>
                  <a:lstStyle/>
                  <a:p>
                    <a:fld id="{8306F325-BD41-490D-8EA8-34B5357B308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13"/>
              <c:tx>
                <c:rich>
                  <a:bodyPr/>
                  <a:lstStyle/>
                  <a:p>
                    <a:fld id="{07BBB87B-E1F5-4B5C-B2D9-8ED54C1FA3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dLbl>
              <c:idx val="14"/>
              <c:tx>
                <c:rich>
                  <a:bodyPr/>
                  <a:lstStyle/>
                  <a:p>
                    <a:fld id="{966401A7-CA1A-4D17-90CA-3479533DB6F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15"/>
              <c:tx>
                <c:rich>
                  <a:bodyPr/>
                  <a:lstStyle/>
                  <a:p>
                    <a:fld id="{DA81C849-4375-4548-A0CA-92FF2B09914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16"/>
              <c:tx>
                <c:rich>
                  <a:bodyPr/>
                  <a:lstStyle/>
                  <a:p>
                    <a:fld id="{98E40EE7-56AB-4615-9782-DC22F225E9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17"/>
              <c:tx>
                <c:rich>
                  <a:bodyPr/>
                  <a:lstStyle/>
                  <a:p>
                    <a:fld id="{C0687BCD-F9DC-4DF8-A10A-E5851F792B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18"/>
              <c:tx>
                <c:rich>
                  <a:bodyPr/>
                  <a:lstStyle/>
                  <a:p>
                    <a:fld id="{456C77BF-EFC3-48F9-8466-1D42B11BC5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dLbl>
              <c:idx val="19"/>
              <c:tx>
                <c:rich>
                  <a:bodyPr/>
                  <a:lstStyle/>
                  <a:p>
                    <a:fld id="{EFF41958-1F5F-4DA3-AE7D-DB5FC97595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Lst>
            </c:dLbl>
            <c:spPr>
              <a:noFill/>
              <a:ln>
                <a:noFill/>
              </a:ln>
              <a:effectLst/>
            </c:sp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MatrixCalculator!$B$7:$B$26</c:f>
              <c:numCache>
                <c:formatCode>General</c:formatCode>
                <c:ptCount val="20"/>
                <c:pt idx="0">
                  <c:v>601.29399999999441</c:v>
                </c:pt>
                <c:pt idx="1">
                  <c:v>235.60499999998137</c:v>
                </c:pt>
                <c:pt idx="2">
                  <c:v>0</c:v>
                </c:pt>
                <c:pt idx="3">
                  <c:v>964.22900000005029</c:v>
                </c:pt>
                <c:pt idx="4">
                  <c:v>801.62000000011176</c:v>
                </c:pt>
                <c:pt idx="5">
                  <c:v>296.06099999998696</c:v>
                </c:pt>
                <c:pt idx="6">
                  <c:v>782.77399999997579</c:v>
                </c:pt>
                <c:pt idx="7">
                  <c:v>556.50800000014715</c:v>
                </c:pt>
                <c:pt idx="8">
                  <c:v>451.2160000000149</c:v>
                </c:pt>
                <c:pt idx="9">
                  <c:v>470.84499999997206</c:v>
                </c:pt>
                <c:pt idx="10">
                  <c:v>1446.7360000000335</c:v>
                </c:pt>
                <c:pt idx="11">
                  <c:v>1270.5770000000484</c:v>
                </c:pt>
                <c:pt idx="12">
                  <c:v>2559.1700000001583</c:v>
                </c:pt>
                <c:pt idx="13">
                  <c:v>1997.7360000000335</c:v>
                </c:pt>
                <c:pt idx="14">
                  <c:v>0</c:v>
                </c:pt>
                <c:pt idx="15">
                  <c:v>0</c:v>
                </c:pt>
                <c:pt idx="16">
                  <c:v>0</c:v>
                </c:pt>
                <c:pt idx="17">
                  <c:v>0</c:v>
                </c:pt>
                <c:pt idx="18">
                  <c:v>0</c:v>
                </c:pt>
                <c:pt idx="19">
                  <c:v>0</c:v>
                </c:pt>
              </c:numCache>
            </c:numRef>
          </c:xVal>
          <c:yVal>
            <c:numRef>
              <c:f>MatrixCalculator!$C$7:$C$26</c:f>
              <c:numCache>
                <c:formatCode>General</c:formatCode>
                <c:ptCount val="20"/>
                <c:pt idx="0">
                  <c:v>0</c:v>
                </c:pt>
                <c:pt idx="1">
                  <c:v>213.95299999997951</c:v>
                </c:pt>
                <c:pt idx="2">
                  <c:v>876.46400000003632</c:v>
                </c:pt>
                <c:pt idx="3">
                  <c:v>243.02399999997579</c:v>
                </c:pt>
                <c:pt idx="4">
                  <c:v>551.55300000007264</c:v>
                </c:pt>
                <c:pt idx="5">
                  <c:v>1618.6759999999776</c:v>
                </c:pt>
                <c:pt idx="6">
                  <c:v>131.10900000005495</c:v>
                </c:pt>
                <c:pt idx="7">
                  <c:v>489.57900000002701</c:v>
                </c:pt>
                <c:pt idx="8">
                  <c:v>695.53300000005402</c:v>
                </c:pt>
                <c:pt idx="9">
                  <c:v>884.9089999999851</c:v>
                </c:pt>
                <c:pt idx="10">
                  <c:v>1139.7540000000736</c:v>
                </c:pt>
                <c:pt idx="11">
                  <c:v>498.1260000000475</c:v>
                </c:pt>
                <c:pt idx="12">
                  <c:v>830.26100000005681</c:v>
                </c:pt>
                <c:pt idx="13">
                  <c:v>1434.6950000000652</c:v>
                </c:pt>
                <c:pt idx="14">
                  <c:v>0</c:v>
                </c:pt>
                <c:pt idx="15">
                  <c:v>0</c:v>
                </c:pt>
                <c:pt idx="16">
                  <c:v>0</c:v>
                </c:pt>
                <c:pt idx="17">
                  <c:v>0</c:v>
                </c:pt>
                <c:pt idx="18">
                  <c:v>0</c:v>
                </c:pt>
                <c:pt idx="19">
                  <c:v>0</c:v>
                </c:pt>
              </c:numCache>
            </c:numRef>
          </c:yVal>
          <c:smooth val="0"/>
          <c:extLst>
            <c:ext xmlns:c15="http://schemas.microsoft.com/office/drawing/2012/chart" uri="{02D57815-91ED-43cb-92C2-25804820EDAC}">
              <c15:datalabelsRange>
                <c15:f>MatrixCalculator!$A$7:$A$26</c15:f>
                <c15:dlblRangeCache>
                  <c:ptCount val="20"/>
                  <c:pt idx="0">
                    <c:v>18HD07</c:v>
                  </c:pt>
                  <c:pt idx="1">
                    <c:v>18HD05(65)</c:v>
                  </c:pt>
                  <c:pt idx="2">
                    <c:v>MW108S</c:v>
                  </c:pt>
                  <c:pt idx="3">
                    <c:v>HR6</c:v>
                  </c:pt>
                  <c:pt idx="4">
                    <c:v>HR13</c:v>
                  </c:pt>
                  <c:pt idx="5">
                    <c:v>HAS</c:v>
                  </c:pt>
                  <c:pt idx="6">
                    <c:v>18HD06</c:v>
                  </c:pt>
                  <c:pt idx="7">
                    <c:v>18HD08(47)</c:v>
                  </c:pt>
                  <c:pt idx="8">
                    <c:v>18HD09(62)</c:v>
                  </c:pt>
                  <c:pt idx="9">
                    <c:v>HAH</c:v>
                  </c:pt>
                  <c:pt idx="10">
                    <c:v>18HD03(57)</c:v>
                  </c:pt>
                  <c:pt idx="11">
                    <c:v>MW125S</c:v>
                  </c:pt>
                  <c:pt idx="12">
                    <c:v>MW133S</c:v>
                  </c:pt>
                  <c:pt idx="13">
                    <c:v>MW132S</c:v>
                  </c:pt>
                </c15:dlblRangeCache>
              </c15:datalabelsRange>
            </c:ext>
          </c:extLst>
        </c:ser>
        <c:dLbls>
          <c:showLegendKey val="0"/>
          <c:showVal val="0"/>
          <c:showCatName val="0"/>
          <c:showSerName val="0"/>
          <c:showPercent val="0"/>
          <c:showBubbleSize val="0"/>
        </c:dLbls>
        <c:axId val="309379792"/>
        <c:axId val="310148944"/>
      </c:scatterChart>
      <c:valAx>
        <c:axId val="309379792"/>
        <c:scaling>
          <c:orientation val="minMax"/>
        </c:scaling>
        <c:delete val="0"/>
        <c:axPos val="b"/>
        <c:majorGridlines>
          <c:spPr>
            <a:ln>
              <a:solidFill>
                <a:schemeClr val="bg1">
                  <a:lumMod val="85000"/>
                </a:schemeClr>
              </a:solidFill>
            </a:ln>
          </c:spPr>
        </c:majorGridlines>
        <c:title>
          <c:tx>
            <c:rich>
              <a:bodyPr/>
              <a:lstStyle/>
              <a:p>
                <a:pPr>
                  <a:defRPr b="0"/>
                </a:pPr>
                <a:r>
                  <a:rPr lang="en-US" b="0"/>
                  <a:t>x direction distance (m)</a:t>
                </a:r>
              </a:p>
            </c:rich>
          </c:tx>
          <c:layout>
            <c:manualLayout>
              <c:xMode val="edge"/>
              <c:yMode val="edge"/>
              <c:x val="0.29875585778724362"/>
              <c:y val="0.88434400524715928"/>
            </c:manualLayout>
          </c:layout>
          <c:overlay val="0"/>
          <c:spPr>
            <a:noFill/>
            <a:ln w="25400">
              <a:noFill/>
            </a:ln>
          </c:spPr>
        </c:title>
        <c:numFmt formatCode="General" sourceLinked="1"/>
        <c:majorTickMark val="out"/>
        <c:minorTickMark val="none"/>
        <c:tickLblPos val="nextTo"/>
        <c:spPr>
          <a:ln w="3175">
            <a:solidFill>
              <a:schemeClr val="bg1">
                <a:lumMod val="85000"/>
              </a:schemeClr>
            </a:solidFill>
            <a:prstDash val="solid"/>
          </a:ln>
        </c:spPr>
        <c:txPr>
          <a:bodyPr rot="0" vert="horz"/>
          <a:lstStyle/>
          <a:p>
            <a:pPr>
              <a:defRPr b="0"/>
            </a:pPr>
            <a:endParaRPr lang="en-US"/>
          </a:p>
        </c:txPr>
        <c:crossAx val="310148944"/>
        <c:crosses val="autoZero"/>
        <c:crossBetween val="midCat"/>
      </c:valAx>
      <c:valAx>
        <c:axId val="310148944"/>
        <c:scaling>
          <c:orientation val="minMax"/>
        </c:scaling>
        <c:delete val="0"/>
        <c:axPos val="l"/>
        <c:majorGridlines>
          <c:spPr>
            <a:ln w="3175">
              <a:solidFill>
                <a:schemeClr val="bg1">
                  <a:lumMod val="85000"/>
                </a:schemeClr>
              </a:solidFill>
              <a:prstDash val="solid"/>
            </a:ln>
          </c:spPr>
        </c:majorGridlines>
        <c:title>
          <c:tx>
            <c:rich>
              <a:bodyPr/>
              <a:lstStyle/>
              <a:p>
                <a:pPr>
                  <a:defRPr b="0"/>
                </a:pPr>
                <a:r>
                  <a:rPr lang="en-US" b="0"/>
                  <a:t>y direction distance (m)</a:t>
                </a:r>
              </a:p>
            </c:rich>
          </c:tx>
          <c:layout>
            <c:manualLayout>
              <c:xMode val="edge"/>
              <c:yMode val="edge"/>
              <c:x val="2.0428008083169615E-2"/>
              <c:y val="0.19831301716944469"/>
            </c:manualLayout>
          </c:layout>
          <c:overlay val="0"/>
          <c:spPr>
            <a:noFill/>
            <a:ln w="25400">
              <a:noFill/>
            </a:ln>
          </c:spPr>
        </c:title>
        <c:numFmt formatCode="General" sourceLinked="1"/>
        <c:majorTickMark val="out"/>
        <c:minorTickMark val="none"/>
        <c:tickLblPos val="nextTo"/>
        <c:spPr>
          <a:ln w="3175">
            <a:solidFill>
              <a:schemeClr val="bg1">
                <a:lumMod val="85000"/>
              </a:schemeClr>
            </a:solidFill>
            <a:prstDash val="solid"/>
          </a:ln>
        </c:spPr>
        <c:txPr>
          <a:bodyPr rot="0" vert="horz"/>
          <a:lstStyle/>
          <a:p>
            <a:pPr>
              <a:defRPr b="0"/>
            </a:pPr>
            <a:endParaRPr lang="en-US"/>
          </a:p>
        </c:txPr>
        <c:crossAx val="309379792"/>
        <c:crosses val="autoZero"/>
        <c:crossBetween val="midCat"/>
      </c:valAx>
      <c:spPr>
        <a:noFill/>
        <a:ln w="12700">
          <a:solidFill>
            <a:schemeClr val="bg1">
              <a:lumMod val="85000"/>
            </a:schemeClr>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200" b="1"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4" verticalDpi="0"/>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ysClr val="windowText" lastClr="000000"/>
                </a:solidFill>
                <a:latin typeface="+mn-lt"/>
                <a:ea typeface="+mn-ea"/>
                <a:cs typeface="+mn-cs"/>
              </a:defRPr>
            </a:pPr>
            <a:r>
              <a:rPr lang="en-US"/>
              <a:t>Velocity Vectors</a:t>
            </a:r>
          </a:p>
        </c:rich>
      </c:tx>
      <c:overlay val="0"/>
      <c:spPr>
        <a:noFill/>
        <a:ln>
          <a:noFill/>
        </a:ln>
        <a:effectLst/>
      </c:spPr>
      <c:txPr>
        <a:bodyPr rot="0" spcFirstLastPara="1" vertOverflow="ellipsis" vert="horz" wrap="square" anchor="ctr" anchorCtr="1"/>
        <a:lstStyle/>
        <a:p>
          <a:pPr>
            <a:defRPr sz="144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9658025274956287"/>
          <c:y val="0.16674326960862604"/>
          <c:w val="0.74531160581079148"/>
          <c:h val="0.64178501502657714"/>
        </c:manualLayout>
      </c:layout>
      <c:scatterChart>
        <c:scatterStyle val="lineMarker"/>
        <c:varyColors val="0"/>
        <c:ser>
          <c:idx val="0"/>
          <c:order val="0"/>
          <c:spPr>
            <a:ln w="19050" cap="rnd">
              <a:solidFill>
                <a:schemeClr val="accent1"/>
              </a:solidFill>
              <a:round/>
            </a:ln>
            <a:effectLst/>
          </c:spPr>
          <c:marker>
            <c:symbol val="none"/>
          </c:marker>
          <c:xVal>
            <c:numRef>
              <c:f>EstimatorGraphs!$H$34:$I$34</c:f>
              <c:numCache>
                <c:formatCode>General</c:formatCode>
                <c:ptCount val="2"/>
                <c:pt idx="0">
                  <c:v>1132.0230000000447</c:v>
                </c:pt>
                <c:pt idx="1">
                  <c:v>1083.1552057696179</c:v>
                </c:pt>
              </c:numCache>
            </c:numRef>
          </c:xVal>
          <c:yVal>
            <c:numRef>
              <c:f>EstimatorGraphs!$H$35:$I$35</c:f>
              <c:numCache>
                <c:formatCode>General</c:formatCode>
                <c:ptCount val="2"/>
                <c:pt idx="0">
                  <c:v>348.07133333334542</c:v>
                </c:pt>
                <c:pt idx="1">
                  <c:v>328.81282887520513</c:v>
                </c:pt>
              </c:numCache>
            </c:numRef>
          </c:yVal>
          <c:smooth val="0"/>
        </c:ser>
        <c:ser>
          <c:idx val="1"/>
          <c:order val="1"/>
          <c:spPr>
            <a:ln w="19050" cap="rnd">
              <a:noFill/>
              <a:round/>
            </a:ln>
            <a:effectLst/>
            <a:extLst>
              <a:ext uri="{91240B29-F687-4F45-9708-019B960494DF}">
                <a14:hiddenLine xmlns:a14="http://schemas.microsoft.com/office/drawing/2010/main" w="19050" cap="rnd">
                  <a:solidFill>
                    <a:srgbClr val="C0504D"/>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C0504D"/>
                    </a:solidFill>
                  </a14:hiddenLine>
                </a:ext>
              </a:extLst>
            </c:spPr>
          </c:marker>
          <c:xVal>
            <c:numRef>
              <c:f>EstimatorGraphs!$H$34:$H$34</c:f>
              <c:numCache>
                <c:formatCode>General</c:formatCode>
                <c:ptCount val="1"/>
                <c:pt idx="0">
                  <c:v>1132.0230000000447</c:v>
                </c:pt>
              </c:numCache>
            </c:numRef>
          </c:xVal>
          <c:yVal>
            <c:numRef>
              <c:f>EstimatorGraphs!$H$35:$H$35</c:f>
              <c:numCache>
                <c:formatCode>General</c:formatCode>
                <c:ptCount val="1"/>
                <c:pt idx="0">
                  <c:v>348.07133333334542</c:v>
                </c:pt>
              </c:numCache>
            </c:numRef>
          </c:yVal>
          <c:smooth val="0"/>
        </c:ser>
        <c:ser>
          <c:idx val="2"/>
          <c:order val="2"/>
          <c:spPr>
            <a:ln w="19050" cap="rnd">
              <a:solidFill>
                <a:schemeClr val="accent3"/>
              </a:solidFill>
              <a:round/>
            </a:ln>
            <a:effectLst/>
          </c:spPr>
          <c:marker>
            <c:symbol val="none"/>
          </c:marker>
          <c:xVal>
            <c:numRef>
              <c:f>EstimatorGraphs!$H$67:$I$67</c:f>
              <c:numCache>
                <c:formatCode>General</c:formatCode>
                <c:ptCount val="2"/>
                <c:pt idx="0">
                  <c:v>1053.488000000051</c:v>
                </c:pt>
                <c:pt idx="1">
                  <c:v>1000.4054552604925</c:v>
                </c:pt>
              </c:numCache>
            </c:numRef>
          </c:xVal>
          <c:yVal>
            <c:numRef>
              <c:f>EstimatorGraphs!$H$68:$I$68</c:f>
              <c:numCache>
                <c:formatCode>General</c:formatCode>
                <c:ptCount val="2"/>
                <c:pt idx="0">
                  <c:v>568.90833333336434</c:v>
                </c:pt>
                <c:pt idx="1">
                  <c:v>559.58882259860388</c:v>
                </c:pt>
              </c:numCache>
            </c:numRef>
          </c:yVal>
          <c:smooth val="0"/>
        </c:ser>
        <c:ser>
          <c:idx val="3"/>
          <c:order val="3"/>
          <c:spPr>
            <a:ln w="19050" cap="rnd">
              <a:noFill/>
              <a:round/>
            </a:ln>
            <a:effectLst/>
            <a:extLst>
              <a:ext uri="{91240B29-F687-4F45-9708-019B960494DF}">
                <a14:hiddenLine xmlns:a14="http://schemas.microsoft.com/office/drawing/2010/main" w="19050" cap="rnd">
                  <a:solidFill>
                    <a:srgbClr val="8064A2"/>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8064A2"/>
                    </a:solidFill>
                  </a14:hiddenLine>
                </a:ext>
              </a:extLst>
            </c:spPr>
          </c:marker>
          <c:xVal>
            <c:numRef>
              <c:f>EstimatorGraphs!$H$67:$H$67</c:f>
              <c:numCache>
                <c:formatCode>General</c:formatCode>
                <c:ptCount val="1"/>
                <c:pt idx="0">
                  <c:v>1053.488000000051</c:v>
                </c:pt>
              </c:numCache>
            </c:numRef>
          </c:xVal>
          <c:yVal>
            <c:numRef>
              <c:f>EstimatorGraphs!$H$68:$H$68</c:f>
              <c:numCache>
                <c:formatCode>General</c:formatCode>
                <c:ptCount val="1"/>
                <c:pt idx="0">
                  <c:v>568.90833333336434</c:v>
                </c:pt>
              </c:numCache>
            </c:numRef>
          </c:yVal>
          <c:smooth val="0"/>
        </c:ser>
        <c:ser>
          <c:idx val="4"/>
          <c:order val="4"/>
          <c:spPr>
            <a:ln w="19050" cap="rnd">
              <a:solidFill>
                <a:schemeClr val="accent5"/>
              </a:solidFill>
              <a:round/>
            </a:ln>
            <a:effectLst/>
          </c:spPr>
          <c:marker>
            <c:symbol val="none"/>
          </c:marker>
          <c:xVal>
            <c:numRef>
              <c:f>EstimatorGraphs!$H$100:$I$100</c:f>
              <c:numCache>
                <c:formatCode>General</c:formatCode>
                <c:ptCount val="2"/>
                <c:pt idx="0">
                  <c:v>624.58633333335945</c:v>
                </c:pt>
                <c:pt idx="1">
                  <c:v>550.91707149639331</c:v>
                </c:pt>
              </c:numCache>
            </c:numRef>
          </c:xVal>
          <c:yVal>
            <c:numRef>
              <c:f>EstimatorGraphs!$H$101:$I$101</c:f>
              <c:numCache>
                <c:formatCode>General</c:formatCode>
                <c:ptCount val="2"/>
                <c:pt idx="0">
                  <c:v>478.8206666666859</c:v>
                </c:pt>
                <c:pt idx="1">
                  <c:v>455.71838736938139</c:v>
                </c:pt>
              </c:numCache>
            </c:numRef>
          </c:yVal>
          <c:smooth val="0"/>
        </c:ser>
        <c:ser>
          <c:idx val="5"/>
          <c:order val="5"/>
          <c:spPr>
            <a:ln w="19050" cap="rnd">
              <a:noFill/>
              <a:round/>
            </a:ln>
            <a:effectLst/>
            <a:extLst>
              <a:ext uri="{91240B29-F687-4F45-9708-019B960494DF}">
                <a14:hiddenLine xmlns:a14="http://schemas.microsoft.com/office/drawing/2010/main" w="19050" cap="rnd">
                  <a:solidFill>
                    <a:srgbClr val="F79646"/>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F79646"/>
                    </a:solidFill>
                  </a14:hiddenLine>
                </a:ext>
              </a:extLst>
            </c:spPr>
          </c:marker>
          <c:xVal>
            <c:numRef>
              <c:f>EstimatorGraphs!$H$100:$H$100</c:f>
              <c:numCache>
                <c:formatCode>General</c:formatCode>
                <c:ptCount val="1"/>
                <c:pt idx="0">
                  <c:v>624.58633333335945</c:v>
                </c:pt>
              </c:numCache>
            </c:numRef>
          </c:xVal>
          <c:yVal>
            <c:numRef>
              <c:f>EstimatorGraphs!$H$101:$H$101</c:f>
              <c:numCache>
                <c:formatCode>General</c:formatCode>
                <c:ptCount val="1"/>
                <c:pt idx="0">
                  <c:v>478.8206666666859</c:v>
                </c:pt>
              </c:numCache>
            </c:numRef>
          </c:yVal>
          <c:smooth val="0"/>
        </c:ser>
        <c:ser>
          <c:idx val="6"/>
          <c:order val="6"/>
          <c:spPr>
            <a:ln w="19050" cap="rnd">
              <a:solidFill>
                <a:schemeClr val="accent1">
                  <a:lumMod val="60000"/>
                </a:schemeClr>
              </a:solidFill>
              <a:round/>
            </a:ln>
            <a:effectLst/>
          </c:spPr>
          <c:marker>
            <c:symbol val="none"/>
          </c:marker>
          <c:xVal>
            <c:numRef>
              <c:f>EstimatorGraphs!$H$133:$I$133</c:f>
              <c:numCache>
                <c:formatCode>General</c:formatCode>
                <c:ptCount val="2"/>
                <c:pt idx="0">
                  <c:v>809.45966666672996</c:v>
                </c:pt>
                <c:pt idx="1">
                  <c:v>745.50654064208004</c:v>
                </c:pt>
              </c:numCache>
            </c:numRef>
          </c:xVal>
          <c:yVal>
            <c:numRef>
              <c:f>EstimatorGraphs!$H$134:$I$134</c:f>
              <c:numCache>
                <c:formatCode>General</c:formatCode>
                <c:ptCount val="2"/>
                <c:pt idx="0">
                  <c:v>329.23500000002485</c:v>
                </c:pt>
                <c:pt idx="1">
                  <c:v>309.76751596007335</c:v>
                </c:pt>
              </c:numCache>
            </c:numRef>
          </c:yVal>
          <c:smooth val="0"/>
        </c:ser>
        <c:ser>
          <c:idx val="7"/>
          <c:order val="7"/>
          <c:spPr>
            <a:ln w="19050" cap="rnd">
              <a:noFill/>
              <a:round/>
            </a:ln>
            <a:effectLst/>
            <a:extLst>
              <a:ext uri="{91240B29-F687-4F45-9708-019B960494DF}">
                <a14:hiddenLine xmlns:a14="http://schemas.microsoft.com/office/drawing/2010/main" w="19050" cap="rnd">
                  <a:solidFill>
                    <a:srgbClr val="C0504D">
                      <a:lumMod val="6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C0504D">
                        <a:lumMod val="60000"/>
                      </a:srgbClr>
                    </a:solidFill>
                  </a14:hiddenLine>
                </a:ext>
              </a:extLst>
            </c:spPr>
          </c:marker>
          <c:xVal>
            <c:numRef>
              <c:f>EstimatorGraphs!$H$133:$H$133</c:f>
              <c:numCache>
                <c:formatCode>General</c:formatCode>
                <c:ptCount val="1"/>
                <c:pt idx="0">
                  <c:v>809.45966666672996</c:v>
                </c:pt>
              </c:numCache>
            </c:numRef>
          </c:xVal>
          <c:yVal>
            <c:numRef>
              <c:f>EstimatorGraphs!$H$134:$H$134</c:f>
              <c:numCache>
                <c:formatCode>General</c:formatCode>
                <c:ptCount val="1"/>
                <c:pt idx="0">
                  <c:v>329.23500000002485</c:v>
                </c:pt>
              </c:numCache>
            </c:numRef>
          </c:yVal>
          <c:smooth val="0"/>
        </c:ser>
        <c:ser>
          <c:idx val="8"/>
          <c:order val="8"/>
          <c:spPr>
            <a:ln w="19050" cap="rnd">
              <a:solidFill>
                <a:schemeClr val="accent3">
                  <a:lumMod val="60000"/>
                </a:schemeClr>
              </a:solidFill>
              <a:round/>
            </a:ln>
            <a:effectLst/>
          </c:spPr>
          <c:marker>
            <c:symbol val="none"/>
          </c:marker>
          <c:xVal>
            <c:numRef>
              <c:f>EstimatorGraphs!$H$166:$I$166</c:f>
              <c:numCache>
                <c:formatCode>General</c:formatCode>
                <c:ptCount val="2"/>
                <c:pt idx="0">
                  <c:v>1106.2023333333589</c:v>
                </c:pt>
                <c:pt idx="1">
                  <c:v>1038.594623590953</c:v>
                </c:pt>
              </c:numCache>
            </c:numRef>
          </c:xVal>
          <c:yVal>
            <c:numRef>
              <c:f>EstimatorGraphs!$H$167:$I$167</c:f>
              <c:numCache>
                <c:formatCode>General</c:formatCode>
                <c:ptCount val="2"/>
                <c:pt idx="0">
                  <c:v>545.9600000000404</c:v>
                </c:pt>
                <c:pt idx="1">
                  <c:v>531.40282129305319</c:v>
                </c:pt>
              </c:numCache>
            </c:numRef>
          </c:yVal>
          <c:smooth val="0"/>
        </c:ser>
        <c:ser>
          <c:idx val="9"/>
          <c:order val="9"/>
          <c:spPr>
            <a:ln w="19050" cap="rnd">
              <a:noFill/>
              <a:round/>
            </a:ln>
            <a:effectLst/>
            <a:extLst>
              <a:ext uri="{91240B29-F687-4F45-9708-019B960494DF}">
                <a14:hiddenLine xmlns:a14="http://schemas.microsoft.com/office/drawing/2010/main" w="19050" cap="rnd">
                  <a:solidFill>
                    <a:srgbClr val="8064A2">
                      <a:lumMod val="6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8064A2">
                        <a:lumMod val="60000"/>
                      </a:srgbClr>
                    </a:solidFill>
                  </a14:hiddenLine>
                </a:ext>
              </a:extLst>
            </c:spPr>
          </c:marker>
          <c:xVal>
            <c:numRef>
              <c:f>EstimatorGraphs!$H$166:$H$166</c:f>
              <c:numCache>
                <c:formatCode>General</c:formatCode>
                <c:ptCount val="1"/>
                <c:pt idx="0">
                  <c:v>1106.2023333333589</c:v>
                </c:pt>
              </c:numCache>
            </c:numRef>
          </c:xVal>
          <c:yVal>
            <c:numRef>
              <c:f>EstimatorGraphs!$H$167:$H$167</c:f>
              <c:numCache>
                <c:formatCode>General</c:formatCode>
                <c:ptCount val="1"/>
                <c:pt idx="0">
                  <c:v>545.9600000000404</c:v>
                </c:pt>
              </c:numCache>
            </c:numRef>
          </c:yVal>
          <c:smooth val="0"/>
        </c:ser>
        <c:ser>
          <c:idx val="10"/>
          <c:order val="10"/>
          <c:spPr>
            <a:ln w="19050" cap="rnd">
              <a:solidFill>
                <a:schemeClr val="accent5">
                  <a:lumMod val="60000"/>
                </a:schemeClr>
              </a:solidFill>
              <a:round/>
            </a:ln>
            <a:effectLst/>
          </c:spPr>
          <c:marker>
            <c:symbol val="none"/>
          </c:marker>
          <c:xVal>
            <c:numRef>
              <c:f>EstimatorGraphs!$H$199:$I$199</c:f>
              <c:numCache>
                <c:formatCode>General</c:formatCode>
                <c:ptCount val="2"/>
                <c:pt idx="0">
                  <c:v>502.06066666667658</c:v>
                </c:pt>
                <c:pt idx="1">
                  <c:v>439.96786836020487</c:v>
                </c:pt>
              </c:numCache>
            </c:numRef>
          </c:xVal>
          <c:yVal>
            <c:numRef>
              <c:f>EstimatorGraphs!$H$200:$I$200</c:f>
              <c:numCache>
                <c:formatCode>General</c:formatCode>
                <c:ptCount val="2"/>
                <c:pt idx="0">
                  <c:v>529.51433333335444</c:v>
                </c:pt>
                <c:pt idx="1">
                  <c:v>522.52671539948085</c:v>
                </c:pt>
              </c:numCache>
            </c:numRef>
          </c:yVal>
          <c:smooth val="0"/>
        </c:ser>
        <c:ser>
          <c:idx val="11"/>
          <c:order val="11"/>
          <c:spPr>
            <a:ln w="19050" cap="rnd">
              <a:noFill/>
              <a:round/>
            </a:ln>
            <a:effectLst/>
            <a:extLst>
              <a:ext uri="{91240B29-F687-4F45-9708-019B960494DF}">
                <a14:hiddenLine xmlns:a14="http://schemas.microsoft.com/office/drawing/2010/main" w="19050" cap="rnd">
                  <a:solidFill>
                    <a:srgbClr val="F79646">
                      <a:lumMod val="6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F79646">
                        <a:lumMod val="60000"/>
                      </a:srgbClr>
                    </a:solidFill>
                  </a14:hiddenLine>
                </a:ext>
              </a:extLst>
            </c:spPr>
          </c:marker>
          <c:xVal>
            <c:numRef>
              <c:f>EstimatorGraphs!$H$199:$H$199</c:f>
              <c:numCache>
                <c:formatCode>General</c:formatCode>
                <c:ptCount val="1"/>
                <c:pt idx="0">
                  <c:v>502.06066666667658</c:v>
                </c:pt>
              </c:numCache>
            </c:numRef>
          </c:xVal>
          <c:yVal>
            <c:numRef>
              <c:f>EstimatorGraphs!$H$200:$H$200</c:f>
              <c:numCache>
                <c:formatCode>General</c:formatCode>
                <c:ptCount val="1"/>
                <c:pt idx="0">
                  <c:v>529.51433333335444</c:v>
                </c:pt>
              </c:numCache>
            </c:numRef>
          </c:yVal>
          <c:smooth val="0"/>
        </c:ser>
        <c:ser>
          <c:idx val="12"/>
          <c:order val="12"/>
          <c:spPr>
            <a:ln w="19050" cap="rnd">
              <a:solidFill>
                <a:schemeClr val="accent1">
                  <a:lumMod val="80000"/>
                  <a:lumOff val="20000"/>
                </a:schemeClr>
              </a:solidFill>
              <a:round/>
            </a:ln>
            <a:effectLst/>
          </c:spPr>
          <c:marker>
            <c:symbol val="none"/>
          </c:marker>
          <c:xVal>
            <c:numRef>
              <c:f>EstimatorGraphs!$H$232:$I$232</c:f>
              <c:numCache>
                <c:formatCode>General</c:formatCode>
                <c:ptCount val="2"/>
                <c:pt idx="0">
                  <c:v>1065.8566666666884</c:v>
                </c:pt>
                <c:pt idx="1">
                  <c:v>1003.5302045680901</c:v>
                </c:pt>
              </c:numCache>
            </c:numRef>
          </c:xVal>
          <c:yVal>
            <c:numRef>
              <c:f>EstimatorGraphs!$H$233:$I$233</c:f>
              <c:numCache>
                <c:formatCode>General</c:formatCode>
                <c:ptCount val="2"/>
                <c:pt idx="0">
                  <c:v>630.55733333334013</c:v>
                </c:pt>
                <c:pt idx="1">
                  <c:v>630.41593653065308</c:v>
                </c:pt>
              </c:numCache>
            </c:numRef>
          </c:yVal>
          <c:smooth val="0"/>
        </c:ser>
        <c:ser>
          <c:idx val="13"/>
          <c:order val="13"/>
          <c:spPr>
            <a:ln w="19050" cap="rnd">
              <a:noFill/>
              <a:round/>
            </a:ln>
            <a:effectLst/>
            <a:extLst>
              <a:ext uri="{91240B29-F687-4F45-9708-019B960494DF}">
                <a14:hiddenLine xmlns:a14="http://schemas.microsoft.com/office/drawing/2010/main" w="19050" cap="rnd">
                  <a:solidFill>
                    <a:srgbClr val="C0504D">
                      <a:lumMod val="80000"/>
                      <a:lumOff val="2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C0504D">
                        <a:lumMod val="80000"/>
                        <a:lumOff val="20000"/>
                      </a:srgbClr>
                    </a:solidFill>
                  </a14:hiddenLine>
                </a:ext>
              </a:extLst>
            </c:spPr>
          </c:marker>
          <c:xVal>
            <c:numRef>
              <c:f>EstimatorGraphs!$H$232:$H$232</c:f>
              <c:numCache>
                <c:formatCode>General</c:formatCode>
                <c:ptCount val="1"/>
                <c:pt idx="0">
                  <c:v>1065.8566666666884</c:v>
                </c:pt>
              </c:numCache>
            </c:numRef>
          </c:xVal>
          <c:yVal>
            <c:numRef>
              <c:f>EstimatorGraphs!$H$233:$H$233</c:f>
              <c:numCache>
                <c:formatCode>General</c:formatCode>
                <c:ptCount val="1"/>
                <c:pt idx="0">
                  <c:v>630.55733333334013</c:v>
                </c:pt>
              </c:numCache>
            </c:numRef>
          </c:yVal>
          <c:smooth val="0"/>
        </c:ser>
        <c:ser>
          <c:idx val="14"/>
          <c:order val="14"/>
          <c:spPr>
            <a:ln w="19050" cap="rnd">
              <a:solidFill>
                <a:schemeClr val="accent3">
                  <a:lumMod val="80000"/>
                  <a:lumOff val="20000"/>
                </a:schemeClr>
              </a:solidFill>
              <a:round/>
            </a:ln>
            <a:effectLst/>
          </c:spPr>
          <c:marker>
            <c:symbol val="none"/>
          </c:marker>
          <c:xVal>
            <c:numRef>
              <c:f>EstimatorGraphs!$H$265:$I$265</c:f>
              <c:numCache>
                <c:formatCode>General</c:formatCode>
                <c:ptCount val="2"/>
                <c:pt idx="0">
                  <c:v>600.74766666667222</c:v>
                </c:pt>
                <c:pt idx="1">
                  <c:v>530.36648186430762</c:v>
                </c:pt>
              </c:numCache>
            </c:numRef>
          </c:xVal>
          <c:yVal>
            <c:numRef>
              <c:f>EstimatorGraphs!$H$266:$I$266</c:f>
              <c:numCache>
                <c:formatCode>General</c:formatCode>
                <c:ptCount val="2"/>
                <c:pt idx="0">
                  <c:v>776.91833333333489</c:v>
                </c:pt>
                <c:pt idx="1">
                  <c:v>800.11742542603929</c:v>
                </c:pt>
              </c:numCache>
            </c:numRef>
          </c:yVal>
          <c:smooth val="0"/>
        </c:ser>
        <c:ser>
          <c:idx val="15"/>
          <c:order val="15"/>
          <c:spPr>
            <a:ln w="19050" cap="rnd">
              <a:noFill/>
              <a:round/>
            </a:ln>
            <a:effectLst/>
            <a:extLst>
              <a:ext uri="{91240B29-F687-4F45-9708-019B960494DF}">
                <a14:hiddenLine xmlns:a14="http://schemas.microsoft.com/office/drawing/2010/main" w="19050" cap="rnd">
                  <a:solidFill>
                    <a:srgbClr val="8064A2">
                      <a:lumMod val="80000"/>
                      <a:lumOff val="2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8064A2">
                        <a:lumMod val="80000"/>
                        <a:lumOff val="20000"/>
                      </a:srgbClr>
                    </a:solidFill>
                  </a14:hiddenLine>
                </a:ext>
              </a:extLst>
            </c:spPr>
          </c:marker>
          <c:xVal>
            <c:numRef>
              <c:f>EstimatorGraphs!$H$265:$H$265</c:f>
              <c:numCache>
                <c:formatCode>General</c:formatCode>
                <c:ptCount val="1"/>
                <c:pt idx="0">
                  <c:v>600.74766666667222</c:v>
                </c:pt>
              </c:numCache>
            </c:numRef>
          </c:xVal>
          <c:yVal>
            <c:numRef>
              <c:f>EstimatorGraphs!$H$266:$H$266</c:f>
              <c:numCache>
                <c:formatCode>General</c:formatCode>
                <c:ptCount val="1"/>
                <c:pt idx="0">
                  <c:v>776.91833333333489</c:v>
                </c:pt>
              </c:numCache>
            </c:numRef>
          </c:yVal>
          <c:smooth val="0"/>
        </c:ser>
        <c:ser>
          <c:idx val="16"/>
          <c:order val="16"/>
          <c:spPr>
            <a:ln w="19050" cap="rnd">
              <a:solidFill>
                <a:schemeClr val="accent5">
                  <a:lumMod val="80000"/>
                  <a:lumOff val="20000"/>
                </a:schemeClr>
              </a:solidFill>
              <a:round/>
            </a:ln>
            <a:effectLst/>
          </c:spPr>
          <c:marker>
            <c:symbol val="none"/>
          </c:marker>
          <c:xVal>
            <c:numRef>
              <c:f>EstimatorGraphs!$H$298:$I$298</c:f>
              <c:numCache>
                <c:formatCode>General</c:formatCode>
                <c:ptCount val="2"/>
                <c:pt idx="0">
                  <c:v>687.56333333339228</c:v>
                </c:pt>
                <c:pt idx="1">
                  <c:v>623.36922757111927</c:v>
                </c:pt>
              </c:numCache>
            </c:numRef>
          </c:xVal>
          <c:yVal>
            <c:numRef>
              <c:f>EstimatorGraphs!$H$299:$I$299</c:f>
              <c:numCache>
                <c:formatCode>General</c:formatCode>
                <c:ptCount val="2"/>
                <c:pt idx="0">
                  <c:v>400.55266666668467</c:v>
                </c:pt>
                <c:pt idx="1">
                  <c:v>401.21811352133017</c:v>
                </c:pt>
              </c:numCache>
            </c:numRef>
          </c:yVal>
          <c:smooth val="0"/>
        </c:ser>
        <c:ser>
          <c:idx val="17"/>
          <c:order val="17"/>
          <c:spPr>
            <a:ln w="19050" cap="rnd">
              <a:noFill/>
              <a:round/>
            </a:ln>
            <a:effectLst/>
            <a:extLst>
              <a:ext uri="{91240B29-F687-4F45-9708-019B960494DF}">
                <a14:hiddenLine xmlns:a14="http://schemas.microsoft.com/office/drawing/2010/main" w="19050" cap="rnd">
                  <a:solidFill>
                    <a:srgbClr val="F79646">
                      <a:lumMod val="80000"/>
                      <a:lumOff val="2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F79646">
                        <a:lumMod val="80000"/>
                        <a:lumOff val="20000"/>
                      </a:srgbClr>
                    </a:solidFill>
                  </a14:hiddenLine>
                </a:ext>
              </a:extLst>
            </c:spPr>
          </c:marker>
          <c:xVal>
            <c:numRef>
              <c:f>EstimatorGraphs!$H$298:$H$298</c:f>
              <c:numCache>
                <c:formatCode>General</c:formatCode>
                <c:ptCount val="1"/>
                <c:pt idx="0">
                  <c:v>687.56333333339228</c:v>
                </c:pt>
              </c:numCache>
            </c:numRef>
          </c:xVal>
          <c:yVal>
            <c:numRef>
              <c:f>EstimatorGraphs!$H$299:$H$299</c:f>
              <c:numCache>
                <c:formatCode>General</c:formatCode>
                <c:ptCount val="1"/>
                <c:pt idx="0">
                  <c:v>400.55266666668467</c:v>
                </c:pt>
              </c:numCache>
            </c:numRef>
          </c:yVal>
          <c:smooth val="0"/>
        </c:ser>
        <c:ser>
          <c:idx val="18"/>
          <c:order val="18"/>
          <c:spPr>
            <a:ln w="19050" cap="rnd">
              <a:solidFill>
                <a:schemeClr val="accent1">
                  <a:lumMod val="80000"/>
                </a:schemeClr>
              </a:solidFill>
              <a:round/>
            </a:ln>
            <a:effectLst/>
          </c:spPr>
          <c:marker>
            <c:symbol val="none"/>
          </c:marker>
          <c:xVal>
            <c:numRef>
              <c:f>EstimatorGraphs!$H$331:$I$331</c:f>
              <c:numCache>
                <c:formatCode>General</c:formatCode>
                <c:ptCount val="2"/>
                <c:pt idx="0">
                  <c:v>1167.9726666666877</c:v>
                </c:pt>
                <c:pt idx="1">
                  <c:v>1102.9193226373857</c:v>
                </c:pt>
              </c:numCache>
            </c:numRef>
          </c:xVal>
          <c:yVal>
            <c:numRef>
              <c:f>EstimatorGraphs!$H$332:$I$332</c:f>
              <c:numCache>
                <c:formatCode>General</c:formatCode>
                <c:ptCount val="2"/>
                <c:pt idx="0">
                  <c:v>715.5913333333641</c:v>
                </c:pt>
                <c:pt idx="1">
                  <c:v>719.3861680876272</c:v>
                </c:pt>
              </c:numCache>
            </c:numRef>
          </c:yVal>
          <c:smooth val="0"/>
        </c:ser>
        <c:ser>
          <c:idx val="19"/>
          <c:order val="19"/>
          <c:spPr>
            <a:ln w="19050" cap="rnd">
              <a:noFill/>
              <a:round/>
            </a:ln>
            <a:effectLst/>
            <a:extLst>
              <a:ext uri="{91240B29-F687-4F45-9708-019B960494DF}">
                <a14:hiddenLine xmlns:a14="http://schemas.microsoft.com/office/drawing/2010/main" w="19050" cap="rnd">
                  <a:solidFill>
                    <a:srgbClr val="C0504D">
                      <a:lumMod val="8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C0504D">
                        <a:lumMod val="80000"/>
                      </a:srgbClr>
                    </a:solidFill>
                  </a14:hiddenLine>
                </a:ext>
              </a:extLst>
            </c:spPr>
          </c:marker>
          <c:xVal>
            <c:numRef>
              <c:f>EstimatorGraphs!$H$331:$H$331</c:f>
              <c:numCache>
                <c:formatCode>General</c:formatCode>
                <c:ptCount val="1"/>
                <c:pt idx="0">
                  <c:v>1167.9726666666877</c:v>
                </c:pt>
              </c:numCache>
            </c:numRef>
          </c:xVal>
          <c:yVal>
            <c:numRef>
              <c:f>EstimatorGraphs!$H$332:$H$332</c:f>
              <c:numCache>
                <c:formatCode>General</c:formatCode>
                <c:ptCount val="1"/>
                <c:pt idx="0">
                  <c:v>715.5913333333641</c:v>
                </c:pt>
              </c:numCache>
            </c:numRef>
          </c:yVal>
          <c:smooth val="0"/>
        </c:ser>
        <c:ser>
          <c:idx val="20"/>
          <c:order val="20"/>
          <c:spPr>
            <a:ln w="19050" cap="rnd">
              <a:solidFill>
                <a:schemeClr val="accent3">
                  <a:lumMod val="80000"/>
                </a:schemeClr>
              </a:solidFill>
              <a:round/>
            </a:ln>
            <a:effectLst/>
          </c:spPr>
          <c:marker>
            <c:symbol val="none"/>
          </c:marker>
          <c:xVal>
            <c:numRef>
              <c:f>EstimatorGraphs!$H$364:$I$364</c:f>
              <c:numCache>
                <c:formatCode>General</c:formatCode>
                <c:ptCount val="2"/>
                <c:pt idx="0">
                  <c:v>528.13133333336248</c:v>
                </c:pt>
                <c:pt idx="1">
                  <c:v>456.65990602638948</c:v>
                </c:pt>
              </c:numCache>
            </c:numRef>
          </c:xVal>
          <c:yVal>
            <c:numRef>
              <c:f>EstimatorGraphs!$H$365:$I$365</c:f>
              <c:numCache>
                <c:formatCode>General</c:formatCode>
                <c:ptCount val="2"/>
                <c:pt idx="0">
                  <c:v>519.70866666672134</c:v>
                </c:pt>
                <c:pt idx="1">
                  <c:v>501.10995638051492</c:v>
                </c:pt>
              </c:numCache>
            </c:numRef>
          </c:yVal>
          <c:smooth val="0"/>
        </c:ser>
        <c:ser>
          <c:idx val="21"/>
          <c:order val="21"/>
          <c:spPr>
            <a:ln w="19050" cap="rnd">
              <a:noFill/>
              <a:round/>
            </a:ln>
            <a:effectLst/>
            <a:extLst>
              <a:ext uri="{91240B29-F687-4F45-9708-019B960494DF}">
                <a14:hiddenLine xmlns:a14="http://schemas.microsoft.com/office/drawing/2010/main" w="19050" cap="rnd">
                  <a:solidFill>
                    <a:srgbClr val="8064A2">
                      <a:lumMod val="8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8064A2">
                        <a:lumMod val="80000"/>
                      </a:srgbClr>
                    </a:solidFill>
                  </a14:hiddenLine>
                </a:ext>
              </a:extLst>
            </c:spPr>
          </c:marker>
          <c:xVal>
            <c:numRef>
              <c:f>EstimatorGraphs!$H$364:$H$364</c:f>
              <c:numCache>
                <c:formatCode>General</c:formatCode>
                <c:ptCount val="1"/>
                <c:pt idx="0">
                  <c:v>528.13133333336248</c:v>
                </c:pt>
              </c:numCache>
            </c:numRef>
          </c:xVal>
          <c:yVal>
            <c:numRef>
              <c:f>EstimatorGraphs!$H$365:$H$365</c:f>
              <c:numCache>
                <c:formatCode>General</c:formatCode>
                <c:ptCount val="1"/>
                <c:pt idx="0">
                  <c:v>519.70866666672134</c:v>
                </c:pt>
              </c:numCache>
            </c:numRef>
          </c:yVal>
          <c:smooth val="0"/>
        </c:ser>
        <c:ser>
          <c:idx val="22"/>
          <c:order val="22"/>
          <c:spPr>
            <a:ln w="19050" cap="rnd">
              <a:solidFill>
                <a:schemeClr val="accent5">
                  <a:lumMod val="80000"/>
                </a:schemeClr>
              </a:solidFill>
              <a:round/>
            </a:ln>
            <a:effectLst/>
          </c:spPr>
          <c:marker>
            <c:symbol val="none"/>
          </c:marker>
          <c:xVal>
            <c:numRef>
              <c:f>EstimatorGraphs!$H$397:$I$397</c:f>
              <c:numCache>
                <c:formatCode>General</c:formatCode>
                <c:ptCount val="2"/>
                <c:pt idx="0">
                  <c:v>951.74366666671506</c:v>
                </c:pt>
                <c:pt idx="1">
                  <c:v>899.65047398821287</c:v>
                </c:pt>
              </c:numCache>
            </c:numRef>
          </c:xVal>
          <c:yVal>
            <c:numRef>
              <c:f>EstimatorGraphs!$H$398:$I$398</c:f>
              <c:numCache>
                <c:formatCode>General</c:formatCode>
                <c:ptCount val="2"/>
                <c:pt idx="0">
                  <c:v>1108.4670000000235</c:v>
                </c:pt>
                <c:pt idx="1">
                  <c:v>1153.9473965052791</c:v>
                </c:pt>
              </c:numCache>
            </c:numRef>
          </c:yVal>
          <c:smooth val="0"/>
        </c:ser>
        <c:ser>
          <c:idx val="23"/>
          <c:order val="23"/>
          <c:spPr>
            <a:ln w="19050" cap="rnd">
              <a:noFill/>
              <a:round/>
            </a:ln>
            <a:effectLst/>
            <a:extLst>
              <a:ext uri="{91240B29-F687-4F45-9708-019B960494DF}">
                <a14:hiddenLine xmlns:a14="http://schemas.microsoft.com/office/drawing/2010/main" w="19050" cap="rnd">
                  <a:solidFill>
                    <a:srgbClr val="F79646">
                      <a:lumMod val="8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F79646">
                        <a:lumMod val="80000"/>
                      </a:srgbClr>
                    </a:solidFill>
                  </a14:hiddenLine>
                </a:ext>
              </a:extLst>
            </c:spPr>
          </c:marker>
          <c:xVal>
            <c:numRef>
              <c:f>EstimatorGraphs!$H$397:$H$397</c:f>
              <c:numCache>
                <c:formatCode>General</c:formatCode>
                <c:ptCount val="1"/>
                <c:pt idx="0">
                  <c:v>951.74366666671506</c:v>
                </c:pt>
              </c:numCache>
            </c:numRef>
          </c:xVal>
          <c:yVal>
            <c:numRef>
              <c:f>EstimatorGraphs!$H$398:$H$398</c:f>
              <c:numCache>
                <c:formatCode>General</c:formatCode>
                <c:ptCount val="1"/>
                <c:pt idx="0">
                  <c:v>1108.4670000000235</c:v>
                </c:pt>
              </c:numCache>
            </c:numRef>
          </c:yVal>
          <c:smooth val="0"/>
        </c:ser>
        <c:ser>
          <c:idx val="24"/>
          <c:order val="24"/>
          <c:spPr>
            <a:ln w="19050" cap="rnd">
              <a:solidFill>
                <a:schemeClr val="accent1">
                  <a:lumMod val="60000"/>
                  <a:lumOff val="40000"/>
                </a:schemeClr>
              </a:solidFill>
              <a:round/>
            </a:ln>
            <a:effectLst/>
          </c:spPr>
          <c:marker>
            <c:symbol val="none"/>
          </c:marker>
          <c:xVal>
            <c:numRef>
              <c:f>EstimatorGraphs!$H$430:$I$430</c:f>
              <c:numCache>
                <c:formatCode>General</c:formatCode>
                <c:ptCount val="2"/>
                <c:pt idx="0">
                  <c:v>609.02833333339856</c:v>
                </c:pt>
                <c:pt idx="1">
                  <c:v>545.00349286722781</c:v>
                </c:pt>
              </c:numCache>
            </c:numRef>
          </c:xVal>
          <c:yVal>
            <c:numRef>
              <c:f>EstimatorGraphs!$H$431:$I$431</c:f>
              <c:numCache>
                <c:formatCode>General</c:formatCode>
                <c:ptCount val="2"/>
                <c:pt idx="0">
                  <c:v>621.38966666670365</c:v>
                </c:pt>
                <c:pt idx="1">
                  <c:v>607.91364859496207</c:v>
                </c:pt>
              </c:numCache>
            </c:numRef>
          </c:yVal>
          <c:smooth val="0"/>
        </c:ser>
        <c:ser>
          <c:idx val="25"/>
          <c:order val="25"/>
          <c:spPr>
            <a:ln w="19050" cap="rnd">
              <a:noFill/>
              <a:round/>
            </a:ln>
            <a:effectLst/>
            <a:extLst>
              <a:ext uri="{91240B29-F687-4F45-9708-019B960494DF}">
                <a14:hiddenLine xmlns:a14="http://schemas.microsoft.com/office/drawing/2010/main" w="19050" cap="rnd">
                  <a:solidFill>
                    <a:srgbClr val="C0504D">
                      <a:lumMod val="60000"/>
                      <a:lumOff val="4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C0504D">
                        <a:lumMod val="60000"/>
                        <a:lumOff val="40000"/>
                      </a:srgbClr>
                    </a:solidFill>
                  </a14:hiddenLine>
                </a:ext>
              </a:extLst>
            </c:spPr>
          </c:marker>
          <c:xVal>
            <c:numRef>
              <c:f>EstimatorGraphs!$H$430:$H$430</c:f>
              <c:numCache>
                <c:formatCode>General</c:formatCode>
                <c:ptCount val="1"/>
                <c:pt idx="0">
                  <c:v>609.02833333339856</c:v>
                </c:pt>
              </c:numCache>
            </c:numRef>
          </c:xVal>
          <c:yVal>
            <c:numRef>
              <c:f>EstimatorGraphs!$H$431:$H$431</c:f>
              <c:numCache>
                <c:formatCode>General</c:formatCode>
                <c:ptCount val="1"/>
                <c:pt idx="0">
                  <c:v>621.38966666670365</c:v>
                </c:pt>
              </c:numCache>
            </c:numRef>
          </c:yVal>
          <c:smooth val="0"/>
        </c:ser>
        <c:ser>
          <c:idx val="26"/>
          <c:order val="26"/>
          <c:spPr>
            <a:ln w="19050" cap="rnd">
              <a:solidFill>
                <a:schemeClr val="accent3">
                  <a:lumMod val="60000"/>
                  <a:lumOff val="40000"/>
                </a:schemeClr>
              </a:solidFill>
              <a:round/>
            </a:ln>
            <a:effectLst/>
          </c:spPr>
          <c:marker>
            <c:symbol val="none"/>
          </c:marker>
          <c:xVal>
            <c:numRef>
              <c:f>EstimatorGraphs!$H$463:$I$463</c:f>
              <c:numCache>
                <c:formatCode>General</c:formatCode>
                <c:ptCount val="2"/>
                <c:pt idx="0">
                  <c:v>774.11900000010303</c:v>
                </c:pt>
                <c:pt idx="1">
                  <c:v>696.10522375277606</c:v>
                </c:pt>
              </c:numCache>
            </c:numRef>
          </c:xVal>
          <c:yVal>
            <c:numRef>
              <c:f>EstimatorGraphs!$H$464:$I$464</c:f>
              <c:numCache>
                <c:formatCode>General</c:formatCode>
                <c:ptCount val="2"/>
                <c:pt idx="0">
                  <c:v>428.05200000002515</c:v>
                </c:pt>
                <c:pt idx="1">
                  <c:v>400.4400883964131</c:v>
                </c:pt>
              </c:numCache>
            </c:numRef>
          </c:yVal>
          <c:smooth val="0"/>
        </c:ser>
        <c:ser>
          <c:idx val="27"/>
          <c:order val="27"/>
          <c:spPr>
            <a:ln w="19050" cap="rnd">
              <a:noFill/>
              <a:round/>
            </a:ln>
            <a:effectLst/>
            <a:extLst>
              <a:ext uri="{91240B29-F687-4F45-9708-019B960494DF}">
                <a14:hiddenLine xmlns:a14="http://schemas.microsoft.com/office/drawing/2010/main" w="19050" cap="rnd">
                  <a:solidFill>
                    <a:srgbClr val="8064A2">
                      <a:lumMod val="60000"/>
                      <a:lumOff val="4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8064A2">
                        <a:lumMod val="60000"/>
                        <a:lumOff val="40000"/>
                      </a:srgbClr>
                    </a:solidFill>
                  </a14:hiddenLine>
                </a:ext>
              </a:extLst>
            </c:spPr>
          </c:marker>
          <c:xVal>
            <c:numRef>
              <c:f>EstimatorGraphs!$H$463:$H$463</c:f>
              <c:numCache>
                <c:formatCode>General</c:formatCode>
                <c:ptCount val="1"/>
                <c:pt idx="0">
                  <c:v>774.11900000010303</c:v>
                </c:pt>
              </c:numCache>
            </c:numRef>
          </c:xVal>
          <c:yVal>
            <c:numRef>
              <c:f>EstimatorGraphs!$H$464:$H$464</c:f>
              <c:numCache>
                <c:formatCode>General</c:formatCode>
                <c:ptCount val="1"/>
                <c:pt idx="0">
                  <c:v>428.05200000002515</c:v>
                </c:pt>
              </c:numCache>
            </c:numRef>
          </c:yVal>
          <c:smooth val="0"/>
        </c:ser>
        <c:ser>
          <c:idx val="28"/>
          <c:order val="28"/>
          <c:spPr>
            <a:ln w="19050" cap="rnd">
              <a:solidFill>
                <a:schemeClr val="accent5">
                  <a:lumMod val="60000"/>
                  <a:lumOff val="40000"/>
                </a:schemeClr>
              </a:solidFill>
              <a:round/>
            </a:ln>
            <a:effectLst/>
          </c:spPr>
          <c:marker>
            <c:symbol val="none"/>
          </c:marker>
          <c:xVal>
            <c:numRef>
              <c:f>EstimatorGraphs!$H$496:$I$496</c:f>
              <c:numCache>
                <c:formatCode>General</c:formatCode>
                <c:ptCount val="2"/>
                <c:pt idx="0">
                  <c:v>1086.0086666666903</c:v>
                </c:pt>
                <c:pt idx="1">
                  <c:v>1006.3281751112055</c:v>
                </c:pt>
              </c:numCache>
            </c:numRef>
          </c:xVal>
          <c:yVal>
            <c:numRef>
              <c:f>EstimatorGraphs!$H$497:$I$497</c:f>
              <c:numCache>
                <c:formatCode>General</c:formatCode>
                <c:ptCount val="2"/>
                <c:pt idx="0">
                  <c:v>1098.7983333333395</c:v>
                </c:pt>
                <c:pt idx="1">
                  <c:v>1113.7076601967779</c:v>
                </c:pt>
              </c:numCache>
            </c:numRef>
          </c:yVal>
          <c:smooth val="0"/>
        </c:ser>
        <c:ser>
          <c:idx val="29"/>
          <c:order val="29"/>
          <c:spPr>
            <a:ln w="19050" cap="rnd">
              <a:noFill/>
              <a:round/>
            </a:ln>
            <a:effectLst/>
            <a:extLst>
              <a:ext uri="{91240B29-F687-4F45-9708-019B960494DF}">
                <a14:hiddenLine xmlns:a14="http://schemas.microsoft.com/office/drawing/2010/main" w="19050" cap="rnd">
                  <a:solidFill>
                    <a:srgbClr val="F79646">
                      <a:lumMod val="60000"/>
                      <a:lumOff val="4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F79646">
                        <a:lumMod val="60000"/>
                        <a:lumOff val="40000"/>
                      </a:srgbClr>
                    </a:solidFill>
                  </a14:hiddenLine>
                </a:ext>
              </a:extLst>
            </c:spPr>
          </c:marker>
          <c:xVal>
            <c:numRef>
              <c:f>EstimatorGraphs!$H$496:$H$496</c:f>
              <c:numCache>
                <c:formatCode>General</c:formatCode>
                <c:ptCount val="1"/>
                <c:pt idx="0">
                  <c:v>1086.0086666666903</c:v>
                </c:pt>
              </c:numCache>
            </c:numRef>
          </c:xVal>
          <c:yVal>
            <c:numRef>
              <c:f>EstimatorGraphs!$H$497:$H$497</c:f>
              <c:numCache>
                <c:formatCode>General</c:formatCode>
                <c:ptCount val="1"/>
                <c:pt idx="0">
                  <c:v>1098.7983333333395</c:v>
                </c:pt>
              </c:numCache>
            </c:numRef>
          </c:yVal>
          <c:smooth val="0"/>
        </c:ser>
        <c:ser>
          <c:idx val="30"/>
          <c:order val="30"/>
          <c:spPr>
            <a:ln w="19050" cap="rnd">
              <a:solidFill>
                <a:schemeClr val="accent1">
                  <a:lumMod val="50000"/>
                </a:schemeClr>
              </a:solidFill>
              <a:round/>
            </a:ln>
            <a:effectLst/>
          </c:spPr>
          <c:marker>
            <c:symbol val="none"/>
          </c:marker>
          <c:xVal>
            <c:numRef>
              <c:f>EstimatorGraphs!$H$529:$I$529</c:f>
              <c:numCache>
                <c:formatCode>General</c:formatCode>
                <c:ptCount val="2"/>
                <c:pt idx="0">
                  <c:v>895.34066666670458</c:v>
                </c:pt>
                <c:pt idx="1">
                  <c:v>835.90596785084244</c:v>
                </c:pt>
              </c:numCache>
            </c:numRef>
          </c:xVal>
          <c:yVal>
            <c:numRef>
              <c:f>EstimatorGraphs!$H$530:$I$530</c:f>
              <c:numCache>
                <c:formatCode>General</c:formatCode>
                <c:ptCount val="2"/>
                <c:pt idx="0">
                  <c:v>478.8943333333591</c:v>
                </c:pt>
                <c:pt idx="1">
                  <c:v>468.60185338212011</c:v>
                </c:pt>
              </c:numCache>
            </c:numRef>
          </c:yVal>
          <c:smooth val="0"/>
        </c:ser>
        <c:ser>
          <c:idx val="31"/>
          <c:order val="31"/>
          <c:spPr>
            <a:ln w="19050" cap="rnd">
              <a:noFill/>
              <a:round/>
            </a:ln>
            <a:effectLst/>
            <a:extLst>
              <a:ext uri="{91240B29-F687-4F45-9708-019B960494DF}">
                <a14:hiddenLine xmlns:a14="http://schemas.microsoft.com/office/drawing/2010/main" w="19050" cap="rnd">
                  <a:solidFill>
                    <a:srgbClr val="C0504D">
                      <a:lumMod val="5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C0504D">
                        <a:lumMod val="50000"/>
                      </a:srgbClr>
                    </a:solidFill>
                  </a14:hiddenLine>
                </a:ext>
              </a:extLst>
            </c:spPr>
          </c:marker>
          <c:xVal>
            <c:numRef>
              <c:f>EstimatorGraphs!$H$529:$H$529</c:f>
              <c:numCache>
                <c:formatCode>General</c:formatCode>
                <c:ptCount val="1"/>
                <c:pt idx="0">
                  <c:v>895.34066666670458</c:v>
                </c:pt>
              </c:numCache>
            </c:numRef>
          </c:xVal>
          <c:yVal>
            <c:numRef>
              <c:f>EstimatorGraphs!$H$530:$H$530</c:f>
              <c:numCache>
                <c:formatCode>General</c:formatCode>
                <c:ptCount val="1"/>
                <c:pt idx="0">
                  <c:v>478.8943333333591</c:v>
                </c:pt>
              </c:numCache>
            </c:numRef>
          </c:yVal>
          <c:smooth val="0"/>
        </c:ser>
        <c:ser>
          <c:idx val="32"/>
          <c:order val="32"/>
          <c:spPr>
            <a:ln w="19050" cap="rnd">
              <a:solidFill>
                <a:schemeClr val="accent3">
                  <a:lumMod val="50000"/>
                </a:schemeClr>
              </a:solidFill>
              <a:round/>
            </a:ln>
            <a:effectLst/>
          </c:spPr>
          <c:marker>
            <c:symbol val="none"/>
          </c:marker>
          <c:xVal>
            <c:numRef>
              <c:f>EstimatorGraphs!$H$562:$I$562</c:f>
              <c:numCache>
                <c:formatCode>General</c:formatCode>
                <c:ptCount val="2"/>
                <c:pt idx="0">
                  <c:v>551.39633333341533</c:v>
                </c:pt>
                <c:pt idx="1">
                  <c:v>460.77006462122728</c:v>
                </c:pt>
              </c:numCache>
            </c:numRef>
          </c:xVal>
          <c:yVal>
            <c:numRef>
              <c:f>EstimatorGraphs!$H$563:$I$563</c:f>
              <c:numCache>
                <c:formatCode>General</c:formatCode>
                <c:ptCount val="2"/>
                <c:pt idx="0">
                  <c:v>886.60266666669247</c:v>
                </c:pt>
                <c:pt idx="1">
                  <c:v>908.87414572701198</c:v>
                </c:pt>
              </c:numCache>
            </c:numRef>
          </c:yVal>
          <c:smooth val="0"/>
        </c:ser>
        <c:ser>
          <c:idx val="33"/>
          <c:order val="33"/>
          <c:spPr>
            <a:ln w="19050" cap="rnd">
              <a:noFill/>
              <a:round/>
            </a:ln>
            <a:effectLst/>
            <a:extLst>
              <a:ext uri="{91240B29-F687-4F45-9708-019B960494DF}">
                <a14:hiddenLine xmlns:a14="http://schemas.microsoft.com/office/drawing/2010/main" w="19050" cap="rnd">
                  <a:solidFill>
                    <a:srgbClr val="8064A2">
                      <a:lumMod val="5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8064A2">
                        <a:lumMod val="50000"/>
                      </a:srgbClr>
                    </a:solidFill>
                  </a14:hiddenLine>
                </a:ext>
              </a:extLst>
            </c:spPr>
          </c:marker>
          <c:xVal>
            <c:numRef>
              <c:f>EstimatorGraphs!$H$562:$H$562</c:f>
              <c:numCache>
                <c:formatCode>General</c:formatCode>
                <c:ptCount val="1"/>
                <c:pt idx="0">
                  <c:v>551.39633333341533</c:v>
                </c:pt>
              </c:numCache>
            </c:numRef>
          </c:xVal>
          <c:yVal>
            <c:numRef>
              <c:f>EstimatorGraphs!$H$563:$H$563</c:f>
              <c:numCache>
                <c:formatCode>General</c:formatCode>
                <c:ptCount val="1"/>
                <c:pt idx="0">
                  <c:v>886.60266666669247</c:v>
                </c:pt>
              </c:numCache>
            </c:numRef>
          </c:yVal>
          <c:smooth val="0"/>
        </c:ser>
        <c:ser>
          <c:idx val="34"/>
          <c:order val="34"/>
          <c:spPr>
            <a:ln w="19050" cap="rnd">
              <a:solidFill>
                <a:schemeClr val="accent5">
                  <a:lumMod val="50000"/>
                </a:schemeClr>
              </a:solidFill>
              <a:round/>
            </a:ln>
            <a:effectLst/>
          </c:spPr>
          <c:marker>
            <c:symbol val="none"/>
          </c:marker>
          <c:xVal>
            <c:numRef>
              <c:f>EstimatorGraphs!$H$595:$I$595</c:f>
              <c:numCache>
                <c:formatCode>General</c:formatCode>
                <c:ptCount val="2"/>
                <c:pt idx="0">
                  <c:v>951.65700000004529</c:v>
                </c:pt>
                <c:pt idx="1">
                  <c:v>896.14679871403257</c:v>
                </c:pt>
              </c:numCache>
            </c:numRef>
          </c:xVal>
          <c:yVal>
            <c:numRef>
              <c:f>EstimatorGraphs!$H$596:$I$596</c:f>
              <c:numCache>
                <c:formatCode>General</c:formatCode>
                <c:ptCount val="2"/>
                <c:pt idx="0">
                  <c:v>393.59600000005838</c:v>
                </c:pt>
                <c:pt idx="1">
                  <c:v>374.28184302981015</c:v>
                </c:pt>
              </c:numCache>
            </c:numRef>
          </c:yVal>
          <c:smooth val="0"/>
        </c:ser>
        <c:ser>
          <c:idx val="35"/>
          <c:order val="35"/>
          <c:spPr>
            <a:ln w="19050" cap="rnd">
              <a:noFill/>
              <a:round/>
            </a:ln>
            <a:effectLst/>
            <a:extLst>
              <a:ext uri="{91240B29-F687-4F45-9708-019B960494DF}">
                <a14:hiddenLine xmlns:a14="http://schemas.microsoft.com/office/drawing/2010/main" w="19050" cap="rnd">
                  <a:solidFill>
                    <a:srgbClr val="F79646">
                      <a:lumMod val="5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F79646">
                        <a:lumMod val="50000"/>
                      </a:srgbClr>
                    </a:solidFill>
                  </a14:hiddenLine>
                </a:ext>
              </a:extLst>
            </c:spPr>
          </c:marker>
          <c:xVal>
            <c:numRef>
              <c:f>EstimatorGraphs!$H$595:$H$595</c:f>
              <c:numCache>
                <c:formatCode>General</c:formatCode>
                <c:ptCount val="1"/>
                <c:pt idx="0">
                  <c:v>951.65700000004529</c:v>
                </c:pt>
              </c:numCache>
            </c:numRef>
          </c:xVal>
          <c:yVal>
            <c:numRef>
              <c:f>EstimatorGraphs!$H$596:$H$596</c:f>
              <c:numCache>
                <c:formatCode>General</c:formatCode>
                <c:ptCount val="1"/>
                <c:pt idx="0">
                  <c:v>393.59600000005838</c:v>
                </c:pt>
              </c:numCache>
            </c:numRef>
          </c:yVal>
          <c:smooth val="0"/>
        </c:ser>
        <c:ser>
          <c:idx val="36"/>
          <c:order val="36"/>
          <c:spPr>
            <a:ln w="19050" cap="rnd">
              <a:solidFill>
                <a:schemeClr val="accent1">
                  <a:lumMod val="70000"/>
                  <a:lumOff val="30000"/>
                </a:schemeClr>
              </a:solidFill>
              <a:round/>
            </a:ln>
            <a:effectLst/>
          </c:spPr>
          <c:marker>
            <c:symbol val="none"/>
          </c:marker>
          <c:xVal>
            <c:numRef>
              <c:f>EstimatorGraphs!$H$628:$I$628</c:f>
              <c:numCache>
                <c:formatCode>General</c:formatCode>
                <c:ptCount val="2"/>
                <c:pt idx="0">
                  <c:v>1090.0670000000391</c:v>
                </c:pt>
                <c:pt idx="1">
                  <c:v>1035.587656348426</c:v>
                </c:pt>
              </c:numCache>
            </c:numRef>
          </c:xVal>
          <c:yVal>
            <c:numRef>
              <c:f>EstimatorGraphs!$H$629:$I$629</c:f>
              <c:numCache>
                <c:formatCode>General</c:formatCode>
                <c:ptCount val="2"/>
                <c:pt idx="0">
                  <c:v>957.05233333337435</c:v>
                </c:pt>
                <c:pt idx="1">
                  <c:v>952.99139478801783</c:v>
                </c:pt>
              </c:numCache>
            </c:numRef>
          </c:yVal>
          <c:smooth val="0"/>
        </c:ser>
        <c:ser>
          <c:idx val="37"/>
          <c:order val="37"/>
          <c:spPr>
            <a:ln w="19050" cap="rnd">
              <a:noFill/>
              <a:round/>
            </a:ln>
            <a:effectLst/>
            <a:extLst>
              <a:ext uri="{91240B29-F687-4F45-9708-019B960494DF}">
                <a14:hiddenLine xmlns:a14="http://schemas.microsoft.com/office/drawing/2010/main" w="19050" cap="rnd">
                  <a:solidFill>
                    <a:srgbClr val="C0504D">
                      <a:lumMod val="70000"/>
                      <a:lumOff val="3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C0504D">
                        <a:lumMod val="70000"/>
                        <a:lumOff val="30000"/>
                      </a:srgbClr>
                    </a:solidFill>
                  </a14:hiddenLine>
                </a:ext>
              </a:extLst>
            </c:spPr>
          </c:marker>
          <c:xVal>
            <c:numRef>
              <c:f>EstimatorGraphs!$H$628:$H$628</c:f>
              <c:numCache>
                <c:formatCode>General</c:formatCode>
                <c:ptCount val="1"/>
                <c:pt idx="0">
                  <c:v>1090.0670000000391</c:v>
                </c:pt>
              </c:numCache>
            </c:numRef>
          </c:xVal>
          <c:yVal>
            <c:numRef>
              <c:f>EstimatorGraphs!$H$629:$H$629</c:f>
              <c:numCache>
                <c:formatCode>General</c:formatCode>
                <c:ptCount val="1"/>
                <c:pt idx="0">
                  <c:v>957.05233333337435</c:v>
                </c:pt>
              </c:numCache>
            </c:numRef>
          </c:yVal>
          <c:smooth val="0"/>
        </c:ser>
        <c:ser>
          <c:idx val="38"/>
          <c:order val="38"/>
          <c:spPr>
            <a:ln w="19050" cap="rnd">
              <a:solidFill>
                <a:schemeClr val="accent3">
                  <a:lumMod val="70000"/>
                  <a:lumOff val="30000"/>
                </a:schemeClr>
              </a:solidFill>
              <a:round/>
            </a:ln>
            <a:effectLst/>
          </c:spPr>
          <c:marker>
            <c:symbol val="none"/>
          </c:marker>
          <c:xVal>
            <c:numRef>
              <c:f>EstimatorGraphs!$H$661:$I$661</c:f>
              <c:numCache>
                <c:formatCode>General</c:formatCode>
                <c:ptCount val="2"/>
                <c:pt idx="0">
                  <c:v>1137.2463333334308</c:v>
                </c:pt>
                <c:pt idx="1">
                  <c:v>1079.7282476874973</c:v>
                </c:pt>
              </c:numCache>
            </c:numRef>
          </c:xVal>
          <c:yVal>
            <c:numRef>
              <c:f>EstimatorGraphs!$H$662:$I$662</c:f>
              <c:numCache>
                <c:formatCode>General</c:formatCode>
                <c:ptCount val="2"/>
                <c:pt idx="0">
                  <c:v>979.50533333335386</c:v>
                </c:pt>
                <c:pt idx="1">
                  <c:v>1009.4138240545152</c:v>
                </c:pt>
              </c:numCache>
            </c:numRef>
          </c:yVal>
          <c:smooth val="0"/>
        </c:ser>
        <c:ser>
          <c:idx val="39"/>
          <c:order val="39"/>
          <c:spPr>
            <a:ln w="19050" cap="rnd">
              <a:noFill/>
              <a:round/>
            </a:ln>
            <a:effectLst/>
            <a:extLst>
              <a:ext uri="{91240B29-F687-4F45-9708-019B960494DF}">
                <a14:hiddenLine xmlns:a14="http://schemas.microsoft.com/office/drawing/2010/main" w="19050" cap="rnd">
                  <a:solidFill>
                    <a:srgbClr val="8064A2">
                      <a:lumMod val="70000"/>
                      <a:lumOff val="3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8064A2">
                        <a:lumMod val="70000"/>
                        <a:lumOff val="30000"/>
                      </a:srgbClr>
                    </a:solidFill>
                  </a14:hiddenLine>
                </a:ext>
              </a:extLst>
            </c:spPr>
          </c:marker>
          <c:xVal>
            <c:numRef>
              <c:f>EstimatorGraphs!$H$661:$H$661</c:f>
              <c:numCache>
                <c:formatCode>General</c:formatCode>
                <c:ptCount val="1"/>
                <c:pt idx="0">
                  <c:v>1137.2463333334308</c:v>
                </c:pt>
              </c:numCache>
            </c:numRef>
          </c:xVal>
          <c:yVal>
            <c:numRef>
              <c:f>EstimatorGraphs!$H$662:$H$662</c:f>
              <c:numCache>
                <c:formatCode>General</c:formatCode>
                <c:ptCount val="1"/>
                <c:pt idx="0">
                  <c:v>979.50533333335386</c:v>
                </c:pt>
              </c:numCache>
            </c:numRef>
          </c:yVal>
          <c:smooth val="0"/>
        </c:ser>
        <c:ser>
          <c:idx val="40"/>
          <c:order val="40"/>
          <c:spPr>
            <a:ln w="19050" cap="rnd">
              <a:solidFill>
                <a:schemeClr val="accent5">
                  <a:lumMod val="70000"/>
                  <a:lumOff val="30000"/>
                </a:schemeClr>
              </a:solidFill>
              <a:round/>
            </a:ln>
            <a:effectLst/>
          </c:spPr>
          <c:marker>
            <c:symbol val="none"/>
          </c:marker>
          <c:xVal>
            <c:numRef>
              <c:f>EstimatorGraphs!$H$694:$I$694</c:f>
              <c:numCache>
                <c:formatCode>General</c:formatCode>
                <c:ptCount val="2"/>
                <c:pt idx="0">
                  <c:v>1246.8443333333514</c:v>
                </c:pt>
                <c:pt idx="1">
                  <c:v>1172.3504110592496</c:v>
                </c:pt>
              </c:numCache>
            </c:numRef>
          </c:xVal>
          <c:yVal>
            <c:numRef>
              <c:f>EstimatorGraphs!$H$695:$I$695</c:f>
              <c:numCache>
                <c:formatCode>General</c:formatCode>
                <c:ptCount val="2"/>
                <c:pt idx="0">
                  <c:v>1397.7083333333721</c:v>
                </c:pt>
                <c:pt idx="1">
                  <c:v>1460.5892185715215</c:v>
                </c:pt>
              </c:numCache>
            </c:numRef>
          </c:yVal>
          <c:smooth val="0"/>
        </c:ser>
        <c:ser>
          <c:idx val="41"/>
          <c:order val="41"/>
          <c:spPr>
            <a:ln w="19050" cap="rnd">
              <a:noFill/>
              <a:round/>
            </a:ln>
            <a:effectLst/>
            <a:extLst>
              <a:ext uri="{91240B29-F687-4F45-9708-019B960494DF}">
                <a14:hiddenLine xmlns:a14="http://schemas.microsoft.com/office/drawing/2010/main" w="19050" cap="rnd">
                  <a:solidFill>
                    <a:srgbClr val="F79646">
                      <a:lumMod val="70000"/>
                      <a:lumOff val="3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F79646">
                        <a:lumMod val="70000"/>
                        <a:lumOff val="30000"/>
                      </a:srgbClr>
                    </a:solidFill>
                  </a14:hiddenLine>
                </a:ext>
              </a:extLst>
            </c:spPr>
          </c:marker>
          <c:xVal>
            <c:numRef>
              <c:f>EstimatorGraphs!$H$694:$H$694</c:f>
              <c:numCache>
                <c:formatCode>General</c:formatCode>
                <c:ptCount val="1"/>
                <c:pt idx="0">
                  <c:v>1246.8443333333514</c:v>
                </c:pt>
              </c:numCache>
            </c:numRef>
          </c:xVal>
          <c:yVal>
            <c:numRef>
              <c:f>EstimatorGraphs!$H$695:$H$695</c:f>
              <c:numCache>
                <c:formatCode>General</c:formatCode>
                <c:ptCount val="1"/>
                <c:pt idx="0">
                  <c:v>1397.7083333333721</c:v>
                </c:pt>
              </c:numCache>
            </c:numRef>
          </c:yVal>
          <c:smooth val="0"/>
        </c:ser>
        <c:ser>
          <c:idx val="42"/>
          <c:order val="42"/>
          <c:spPr>
            <a:ln w="19050" cap="rnd">
              <a:solidFill>
                <a:schemeClr val="accent1">
                  <a:lumMod val="70000"/>
                </a:schemeClr>
              </a:solidFill>
              <a:round/>
            </a:ln>
            <a:effectLst/>
          </c:spPr>
          <c:marker>
            <c:symbol val="none"/>
          </c:marker>
          <c:xVal>
            <c:numRef>
              <c:f>EstimatorGraphs!$H$727:$I$727</c:f>
              <c:numCache>
                <c:formatCode>General</c:formatCode>
                <c:ptCount val="2"/>
                <c:pt idx="0">
                  <c:v>1077.2420000000081</c:v>
                </c:pt>
                <c:pt idx="1">
                  <c:v>1023.3291353971855</c:v>
                </c:pt>
              </c:numCache>
            </c:numRef>
          </c:xVal>
          <c:yVal>
            <c:numRef>
              <c:f>EstimatorGraphs!$H$728:$I$728</c:f>
              <c:numCache>
                <c:formatCode>General</c:formatCode>
                <c:ptCount val="2"/>
                <c:pt idx="0">
                  <c:v>753.77900000005809</c:v>
                </c:pt>
                <c:pt idx="1">
                  <c:v>744.25558929827366</c:v>
                </c:pt>
              </c:numCache>
            </c:numRef>
          </c:yVal>
          <c:smooth val="0"/>
        </c:ser>
        <c:ser>
          <c:idx val="43"/>
          <c:order val="43"/>
          <c:spPr>
            <a:ln w="19050" cap="rnd">
              <a:noFill/>
              <a:round/>
            </a:ln>
            <a:effectLst/>
            <a:extLst>
              <a:ext uri="{91240B29-F687-4F45-9708-019B960494DF}">
                <a14:hiddenLine xmlns:a14="http://schemas.microsoft.com/office/drawing/2010/main" w="19050" cap="rnd">
                  <a:solidFill>
                    <a:srgbClr val="C0504D">
                      <a:lumMod val="7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C0504D">
                        <a:lumMod val="70000"/>
                      </a:srgbClr>
                    </a:solidFill>
                  </a14:hiddenLine>
                </a:ext>
              </a:extLst>
            </c:spPr>
          </c:marker>
          <c:xVal>
            <c:numRef>
              <c:f>EstimatorGraphs!$H$727:$H$727</c:f>
              <c:numCache>
                <c:formatCode>General</c:formatCode>
                <c:ptCount val="1"/>
                <c:pt idx="0">
                  <c:v>1077.2420000000081</c:v>
                </c:pt>
              </c:numCache>
            </c:numRef>
          </c:xVal>
          <c:yVal>
            <c:numRef>
              <c:f>EstimatorGraphs!$H$728:$H$728</c:f>
              <c:numCache>
                <c:formatCode>General</c:formatCode>
                <c:ptCount val="1"/>
                <c:pt idx="0">
                  <c:v>753.77900000005809</c:v>
                </c:pt>
              </c:numCache>
            </c:numRef>
          </c:yVal>
          <c:smooth val="0"/>
        </c:ser>
        <c:ser>
          <c:idx val="44"/>
          <c:order val="44"/>
          <c:spPr>
            <a:ln w="19050" cap="rnd">
              <a:solidFill>
                <a:schemeClr val="accent3">
                  <a:lumMod val="70000"/>
                </a:schemeClr>
              </a:solidFill>
              <a:round/>
            </a:ln>
            <a:effectLst/>
          </c:spPr>
          <c:marker>
            <c:symbol val="none"/>
          </c:marker>
          <c:xVal>
            <c:numRef>
              <c:f>EstimatorGraphs!$H$760:$I$760</c:f>
              <c:numCache>
                <c:formatCode>General</c:formatCode>
                <c:ptCount val="2"/>
                <c:pt idx="0">
                  <c:v>824.69633333338425</c:v>
                </c:pt>
                <c:pt idx="1">
                  <c:v>766.28305478217635</c:v>
                </c:pt>
              </c:numCache>
            </c:numRef>
          </c:xVal>
          <c:yVal>
            <c:numRef>
              <c:f>EstimatorGraphs!$H$761:$I$761</c:f>
              <c:numCache>
                <c:formatCode>General</c:formatCode>
                <c:ptCount val="2"/>
                <c:pt idx="0">
                  <c:v>838.08066666669527</c:v>
                </c:pt>
                <c:pt idx="1">
                  <c:v>814.88353174859128</c:v>
                </c:pt>
              </c:numCache>
            </c:numRef>
          </c:yVal>
          <c:smooth val="0"/>
        </c:ser>
        <c:ser>
          <c:idx val="45"/>
          <c:order val="45"/>
          <c:spPr>
            <a:ln w="19050" cap="rnd">
              <a:noFill/>
              <a:round/>
            </a:ln>
            <a:effectLst/>
            <a:extLst>
              <a:ext uri="{91240B29-F687-4F45-9708-019B960494DF}">
                <a14:hiddenLine xmlns:a14="http://schemas.microsoft.com/office/drawing/2010/main" w="19050" cap="rnd">
                  <a:solidFill>
                    <a:srgbClr val="8064A2">
                      <a:lumMod val="7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8064A2">
                        <a:lumMod val="70000"/>
                      </a:srgbClr>
                    </a:solidFill>
                  </a14:hiddenLine>
                </a:ext>
              </a:extLst>
            </c:spPr>
          </c:marker>
          <c:xVal>
            <c:numRef>
              <c:f>EstimatorGraphs!$H$760:$H$760</c:f>
              <c:numCache>
                <c:formatCode>General</c:formatCode>
                <c:ptCount val="1"/>
                <c:pt idx="0">
                  <c:v>824.69633333338425</c:v>
                </c:pt>
              </c:numCache>
            </c:numRef>
          </c:xVal>
          <c:yVal>
            <c:numRef>
              <c:f>EstimatorGraphs!$H$761:$H$761</c:f>
              <c:numCache>
                <c:formatCode>General</c:formatCode>
                <c:ptCount val="1"/>
                <c:pt idx="0">
                  <c:v>838.08066666669527</c:v>
                </c:pt>
              </c:numCache>
            </c:numRef>
          </c:yVal>
          <c:smooth val="0"/>
        </c:ser>
        <c:ser>
          <c:idx val="46"/>
          <c:order val="46"/>
          <c:spPr>
            <a:ln w="19050" cap="rnd">
              <a:solidFill>
                <a:schemeClr val="accent5">
                  <a:lumMod val="70000"/>
                </a:schemeClr>
              </a:solidFill>
              <a:round/>
            </a:ln>
            <a:effectLst/>
          </c:spPr>
          <c:marker>
            <c:symbol val="none"/>
          </c:marker>
          <c:xVal>
            <c:numRef>
              <c:f>EstimatorGraphs!$H$793:$I$793</c:f>
              <c:numCache>
                <c:formatCode>General</c:formatCode>
                <c:ptCount val="2"/>
                <c:pt idx="0">
                  <c:v>1239.8430000000324</c:v>
                </c:pt>
                <c:pt idx="1">
                  <c:v>1182.3821002816558</c:v>
                </c:pt>
              </c:numCache>
            </c:numRef>
          </c:xVal>
          <c:yVal>
            <c:numRef>
              <c:f>EstimatorGraphs!$H$794:$I$794</c:f>
              <c:numCache>
                <c:formatCode>General</c:formatCode>
                <c:ptCount val="2"/>
                <c:pt idx="0">
                  <c:v>876.11800000005553</c:v>
                </c:pt>
                <c:pt idx="1">
                  <c:v>874.0180056358405</c:v>
                </c:pt>
              </c:numCache>
            </c:numRef>
          </c:yVal>
          <c:smooth val="0"/>
        </c:ser>
        <c:ser>
          <c:idx val="47"/>
          <c:order val="47"/>
          <c:spPr>
            <a:ln w="19050" cap="rnd">
              <a:noFill/>
              <a:round/>
            </a:ln>
            <a:effectLst/>
            <a:extLst>
              <a:ext uri="{91240B29-F687-4F45-9708-019B960494DF}">
                <a14:hiddenLine xmlns:a14="http://schemas.microsoft.com/office/drawing/2010/main" w="19050" cap="rnd">
                  <a:solidFill>
                    <a:srgbClr val="F79646">
                      <a:lumMod val="70000"/>
                    </a:srgbClr>
                  </a:solidFill>
                  <a:round/>
                </a14:hiddenLine>
              </a:ext>
            </a:extLst>
          </c:spPr>
          <c:marker>
            <c:symbol val="circle"/>
            <c:size val="6"/>
            <c:spPr>
              <a:solidFill>
                <a:srgbClr val="4F81BD"/>
              </a:solidFill>
              <a:ln w="9525">
                <a:noFill/>
              </a:ln>
              <a:effectLst/>
              <a:extLst>
                <a:ext uri="{91240B29-F687-4F45-9708-019B960494DF}">
                  <a14:hiddenLine xmlns:a14="http://schemas.microsoft.com/office/drawing/2010/main" w="9525">
                    <a:solidFill>
                      <a:srgbClr val="F79646">
                        <a:lumMod val="70000"/>
                      </a:srgbClr>
                    </a:solidFill>
                  </a14:hiddenLine>
                </a:ext>
              </a:extLst>
            </c:spPr>
          </c:marker>
          <c:xVal>
            <c:numRef>
              <c:f>EstimatorGraphs!$H$793:$H$793</c:f>
              <c:numCache>
                <c:formatCode>General</c:formatCode>
                <c:ptCount val="1"/>
                <c:pt idx="0">
                  <c:v>1239.8430000000324</c:v>
                </c:pt>
              </c:numCache>
            </c:numRef>
          </c:xVal>
          <c:yVal>
            <c:numRef>
              <c:f>EstimatorGraphs!$H$794:$H$794</c:f>
              <c:numCache>
                <c:formatCode>General</c:formatCode>
                <c:ptCount val="1"/>
                <c:pt idx="0">
                  <c:v>876.11800000005553</c:v>
                </c:pt>
              </c:numCache>
            </c:numRef>
          </c:yVal>
          <c:smooth val="0"/>
        </c:ser>
        <c:dLbls>
          <c:showLegendKey val="0"/>
          <c:showVal val="0"/>
          <c:showCatName val="0"/>
          <c:showSerName val="0"/>
          <c:showPercent val="0"/>
          <c:showBubbleSize val="0"/>
        </c:dLbls>
        <c:axId val="310149728"/>
        <c:axId val="310150120"/>
      </c:scatterChart>
      <c:valAx>
        <c:axId val="31014972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x direction distance (m)</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10150120"/>
        <c:crosses val="autoZero"/>
        <c:crossBetween val="midCat"/>
      </c:valAx>
      <c:valAx>
        <c:axId val="3101501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y direction distance (m)</a:t>
                </a:r>
              </a:p>
            </c:rich>
          </c:tx>
          <c:layout>
            <c:manualLayout>
              <c:xMode val="edge"/>
              <c:yMode val="edge"/>
              <c:x val="1.5331532977293671E-2"/>
              <c:y val="0.20742114012214682"/>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10149728"/>
        <c:crosses val="autoZero"/>
        <c:crossBetween val="midCat"/>
      </c:valAx>
      <c:spPr>
        <a:noFill/>
        <a:ln>
          <a:noFill/>
        </a:ln>
        <a:effectLst/>
      </c:spPr>
    </c:plotArea>
    <c:plotVisOnly val="1"/>
    <c:dispBlanksAs val="gap"/>
    <c:showDLblsOverMax val="0"/>
  </c:chart>
  <c:spPr>
    <a:solidFill>
      <a:srgbClr val="FFFFFF"/>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emf"/><Relationship Id="rId10" Type="http://schemas.openxmlformats.org/officeDocument/2006/relationships/image" Target="../media/image11.gif"/><Relationship Id="rId4" Type="http://schemas.openxmlformats.org/officeDocument/2006/relationships/image" Target="../media/image5.png"/><Relationship Id="rId9" Type="http://schemas.openxmlformats.org/officeDocument/2006/relationships/image" Target="../media/image10.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3.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14.emf"/><Relationship Id="rId7"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8.emf"/><Relationship Id="rId3" Type="http://schemas.openxmlformats.org/officeDocument/2006/relationships/image" Target="../media/image23.emf"/><Relationship Id="rId7" Type="http://schemas.openxmlformats.org/officeDocument/2006/relationships/image" Target="../media/image27.emf"/><Relationship Id="rId2" Type="http://schemas.openxmlformats.org/officeDocument/2006/relationships/image" Target="../media/image22.emf"/><Relationship Id="rId1" Type="http://schemas.openxmlformats.org/officeDocument/2006/relationships/image" Target="../media/image21.emf"/><Relationship Id="rId6" Type="http://schemas.openxmlformats.org/officeDocument/2006/relationships/image" Target="../media/image26.emf"/><Relationship Id="rId5" Type="http://schemas.openxmlformats.org/officeDocument/2006/relationships/image" Target="../media/image25.emf"/><Relationship Id="rId4"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editAs="oneCell">
    <xdr:from>
      <xdr:col>10</xdr:col>
      <xdr:colOff>9525</xdr:colOff>
      <xdr:row>2</xdr:row>
      <xdr:rowOff>66677</xdr:rowOff>
    </xdr:from>
    <xdr:to>
      <xdr:col>15</xdr:col>
      <xdr:colOff>446297</xdr:colOff>
      <xdr:row>16</xdr:row>
      <xdr:rowOff>114335</xdr:rowOff>
    </xdr:to>
    <xdr:pic>
      <xdr:nvPicPr>
        <xdr:cNvPr id="4" name="Picture 3"/>
        <xdr:cNvPicPr>
          <a:picLocks noChangeAspect="1"/>
        </xdr:cNvPicPr>
      </xdr:nvPicPr>
      <xdr:blipFill>
        <a:blip xmlns:r="http://schemas.openxmlformats.org/officeDocument/2006/relationships" r:embed="rId1"/>
        <a:stretch>
          <a:fillRect/>
        </a:stretch>
      </xdr:blipFill>
      <xdr:spPr>
        <a:xfrm>
          <a:off x="6105525" y="390527"/>
          <a:ext cx="3484772" cy="2314608"/>
        </a:xfrm>
        <a:prstGeom prst="rect">
          <a:avLst/>
        </a:prstGeom>
      </xdr:spPr>
    </xdr:pic>
    <xdr:clientData/>
  </xdr:twoCellAnchor>
  <xdr:twoCellAnchor>
    <xdr:from>
      <xdr:col>0</xdr:col>
      <xdr:colOff>257175</xdr:colOff>
      <xdr:row>5</xdr:row>
      <xdr:rowOff>142875</xdr:rowOff>
    </xdr:from>
    <xdr:to>
      <xdr:col>10</xdr:col>
      <xdr:colOff>161925</xdr:colOff>
      <xdr:row>20</xdr:row>
      <xdr:rowOff>9525</xdr:rowOff>
    </xdr:to>
    <xdr:sp macro="" textlink="">
      <xdr:nvSpPr>
        <xdr:cNvPr id="2" name="TextBox 1"/>
        <xdr:cNvSpPr txBox="1"/>
      </xdr:nvSpPr>
      <xdr:spPr>
        <a:xfrm>
          <a:off x="257175" y="952500"/>
          <a:ext cx="6000750" cy="2295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2.2 </a:t>
          </a:r>
        </a:p>
        <a:p>
          <a:pPr algn="ctr"/>
          <a:r>
            <a:rPr lang="en-US" sz="1200"/>
            <a:t>Developed by</a:t>
          </a:r>
        </a:p>
        <a:p>
          <a:pPr algn="ctr"/>
          <a:r>
            <a:rPr lang="en-US" sz="1200"/>
            <a:t>J.F. Devlin</a:t>
          </a:r>
          <a:r>
            <a:rPr lang="en-US" sz="1200" baseline="30000"/>
            <a:t>1</a:t>
          </a:r>
          <a:r>
            <a:rPr lang="en-US" sz="1200"/>
            <a:t> and P. Schillig</a:t>
          </a:r>
          <a:r>
            <a:rPr lang="en-US" sz="1200" baseline="30000"/>
            <a:t>2</a:t>
          </a:r>
        </a:p>
        <a:p>
          <a:pPr algn="ctr"/>
          <a:endParaRPr lang="en-US" sz="1200"/>
        </a:p>
        <a:p>
          <a:pPr algn="ctr"/>
          <a:r>
            <a:rPr lang="en-US" sz="1200" baseline="30000"/>
            <a:t>1</a:t>
          </a:r>
          <a:r>
            <a:rPr lang="en-US" sz="1200"/>
            <a:t>Geology Department</a:t>
          </a:r>
        </a:p>
        <a:p>
          <a:pPr algn="ctr"/>
          <a:r>
            <a:rPr lang="en-US" sz="1200"/>
            <a:t>University of Kansas</a:t>
          </a:r>
        </a:p>
        <a:p>
          <a:pPr algn="ctr"/>
          <a:endParaRPr lang="en-US" sz="1200"/>
        </a:p>
        <a:p>
          <a:pPr algn="ctr"/>
          <a:r>
            <a:rPr lang="en-US" sz="1200" baseline="30000"/>
            <a:t>2</a:t>
          </a:r>
          <a:r>
            <a:rPr lang="en-US" sz="1200"/>
            <a:t>Geosyntec Consultants</a:t>
          </a:r>
        </a:p>
        <a:p>
          <a:pPr algn="ctr"/>
          <a:r>
            <a:rPr lang="en-US" sz="1100">
              <a:solidFill>
                <a:schemeClr val="dk1"/>
              </a:solidFill>
              <a:effectLst/>
              <a:latin typeface="+mn-lt"/>
              <a:ea typeface="+mn-ea"/>
              <a:cs typeface="+mn-cs"/>
            </a:rPr>
            <a:t>Acton, MA </a:t>
          </a:r>
          <a:endParaRPr lang="en-US" sz="1200"/>
        </a:p>
        <a:p>
          <a:pPr algn="ctr"/>
          <a:r>
            <a:rPr lang="en-US" sz="1200"/>
            <a:t>Developed March 8, 2016, most recent update </a:t>
          </a:r>
          <a:r>
            <a:rPr lang="en-US" sz="1100">
              <a:solidFill>
                <a:schemeClr val="dk1"/>
              </a:solidFill>
              <a:effectLst/>
              <a:latin typeface="+mn-lt"/>
              <a:ea typeface="+mn-ea"/>
              <a:cs typeface="+mn-cs"/>
            </a:rPr>
            <a:t>March 8, 2016</a:t>
          </a:r>
          <a:endParaRPr lang="en-US" sz="1200"/>
        </a:p>
      </xdr:txBody>
    </xdr:sp>
    <xdr:clientData/>
  </xdr:twoCellAnchor>
  <xdr:twoCellAnchor>
    <xdr:from>
      <xdr:col>0</xdr:col>
      <xdr:colOff>342900</xdr:colOff>
      <xdr:row>19</xdr:row>
      <xdr:rowOff>95250</xdr:rowOff>
    </xdr:from>
    <xdr:to>
      <xdr:col>10</xdr:col>
      <xdr:colOff>247650</xdr:colOff>
      <xdr:row>24</xdr:row>
      <xdr:rowOff>48493</xdr:rowOff>
    </xdr:to>
    <xdr:sp macro="" textlink="">
      <xdr:nvSpPr>
        <xdr:cNvPr id="7" name="TextBox 6"/>
        <xdr:cNvSpPr txBox="1"/>
      </xdr:nvSpPr>
      <xdr:spPr>
        <a:xfrm>
          <a:off x="342900" y="3171825"/>
          <a:ext cx="6000750" cy="76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In Preparation. </a:t>
          </a:r>
          <a:r>
            <a:rPr lang="en-US" sz="1100">
              <a:solidFill>
                <a:schemeClr val="dk1"/>
              </a:solidFill>
              <a:effectLst/>
              <a:latin typeface="+mn-lt"/>
              <a:ea typeface="+mn-ea"/>
              <a:cs typeface="+mn-cs"/>
            </a:rPr>
            <a:t>HydrogeoEstimatorXL: an Excel-based tool to estimate groundwater flow in a monitoring well network.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xdr:from>
      <xdr:col>0</xdr:col>
      <xdr:colOff>438150</xdr:colOff>
      <xdr:row>25</xdr:row>
      <xdr:rowOff>57150</xdr:rowOff>
    </xdr:from>
    <xdr:to>
      <xdr:col>16</xdr:col>
      <xdr:colOff>42655</xdr:colOff>
      <xdr:row>37</xdr:row>
      <xdr:rowOff>123825</xdr:rowOff>
    </xdr:to>
    <xdr:sp macro="" textlink="">
      <xdr:nvSpPr>
        <xdr:cNvPr id="9" name="TextBox 8"/>
        <xdr:cNvSpPr txBox="1"/>
      </xdr:nvSpPr>
      <xdr:spPr>
        <a:xfrm>
          <a:off x="438150" y="4105275"/>
          <a:ext cx="9358105" cy="20097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1.0  Introduction</a:t>
          </a:r>
        </a:p>
        <a:p>
          <a:r>
            <a:rPr lang="en-US" sz="1100"/>
            <a:t>HydrogeoEstimatorXL is a utility aimed at providing hydrogeologists a quick and comprehensive</a:t>
          </a:r>
          <a:r>
            <a:rPr lang="en-US" sz="1100" baseline="0"/>
            <a:t> means of assessing groundwater flow directions from water level data.  Supplemented with an estimate of </a:t>
          </a:r>
          <a:r>
            <a:rPr lang="en-US" sz="1100" i="1" baseline="0"/>
            <a:t>K </a:t>
          </a:r>
          <a:r>
            <a:rPr lang="en-US" sz="1100" i="0" baseline="0"/>
            <a:t>, fluxes and velocity can also be assessed.  In addition, transects can be defined to determine mass discharges across parts of the study area.  </a:t>
          </a:r>
          <a:r>
            <a:rPr lang="en-US" sz="1100"/>
            <a:t>This workbook contains seven tabbed worksheets: 1) this manual, 2) the HydrogeoEstimatorX</a:t>
          </a:r>
          <a:r>
            <a:rPr lang="en-US" sz="1100" baseline="0"/>
            <a:t>L input worksheet where the user enters their data and has access to the graphical output, 3) the output worksheet where calculated quantities including adjusted coordinates, input, well triplets (making up the 3-point estimators that pass QAQC criteria), gradients and flow directions are assembled and histograms are plotted, 4) the matrix solver for the calculation of hydraulic gradient and flow direction,  </a:t>
          </a:r>
          <a:r>
            <a:rPr lang="en-US" sz="1100">
              <a:solidFill>
                <a:schemeClr val="dk1"/>
              </a:solidFill>
              <a:effectLst/>
              <a:latin typeface="+mn-lt"/>
              <a:ea typeface="+mn-ea"/>
              <a:cs typeface="+mn-cs"/>
            </a:rPr>
            <a:t>5)  a summary of estimators</a:t>
          </a:r>
          <a:r>
            <a:rPr lang="en-US" sz="1100" baseline="0">
              <a:solidFill>
                <a:schemeClr val="dk1"/>
              </a:solidFill>
              <a:effectLst/>
              <a:latin typeface="+mn-lt"/>
              <a:ea typeface="+mn-ea"/>
              <a:cs typeface="+mn-cs"/>
            </a:rPr>
            <a:t> that failed QAQC criteria</a:t>
          </a:r>
          <a:r>
            <a:rPr lang="en-US" sz="1100">
              <a:solidFill>
                <a:schemeClr val="dk1"/>
              </a:solidFill>
              <a:effectLst/>
              <a:latin typeface="+mn-lt"/>
              <a:ea typeface="+mn-ea"/>
              <a:cs typeface="+mn-cs"/>
            </a:rPr>
            <a:t>, 6)  a</a:t>
          </a:r>
          <a:r>
            <a:rPr lang="en-US" sz="1100" baseline="0">
              <a:solidFill>
                <a:schemeClr val="dk1"/>
              </a:solidFill>
              <a:effectLst/>
              <a:latin typeface="+mn-lt"/>
              <a:ea typeface="+mn-ea"/>
              <a:cs typeface="+mn-cs"/>
            </a:rPr>
            <a:t> worksheet that reorganizes the estimator data so that the estimators and flow vectors can be plotted 7) a sheet of example datasets and 8) a reference list.</a:t>
          </a:r>
          <a:r>
            <a:rPr lang="en-US" sz="1100" baseline="0"/>
            <a:t>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"Launch Dashboard" on the upper left corner of the sheet and then "Clear All" to prepare it for new data.</a:t>
          </a:r>
          <a:endParaRPr lang="en-US" sz="1100"/>
        </a:p>
      </xdr:txBody>
    </xdr:sp>
    <xdr:clientData/>
  </xdr:twoCellAnchor>
  <xdr:twoCellAnchor>
    <xdr:from>
      <xdr:col>5</xdr:col>
      <xdr:colOff>342900</xdr:colOff>
      <xdr:row>63</xdr:row>
      <xdr:rowOff>0</xdr:rowOff>
    </xdr:from>
    <xdr:to>
      <xdr:col>10</xdr:col>
      <xdr:colOff>251377</xdr:colOff>
      <xdr:row>64</xdr:row>
      <xdr:rowOff>142875</xdr:rowOff>
    </xdr:to>
    <xdr:sp macro="" textlink="">
      <xdr:nvSpPr>
        <xdr:cNvPr id="11" name="TextBox 10"/>
        <xdr:cNvSpPr txBox="1"/>
      </xdr:nvSpPr>
      <xdr:spPr>
        <a:xfrm>
          <a:off x="3390900" y="10201275"/>
          <a:ext cx="2956477"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xdr:from>
      <xdr:col>0</xdr:col>
      <xdr:colOff>523875</xdr:colOff>
      <xdr:row>65</xdr:row>
      <xdr:rowOff>38100</xdr:rowOff>
    </xdr:from>
    <xdr:to>
      <xdr:col>16</xdr:col>
      <xdr:colOff>128380</xdr:colOff>
      <xdr:row>71</xdr:row>
      <xdr:rowOff>76199</xdr:rowOff>
    </xdr:to>
    <xdr:sp macro="" textlink="">
      <xdr:nvSpPr>
        <xdr:cNvPr id="12" name="TextBox 11"/>
        <xdr:cNvSpPr txBox="1"/>
      </xdr:nvSpPr>
      <xdr:spPr>
        <a:xfrm>
          <a:off x="523875" y="10563225"/>
          <a:ext cx="9358105" cy="1009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2.0  Data Input</a:t>
          </a:r>
        </a:p>
        <a:p>
          <a:r>
            <a:rPr lang="en-US" sz="1100"/>
            <a:t>HydroGeoEstimatorXL</a:t>
          </a:r>
          <a:r>
            <a:rPr lang="en-US" sz="1100" baseline="0"/>
            <a:t> is now ready for data input.   Normally, the user will simply type the Well identifiers coordinates and water levels into the table on the Input sheet.  However, to illustrate the use of HydroGeoEstimatorXL, the data set obtained from Ferrey et al (1998) is used here.  Copy the data (shaded area in Figure 2) from the Example Data sheet in the workbook and paste the data into the white area in the Input sheet .  This can be done with a simple copy and paste using the menus or the keyboard (ctrl+c for copy and ctrl+v for paste).  </a:t>
          </a:r>
          <a:endParaRPr lang="en-US" sz="1100"/>
        </a:p>
      </xdr:txBody>
    </xdr:sp>
    <xdr:clientData/>
  </xdr:twoCellAnchor>
  <xdr:twoCellAnchor>
    <xdr:from>
      <xdr:col>6</xdr:col>
      <xdr:colOff>200025</xdr:colOff>
      <xdr:row>103</xdr:row>
      <xdr:rowOff>0</xdr:rowOff>
    </xdr:from>
    <xdr:to>
      <xdr:col>12</xdr:col>
      <xdr:colOff>114300</xdr:colOff>
      <xdr:row>104</xdr:row>
      <xdr:rowOff>142875</xdr:rowOff>
    </xdr:to>
    <xdr:sp macro="" textlink="">
      <xdr:nvSpPr>
        <xdr:cNvPr id="17" name="TextBox 16"/>
        <xdr:cNvSpPr txBox="1"/>
      </xdr:nvSpPr>
      <xdr:spPr>
        <a:xfrm>
          <a:off x="3857625" y="16678275"/>
          <a:ext cx="3571875"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Entering data into HydroGeoEstimatorXL.</a:t>
          </a:r>
        </a:p>
      </xdr:txBody>
    </xdr:sp>
    <xdr:clientData/>
  </xdr:twoCellAnchor>
  <xdr:twoCellAnchor>
    <xdr:from>
      <xdr:col>0</xdr:col>
      <xdr:colOff>523875</xdr:colOff>
      <xdr:row>104</xdr:row>
      <xdr:rowOff>161924</xdr:rowOff>
    </xdr:from>
    <xdr:to>
      <xdr:col>16</xdr:col>
      <xdr:colOff>128380</xdr:colOff>
      <xdr:row>116</xdr:row>
      <xdr:rowOff>114299</xdr:rowOff>
    </xdr:to>
    <xdr:sp macro="" textlink="">
      <xdr:nvSpPr>
        <xdr:cNvPr id="18" name="TextBox 17"/>
        <xdr:cNvSpPr txBox="1"/>
      </xdr:nvSpPr>
      <xdr:spPr>
        <a:xfrm>
          <a:off x="523875" y="17002124"/>
          <a:ext cx="9358105" cy="1895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t>Note that the coordinate system used is specified</a:t>
          </a:r>
          <a:r>
            <a:rPr lang="en-US" sz="1100" baseline="0"/>
            <a:t> in the spreadsheet as X (easting) and Y (northing).  </a:t>
          </a:r>
          <a:r>
            <a:rPr lang="en-US" sz="1100" baseline="0">
              <a:solidFill>
                <a:schemeClr val="dk1"/>
              </a:solidFill>
              <a:effectLst/>
              <a:latin typeface="+mn-lt"/>
              <a:ea typeface="+mn-ea"/>
              <a:cs typeface="+mn-cs"/>
            </a:rPr>
            <a:t>.   </a:t>
          </a:r>
          <a:r>
            <a:rPr lang="en-US" sz="1100" baseline="0"/>
            <a:t>This arrangement results in graphs being plotted with the eastward direction corresponding to the increasing x-axis and the northward direction corresponding to the increasing y-axis, which is visually easy to interpret.  However, the choice of axis directions is up to the user as long as the x and y axes are perpendicular.  Regardless of axis orientation, a</a:t>
          </a:r>
          <a:r>
            <a:rPr lang="en-US" sz="1100" baseline="0">
              <a:solidFill>
                <a:schemeClr val="dk1"/>
              </a:solidFill>
              <a:effectLst/>
              <a:latin typeface="+mn-lt"/>
              <a:ea typeface="+mn-ea"/>
              <a:cs typeface="+mn-cs"/>
            </a:rPr>
            <a:t>ll flow angles are reported as counterclockwise angles measured from the x-axis.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In many cases it may be convenient to enter the well coordinates as map northings and eastings.  These numbers tend to be much larger than the differences between them when a site is not very large.  As a result, round-off errors in the calculations can introduce large errors to the estimated hydraulic gradient and flow direction.  This problem is overcome in HydroGeoEstimatorXL by transforming the northings and eastings into a local coordinate system that maximizes the accuracy of the estimated flow parameters.  It the local coordinates that are plotted on the well location graph, which is convenient because distances between wells are more easily understood with smaller numbers on the axis scales than with typically large northing and easting numbers.</a:t>
          </a:r>
          <a:endParaRPr lang="en-US" sz="1100"/>
        </a:p>
      </xdr:txBody>
    </xdr:sp>
    <xdr:clientData/>
  </xdr:twoCellAnchor>
  <xdr:twoCellAnchor>
    <xdr:from>
      <xdr:col>1</xdr:col>
      <xdr:colOff>0</xdr:colOff>
      <xdr:row>118</xdr:row>
      <xdr:rowOff>1</xdr:rowOff>
    </xdr:from>
    <xdr:to>
      <xdr:col>16</xdr:col>
      <xdr:colOff>214105</xdr:colOff>
      <xdr:row>125</xdr:row>
      <xdr:rowOff>104776</xdr:rowOff>
    </xdr:to>
    <xdr:sp macro="" textlink="">
      <xdr:nvSpPr>
        <xdr:cNvPr id="19" name="TextBox 18"/>
        <xdr:cNvSpPr txBox="1"/>
      </xdr:nvSpPr>
      <xdr:spPr>
        <a:xfrm>
          <a:off x="609600" y="19107151"/>
          <a:ext cx="9358105" cy="1238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t>3.0  The Dashboard</a:t>
          </a:r>
        </a:p>
        <a:p>
          <a:pPr marL="0" marR="0" indent="0" defTabSz="914400" eaLnBrk="1" fontAlgn="auto" latinLnBrk="0" hangingPunct="1">
            <a:lnSpc>
              <a:spcPct val="100000"/>
            </a:lnSpc>
            <a:spcBef>
              <a:spcPts val="0"/>
            </a:spcBef>
            <a:spcAft>
              <a:spcPts val="0"/>
            </a:spcAft>
            <a:buClrTx/>
            <a:buSzTx/>
            <a:buFontTx/>
            <a:buNone/>
            <a:tabLst/>
            <a:defRPr/>
          </a:pPr>
          <a:r>
            <a:rPr lang="en-US" sz="1100" b="0"/>
            <a:t>Once the data have been input, access</a:t>
          </a:r>
          <a:r>
            <a:rPr lang="en-US" sz="1100" b="0" baseline="0"/>
            <a:t> to all the functions of HydroGeoEstimatorXL is available through the Dashboard, which is launched by clicking on the "Launch Dashboard" button located over cell B1 (Figure 3).  For example, the 'Clear All' button, to completely scrub all sheets of previous data, as previously described, is available on the dashboard.  Immediate above 'Clear All' is another button with the label 'Clear'.  This second clearing function scrubs everything except the WellID, coordinates and water level data on the Input sheet.  This permits the user to restart and analysis without having to recopy the basic input information.</a:t>
          </a:r>
          <a:endParaRPr lang="en-US" sz="1100" b="0"/>
        </a:p>
      </xdr:txBody>
    </xdr:sp>
    <xdr:clientData/>
  </xdr:twoCellAnchor>
  <xdr:twoCellAnchor>
    <xdr:from>
      <xdr:col>6</xdr:col>
      <xdr:colOff>247650</xdr:colOff>
      <xdr:row>138</xdr:row>
      <xdr:rowOff>142875</xdr:rowOff>
    </xdr:from>
    <xdr:to>
      <xdr:col>9</xdr:col>
      <xdr:colOff>219075</xdr:colOff>
      <xdr:row>140</xdr:row>
      <xdr:rowOff>123825</xdr:rowOff>
    </xdr:to>
    <xdr:sp macro="" textlink="">
      <xdr:nvSpPr>
        <xdr:cNvPr id="21" name="TextBox 20"/>
        <xdr:cNvSpPr txBox="1"/>
      </xdr:nvSpPr>
      <xdr:spPr>
        <a:xfrm>
          <a:off x="3905250" y="22488525"/>
          <a:ext cx="1800225"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The Dashboard.</a:t>
          </a:r>
        </a:p>
      </xdr:txBody>
    </xdr:sp>
    <xdr:clientData/>
  </xdr:twoCellAnchor>
  <xdr:twoCellAnchor>
    <xdr:from>
      <xdr:col>1</xdr:col>
      <xdr:colOff>0</xdr:colOff>
      <xdr:row>140</xdr:row>
      <xdr:rowOff>161923</xdr:rowOff>
    </xdr:from>
    <xdr:to>
      <xdr:col>16</xdr:col>
      <xdr:colOff>214105</xdr:colOff>
      <xdr:row>172</xdr:row>
      <xdr:rowOff>142874</xdr:rowOff>
    </xdr:to>
    <xdr:sp macro="" textlink="">
      <xdr:nvSpPr>
        <xdr:cNvPr id="22" name="TextBox 21"/>
        <xdr:cNvSpPr txBox="1"/>
      </xdr:nvSpPr>
      <xdr:spPr>
        <a:xfrm>
          <a:off x="609600" y="22831423"/>
          <a:ext cx="9358105" cy="51625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baseline="0"/>
            <a:t>3.1  Calculate Estimators and Vectors</a:t>
          </a: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t>The bulk of the analysis performed by HydroGeoEstimatorXL is performed by clicking on the button "Calculate Estimators and Vectors".  This action causes the following to occur (see Figure 4):</a:t>
          </a: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t>1.  The coordinate system is transformed to a local one and reported in the Output worksheet in columns F and G (Figure 5 A).</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0" baseline="0"/>
            <a:t>2.  All possible 3-well triplets are evaluated for suitability as gradient and flow direction estimators (3-point estimators) according to the following criteria:</a:t>
          </a: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t>	a.  the differences in the highest and lowest water levels in a well triplet must be &gt; 3* </a:t>
          </a:r>
          <a:r>
            <a:rPr lang="en-US" sz="1100" b="0" baseline="0">
              <a:latin typeface="Symbol" panose="05050102010706020507" pitchFamily="18" charset="2"/>
            </a:rPr>
            <a:t>s</a:t>
          </a:r>
          <a:r>
            <a:rPr lang="en-US" sz="1100" b="0" baseline="0"/>
            <a:t>, where </a:t>
          </a:r>
          <a:r>
            <a:rPr lang="en-US" sz="1100" b="0" baseline="0">
              <a:solidFill>
                <a:schemeClr val="dk1"/>
              </a:solidFill>
              <a:effectLst/>
              <a:latin typeface="Symbol" panose="05050102010706020507" pitchFamily="18" charset="2"/>
              <a:ea typeface="+mn-ea"/>
              <a:cs typeface="+mn-cs"/>
            </a:rPr>
            <a:t>s</a:t>
          </a:r>
          <a:r>
            <a:rPr lang="en-US" sz="1100" b="0" baseline="0"/>
            <a:t> is the standard deviation on a measurement,</a:t>
          </a: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t>	b.  the base to height ratio of a triplet triangle must be between 0.5 and 5.0 (long thin or wide skinny triangles cannot yield reliable results).</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0" baseline="0"/>
            <a:t>3.  Estimators that fail the criteria are reported in the 'Reject' sheet and successful ones appear in the 'Output' sheet beginning in column I (Figure 5B).</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0" baseline="0"/>
            <a:t>4.  For each of the successful estimators, the calculations in the 'Matrix Calculator' sheet are performed to generate a gradient and flow direction.  The flow directions calculated in this way are restricted to values between +90</a:t>
          </a:r>
          <a:r>
            <a:rPr lang="en-US" sz="1100" b="0" baseline="30000"/>
            <a:t>o</a:t>
          </a:r>
          <a:r>
            <a:rPr lang="en-US" sz="1100" b="0" baseline="0"/>
            <a:t> and -90</a:t>
          </a:r>
          <a:r>
            <a:rPr lang="en-US" sz="1100" b="0" baseline="30000"/>
            <a:t>o</a:t>
          </a:r>
          <a:r>
            <a:rPr lang="en-US" sz="1100" b="0" baseline="0"/>
            <a:t> by Excel. </a:t>
          </a: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t> </a:t>
          </a: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t>5.  General flow directions are identified from the spatial relationships between the maximum and minimum water levels, and the flow angles reported in (4) are corrected.  For example, if the MatrixCalculator sheet calculates a flow direction of 45</a:t>
          </a:r>
          <a:r>
            <a:rPr lang="en-US" sz="1100" b="0" baseline="30000"/>
            <a:t>o</a:t>
          </a:r>
          <a:r>
            <a:rPr lang="en-US" sz="1100" b="0" baseline="0"/>
            <a:t> (northeast), but the general flow direction is found to be to the southwest, then the flow angle is corrected by 180</a:t>
          </a:r>
          <a:r>
            <a:rPr lang="en-US" sz="1100" b="0" baseline="30000"/>
            <a:t>o</a:t>
          </a:r>
          <a:r>
            <a:rPr lang="en-US" sz="1100" b="0" baseline="0"/>
            <a:t> and reported as 225</a:t>
          </a:r>
          <a:r>
            <a:rPr lang="en-US" sz="1100" b="0" baseline="30000"/>
            <a:t>o</a:t>
          </a:r>
          <a:r>
            <a:rPr lang="en-US" sz="1100" b="0" baseline="0"/>
            <a:t>.  As mentioned previously, all final angles are reported in degrees counterclockwise from the x-axis.</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0" baseline="0"/>
            <a:t>6.  The coordinates of each successful estimator are copied to the EstimatorGraphs sheet and plotted on the '3-pt Estimators' graphs that appear on the Input sheet and the EstimatorsGraphs sheet (Figure 5C and Figure 4).</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0" baseline="0"/>
            <a:t>7.   Centroid coordinates are calculated for each of the successful estimators and plotted as round markers on the 'Velocity Vectors' graph, which appears on the Input sheet and on the EstimatorsGraphs sheet.   Starting from the centroids, lines corresponding to the flow directions - based on the angles determined in (5) and the gradient magnitudes determined in (4) are plotted on the 'Velocity Vectors' graphs (see Figure 4).  The vectors can be scaled (zooming feature) by adjusting hte factor specified in cell O25, to the right of the "Velocity Vector" graph.</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0" baseline="0"/>
            <a:t>8.  The data for the full well network are copied to the MatrixCalculator sheet and an overall gradient and flow direction are calculated.  The results are pasted in the Output sheet in columns N through P and in the Input sheet in columns F through H (Figure 4).</a:t>
          </a:r>
        </a:p>
      </xdr:txBody>
    </xdr:sp>
    <xdr:clientData/>
  </xdr:twoCellAnchor>
  <xdr:twoCellAnchor>
    <xdr:from>
      <xdr:col>6</xdr:col>
      <xdr:colOff>0</xdr:colOff>
      <xdr:row>203</xdr:row>
      <xdr:rowOff>0</xdr:rowOff>
    </xdr:from>
    <xdr:to>
      <xdr:col>11</xdr:col>
      <xdr:colOff>409575</xdr:colOff>
      <xdr:row>204</xdr:row>
      <xdr:rowOff>142875</xdr:rowOff>
    </xdr:to>
    <xdr:sp macro="" textlink="">
      <xdr:nvSpPr>
        <xdr:cNvPr id="24" name="TextBox 23"/>
        <xdr:cNvSpPr txBox="1"/>
      </xdr:nvSpPr>
      <xdr:spPr>
        <a:xfrm>
          <a:off x="3657600" y="32870775"/>
          <a:ext cx="3457575"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Results</a:t>
          </a:r>
          <a:r>
            <a:rPr lang="en-US" sz="1100" baseline="0"/>
            <a:t> of Estimator and Vector calculations</a:t>
          </a:r>
          <a:r>
            <a:rPr lang="en-US" sz="1100"/>
            <a:t>.</a:t>
          </a:r>
        </a:p>
      </xdr:txBody>
    </xdr:sp>
    <xdr:clientData/>
  </xdr:twoCellAnchor>
  <xdr:twoCellAnchor>
    <xdr:from>
      <xdr:col>4</xdr:col>
      <xdr:colOff>390525</xdr:colOff>
      <xdr:row>231</xdr:row>
      <xdr:rowOff>19050</xdr:rowOff>
    </xdr:from>
    <xdr:to>
      <xdr:col>13</xdr:col>
      <xdr:colOff>66675</xdr:colOff>
      <xdr:row>233</xdr:row>
      <xdr:rowOff>0</xdr:rowOff>
    </xdr:to>
    <xdr:sp macro="" textlink="">
      <xdr:nvSpPr>
        <xdr:cNvPr id="27" name="TextBox 26"/>
        <xdr:cNvSpPr txBox="1"/>
      </xdr:nvSpPr>
      <xdr:spPr>
        <a:xfrm>
          <a:off x="2828925" y="37423725"/>
          <a:ext cx="5162550"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Examples of calculation output in the Output and EstimatorGraphs sheets.</a:t>
          </a:r>
        </a:p>
      </xdr:txBody>
    </xdr:sp>
    <xdr:clientData/>
  </xdr:twoCellAnchor>
  <xdr:twoCellAnchor editAs="oneCell">
    <xdr:from>
      <xdr:col>2</xdr:col>
      <xdr:colOff>9525</xdr:colOff>
      <xdr:row>205</xdr:row>
      <xdr:rowOff>104774</xdr:rowOff>
    </xdr:from>
    <xdr:to>
      <xdr:col>16</xdr:col>
      <xdr:colOff>55399</xdr:colOff>
      <xdr:row>230</xdr:row>
      <xdr:rowOff>66674</xdr:rowOff>
    </xdr:to>
    <xdr:pic>
      <xdr:nvPicPr>
        <xdr:cNvPr id="28" name="Picture 27"/>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28725" y="33299399"/>
          <a:ext cx="8580274" cy="401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234</xdr:row>
      <xdr:rowOff>1</xdr:rowOff>
    </xdr:from>
    <xdr:to>
      <xdr:col>16</xdr:col>
      <xdr:colOff>214105</xdr:colOff>
      <xdr:row>243</xdr:row>
      <xdr:rowOff>95250</xdr:rowOff>
    </xdr:to>
    <xdr:sp macro="" textlink="">
      <xdr:nvSpPr>
        <xdr:cNvPr id="29" name="TextBox 28"/>
        <xdr:cNvSpPr txBox="1"/>
      </xdr:nvSpPr>
      <xdr:spPr>
        <a:xfrm>
          <a:off x="609600" y="37890451"/>
          <a:ext cx="9358105" cy="15525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baseline="0"/>
            <a:t>3.2  Update Histograms</a:t>
          </a: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t>Some of the calculated data can be easily interpreted with the help of histogram plots.  HydroGeoEstimatorXL therefore automatically generates histograms that show the distributions of flow angle, gradient magnitude, and estimated groundwater velocity magnitude (or speed) (FIgure 6).   Clicking on the "Update Histograms" button on the Dashboard performs this function.  The  graphs themselves are plotted from data tabulated on the Output worksheet, between columns Y and AW.  However, those numbers are compiled from the HydroGeoEstimatorXL calculations listed elsewhere on the sheet.  For example, the full dataset for the gradient distribution is given in column L; that for flow direction is given in column M; the velocity estimations are given in column AO.  Note that the velocity estimates are based on single value quantities for hydraulic conductivity and porosity, given in cells E7 and E9 of the Input worksheet, respectively (shown in Figure 4).</a:t>
          </a:r>
        </a:p>
      </xdr:txBody>
    </xdr:sp>
    <xdr:clientData/>
  </xdr:twoCellAnchor>
  <mc:AlternateContent xmlns:mc="http://schemas.openxmlformats.org/markup-compatibility/2006">
    <mc:Choice xmlns:a14="http://schemas.microsoft.com/office/drawing/2010/main" Requires="a14">
      <xdr:twoCellAnchor editAs="oneCell">
        <xdr:from>
          <xdr:col>0</xdr:col>
          <xdr:colOff>609600</xdr:colOff>
          <xdr:row>245</xdr:row>
          <xdr:rowOff>0</xdr:rowOff>
        </xdr:from>
        <xdr:to>
          <xdr:col>16</xdr:col>
          <xdr:colOff>9525</xdr:colOff>
          <xdr:row>255</xdr:row>
          <xdr:rowOff>57150</xdr:rowOff>
        </xdr:to>
        <xdr:sp macro="" textlink="">
          <xdr:nvSpPr>
            <xdr:cNvPr id="1025" name="Object 1" hidden="1">
              <a:extLst>
                <a:ext uri="{63B3BB69-23CF-44E3-9099-C40C66FF867C}">
                  <a14:compatExt spid="_x0000_s10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5</xdr:col>
      <xdr:colOff>219075</xdr:colOff>
      <xdr:row>256</xdr:row>
      <xdr:rowOff>76200</xdr:rowOff>
    </xdr:from>
    <xdr:to>
      <xdr:col>11</xdr:col>
      <xdr:colOff>238125</xdr:colOff>
      <xdr:row>258</xdr:row>
      <xdr:rowOff>57150</xdr:rowOff>
    </xdr:to>
    <xdr:sp macro="" textlink="">
      <xdr:nvSpPr>
        <xdr:cNvPr id="23" name="TextBox 22"/>
        <xdr:cNvSpPr txBox="1"/>
      </xdr:nvSpPr>
      <xdr:spPr>
        <a:xfrm>
          <a:off x="3267075" y="41529000"/>
          <a:ext cx="3676650"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Histograms generated by HydroGeoEstimatorXL.</a:t>
          </a:r>
        </a:p>
      </xdr:txBody>
    </xdr:sp>
    <xdr:clientData/>
  </xdr:twoCellAnchor>
  <xdr:twoCellAnchor>
    <xdr:from>
      <xdr:col>1</xdr:col>
      <xdr:colOff>0</xdr:colOff>
      <xdr:row>259</xdr:row>
      <xdr:rowOff>0</xdr:rowOff>
    </xdr:from>
    <xdr:to>
      <xdr:col>16</xdr:col>
      <xdr:colOff>214105</xdr:colOff>
      <xdr:row>270</xdr:row>
      <xdr:rowOff>66675</xdr:rowOff>
    </xdr:to>
    <xdr:sp macro="" textlink="">
      <xdr:nvSpPr>
        <xdr:cNvPr id="26" name="TextBox 25"/>
        <xdr:cNvSpPr txBox="1"/>
      </xdr:nvSpPr>
      <xdr:spPr>
        <a:xfrm>
          <a:off x="609600" y="41938575"/>
          <a:ext cx="9358105" cy="1847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baseline="0"/>
            <a:t>3.3  Choose Estimators and Default Estimators</a:t>
          </a: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t>By default, HydroGeoEstimatorsXL analyzes the complete set of wells input to the program and generates the maximum number of estimators that pass the geometric and measurement error criteria given in section 3.1.  However, under some circumstances it may be advantageous to examine a subset of the possible estimators, perhaps a single estimator.  The "Choose Estimators" button launches a subroutine that allows the user to specify which wells should be considered in the estimator plotting.  The button only affects the graphical displays concerned with the triangular estimator plots and the velocity vectors.  The histogram plots are not affected. </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0" baseline="0"/>
            <a:t>Clicking on the "Choose Estimators" button activates the Choose Estimators userform (Figure 7).  Up to 24 preferred estimators can be specified in the form - in any order - for plotting.  For example, using the data from Ferry et al. (1998), two estimators can be plotted: [MW8S, MW-7S, MW-3S] and [MS-6S, MW-1S, </a:t>
          </a:r>
        </a:p>
      </xdr:txBody>
    </xdr:sp>
    <xdr:clientData/>
  </xdr:twoCellAnchor>
  <xdr:twoCellAnchor>
    <xdr:from>
      <xdr:col>6</xdr:col>
      <xdr:colOff>276225</xdr:colOff>
      <xdr:row>308</xdr:row>
      <xdr:rowOff>0</xdr:rowOff>
    </xdr:from>
    <xdr:to>
      <xdr:col>11</xdr:col>
      <xdr:colOff>95250</xdr:colOff>
      <xdr:row>309</xdr:row>
      <xdr:rowOff>142875</xdr:rowOff>
    </xdr:to>
    <xdr:sp macro="" textlink="">
      <xdr:nvSpPr>
        <xdr:cNvPr id="30" name="TextBox 29"/>
        <xdr:cNvSpPr txBox="1"/>
      </xdr:nvSpPr>
      <xdr:spPr>
        <a:xfrm>
          <a:off x="3933825" y="49872900"/>
          <a:ext cx="2867025"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The "Choose Estimators" userform.</a:t>
          </a:r>
        </a:p>
      </xdr:txBody>
    </xdr:sp>
    <xdr:clientData/>
  </xdr:twoCellAnchor>
  <xdr:twoCellAnchor>
    <xdr:from>
      <xdr:col>1</xdr:col>
      <xdr:colOff>333375</xdr:colOff>
      <xdr:row>310</xdr:row>
      <xdr:rowOff>114300</xdr:rowOff>
    </xdr:from>
    <xdr:to>
      <xdr:col>16</xdr:col>
      <xdr:colOff>547480</xdr:colOff>
      <xdr:row>316</xdr:row>
      <xdr:rowOff>76200</xdr:rowOff>
    </xdr:to>
    <xdr:sp macro="" textlink="">
      <xdr:nvSpPr>
        <xdr:cNvPr id="31" name="TextBox 30"/>
        <xdr:cNvSpPr txBox="1"/>
      </xdr:nvSpPr>
      <xdr:spPr>
        <a:xfrm>
          <a:off x="942975" y="50311050"/>
          <a:ext cx="9358105" cy="962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0" baseline="0"/>
            <a:t>MW3S].  Note that the estimators need not be entered in any specific order or in consecutive rows.  Each of the well ID boxes has an small arrow on the right side.  Clicking on the arrow reveals a drop down box with the available well IDs to choose from.  Once the wellIDs have been entered into the userform, clicking on the "Plot Estimates" button will update the 3 Point Estimators graph and the Velocity Vectors graph to show only the selected estimators (Figure 8).  </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p>
      </xdr:txBody>
    </xdr:sp>
    <xdr:clientData/>
  </xdr:twoCellAnchor>
  <xdr:twoCellAnchor editAs="oneCell">
    <xdr:from>
      <xdr:col>3</xdr:col>
      <xdr:colOff>581025</xdr:colOff>
      <xdr:row>317</xdr:row>
      <xdr:rowOff>60354</xdr:rowOff>
    </xdr:from>
    <xdr:to>
      <xdr:col>15</xdr:col>
      <xdr:colOff>93937</xdr:colOff>
      <xdr:row>328</xdr:row>
      <xdr:rowOff>142517</xdr:rowOff>
    </xdr:to>
    <xdr:pic>
      <xdr:nvPicPr>
        <xdr:cNvPr id="13" name="Picture 12"/>
        <xdr:cNvPicPr>
          <a:picLocks noChangeAspect="1"/>
        </xdr:cNvPicPr>
      </xdr:nvPicPr>
      <xdr:blipFill>
        <a:blip xmlns:r="http://schemas.openxmlformats.org/officeDocument/2006/relationships" r:embed="rId3"/>
        <a:stretch>
          <a:fillRect/>
        </a:stretch>
      </xdr:blipFill>
      <xdr:spPr>
        <a:xfrm>
          <a:off x="2409825" y="51419154"/>
          <a:ext cx="6828112" cy="1863338"/>
        </a:xfrm>
        <a:prstGeom prst="rect">
          <a:avLst/>
        </a:prstGeom>
      </xdr:spPr>
    </xdr:pic>
    <xdr:clientData/>
  </xdr:twoCellAnchor>
  <xdr:twoCellAnchor>
    <xdr:from>
      <xdr:col>5</xdr:col>
      <xdr:colOff>180976</xdr:colOff>
      <xdr:row>329</xdr:row>
      <xdr:rowOff>104775</xdr:rowOff>
    </xdr:from>
    <xdr:to>
      <xdr:col>13</xdr:col>
      <xdr:colOff>542926</xdr:colOff>
      <xdr:row>331</xdr:row>
      <xdr:rowOff>85725</xdr:rowOff>
    </xdr:to>
    <xdr:sp macro="" textlink="">
      <xdr:nvSpPr>
        <xdr:cNvPr id="32" name="TextBox 31"/>
        <xdr:cNvSpPr txBox="1"/>
      </xdr:nvSpPr>
      <xdr:spPr>
        <a:xfrm>
          <a:off x="3228976" y="53406675"/>
          <a:ext cx="5238750"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Graphical</a:t>
          </a:r>
          <a:r>
            <a:rPr lang="en-US" sz="1100" baseline="0"/>
            <a:t> displays showing the estimators and vectors  selected in Figure 7</a:t>
          </a:r>
          <a:r>
            <a:rPr lang="en-US" sz="1100"/>
            <a:t>.</a:t>
          </a:r>
        </a:p>
      </xdr:txBody>
    </xdr:sp>
    <xdr:clientData/>
  </xdr:twoCellAnchor>
  <xdr:twoCellAnchor>
    <xdr:from>
      <xdr:col>2</xdr:col>
      <xdr:colOff>0</xdr:colOff>
      <xdr:row>333</xdr:row>
      <xdr:rowOff>0</xdr:rowOff>
    </xdr:from>
    <xdr:to>
      <xdr:col>17</xdr:col>
      <xdr:colOff>214105</xdr:colOff>
      <xdr:row>349</xdr:row>
      <xdr:rowOff>38100</xdr:rowOff>
    </xdr:to>
    <xdr:sp macro="" textlink="">
      <xdr:nvSpPr>
        <xdr:cNvPr id="33" name="TextBox 32"/>
        <xdr:cNvSpPr txBox="1"/>
      </xdr:nvSpPr>
      <xdr:spPr>
        <a:xfrm>
          <a:off x="1219200" y="53949600"/>
          <a:ext cx="9358105"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0" baseline="0"/>
            <a:t>Once estimators have been selected in the "Choose Estimator" userform, they are stored in the "EstimatorGraphs" worksheet (columns AF to AI).  This record becomes the default for subsequent launches of the userform.  At any time while the userform is displayed, clicking on the "Clear" button will remove all estimators and prepare the userform for new input.</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0" baseline="0"/>
            <a:t>In some cases,  the number of wells in a network is sufficiently large that the 24 estimators displayed graphically will not be representative of the site coverage by estimators.  This occurs because the algorithm that works through the network ensuring all possible estimators are considered, begins with the first wells in the input table and works progressively downward.  The first 24 entries in the accepted estimator list will therefore be composed disproportionately with those first wells.  Selecting the 'Site-Wide Estimators' button corrects this problem by returning to the list of acceptable estimators (listed in the 'Output' worksheet) and displaying estimators uniformly from the list.  The button only affects the graphing of the estimators and velocity vectors - it does not affect the calculations or displays of other graphs in any way.</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Selecting the "Default Estimators" button on the dashboard causes the program to replot all the successful estimators and return to the default display. Note that after using "Choose Estimators" graphs may be reset and display as blank.  Selecting "Default Estimators" will re-establish the original graph series and cause the graphs to display normally again.</a:t>
          </a:r>
          <a:endParaRPr lang="en-US">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p>
      </xdr:txBody>
    </xdr:sp>
    <xdr:clientData/>
  </xdr:twoCellAnchor>
  <xdr:twoCellAnchor>
    <xdr:from>
      <xdr:col>1</xdr:col>
      <xdr:colOff>485775</xdr:colOff>
      <xdr:row>402</xdr:row>
      <xdr:rowOff>104774</xdr:rowOff>
    </xdr:from>
    <xdr:to>
      <xdr:col>17</xdr:col>
      <xdr:colOff>90280</xdr:colOff>
      <xdr:row>413</xdr:row>
      <xdr:rowOff>142874</xdr:rowOff>
    </xdr:to>
    <xdr:sp macro="" textlink="">
      <xdr:nvSpPr>
        <xdr:cNvPr id="34" name="TextBox 33"/>
        <xdr:cNvSpPr txBox="1"/>
      </xdr:nvSpPr>
      <xdr:spPr>
        <a:xfrm>
          <a:off x="1095375" y="65227199"/>
          <a:ext cx="9358105" cy="1819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baseline="0"/>
            <a:t>4.0  Conclusion</a:t>
          </a:r>
        </a:p>
        <a:p>
          <a:pPr marL="0" marR="0" indent="0" defTabSz="914400" eaLnBrk="1" fontAlgn="auto" latinLnBrk="0" hangingPunct="1">
            <a:lnSpc>
              <a:spcPct val="100000"/>
            </a:lnSpc>
            <a:spcBef>
              <a:spcPts val="0"/>
            </a:spcBef>
            <a:spcAft>
              <a:spcPts val="0"/>
            </a:spcAft>
            <a:buClrTx/>
            <a:buSzTx/>
            <a:buFontTx/>
            <a:buNone/>
            <a:tabLst/>
            <a:defRPr/>
          </a:pPr>
          <a:r>
            <a:rPr lang="en-US" sz="1100" b="0" i="1" baseline="0"/>
            <a:t>HydroGeoEstimatorXL</a:t>
          </a:r>
          <a:r>
            <a:rPr lang="en-US" sz="1100" b="0" baseline="0"/>
            <a:t> is an excel-based program that solves the 3-point problem to characterize a potentiometric surface with as many 3-point estimators as a piezometer network can support.  Analyses of these kinds can be helpful by making available graphical displays to assess non-planar potentiometric surfaces, or to identify piezometers with anomalous water levels.  This program is also advances the earlier work by Devlin (2003) by overcoming the Excel limitation of calculting angles in only half the unit circle.  The algorithms in HydroGeoEstimatorXL ensure that the velocity vectors always point in the direction of flow, without additional interpretation from the user.</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0" i="1" baseline="0"/>
            <a:t>HydrogeoEstimatorXL</a:t>
          </a:r>
          <a:r>
            <a:rPr lang="en-US" sz="1100" b="0" i="0" baseline="0"/>
            <a:t> provides graphical summaries of the hydrogeological data, facilitating the interpretation of flow patterns across an area.  The information can also be used to estimate flow and solute mass discharges across user-defined transects.</a:t>
          </a:r>
          <a:endParaRPr lang="en-US" sz="1100" b="0" i="1" baseline="0"/>
        </a:p>
      </xdr:txBody>
    </xdr:sp>
    <xdr:clientData/>
  </xdr:twoCellAnchor>
  <xdr:twoCellAnchor editAs="oneCell">
    <xdr:from>
      <xdr:col>1</xdr:col>
      <xdr:colOff>590550</xdr:colOff>
      <xdr:row>37</xdr:row>
      <xdr:rowOff>111976</xdr:rowOff>
    </xdr:from>
    <xdr:to>
      <xdr:col>14</xdr:col>
      <xdr:colOff>228600</xdr:colOff>
      <xdr:row>62</xdr:row>
      <xdr:rowOff>84757</xdr:rowOff>
    </xdr:to>
    <xdr:pic>
      <xdr:nvPicPr>
        <xdr:cNvPr id="6" name="Picture 5"/>
        <xdr:cNvPicPr>
          <a:picLocks noChangeAspect="1"/>
        </xdr:cNvPicPr>
      </xdr:nvPicPr>
      <xdr:blipFill>
        <a:blip xmlns:r="http://schemas.openxmlformats.org/officeDocument/2006/relationships" r:embed="rId4"/>
        <a:stretch>
          <a:fillRect/>
        </a:stretch>
      </xdr:blipFill>
      <xdr:spPr>
        <a:xfrm>
          <a:off x="1200150" y="6103201"/>
          <a:ext cx="7562850" cy="4020906"/>
        </a:xfrm>
        <a:prstGeom prst="rect">
          <a:avLst/>
        </a:prstGeom>
      </xdr:spPr>
    </xdr:pic>
    <xdr:clientData/>
  </xdr:twoCellAnchor>
  <xdr:twoCellAnchor editAs="oneCell">
    <xdr:from>
      <xdr:col>3</xdr:col>
      <xdr:colOff>466725</xdr:colOff>
      <xdr:row>72</xdr:row>
      <xdr:rowOff>104775</xdr:rowOff>
    </xdr:from>
    <xdr:to>
      <xdr:col>14</xdr:col>
      <xdr:colOff>138645</xdr:colOff>
      <xdr:row>102</xdr:row>
      <xdr:rowOff>133350</xdr:rowOff>
    </xdr:to>
    <xdr:pic>
      <xdr:nvPicPr>
        <xdr:cNvPr id="36" name="Picture 35"/>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295525" y="11763375"/>
          <a:ext cx="6377520" cy="488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142875</xdr:colOff>
      <xdr:row>125</xdr:row>
      <xdr:rowOff>0</xdr:rowOff>
    </xdr:from>
    <xdr:to>
      <xdr:col>10</xdr:col>
      <xdr:colOff>415936</xdr:colOff>
      <xdr:row>138</xdr:row>
      <xdr:rowOff>114300</xdr:rowOff>
    </xdr:to>
    <xdr:pic>
      <xdr:nvPicPr>
        <xdr:cNvPr id="14" name="Picture 13"/>
        <xdr:cNvPicPr>
          <a:picLocks noChangeAspect="1"/>
        </xdr:cNvPicPr>
      </xdr:nvPicPr>
      <xdr:blipFill>
        <a:blip xmlns:r="http://schemas.openxmlformats.org/officeDocument/2006/relationships" r:embed="rId6"/>
        <a:stretch>
          <a:fillRect/>
        </a:stretch>
      </xdr:blipFill>
      <xdr:spPr>
        <a:xfrm>
          <a:off x="3190875" y="20240625"/>
          <a:ext cx="3321061" cy="2219325"/>
        </a:xfrm>
        <a:prstGeom prst="rect">
          <a:avLst/>
        </a:prstGeom>
      </xdr:spPr>
    </xdr:pic>
    <xdr:clientData/>
  </xdr:twoCellAnchor>
  <xdr:twoCellAnchor editAs="oneCell">
    <xdr:from>
      <xdr:col>3</xdr:col>
      <xdr:colOff>228600</xdr:colOff>
      <xdr:row>172</xdr:row>
      <xdr:rowOff>152399</xdr:rowOff>
    </xdr:from>
    <xdr:to>
      <xdr:col>14</xdr:col>
      <xdr:colOff>390525</xdr:colOff>
      <xdr:row>202</xdr:row>
      <xdr:rowOff>18806</xdr:rowOff>
    </xdr:to>
    <xdr:pic>
      <xdr:nvPicPr>
        <xdr:cNvPr id="38" name="Picture 37"/>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057400" y="28003499"/>
          <a:ext cx="6867525" cy="47241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13</xdr:col>
      <xdr:colOff>332571</xdr:colOff>
      <xdr:row>307</xdr:row>
      <xdr:rowOff>75482</xdr:rowOff>
    </xdr:to>
    <xdr:pic>
      <xdr:nvPicPr>
        <xdr:cNvPr id="15" name="Picture 14"/>
        <xdr:cNvPicPr>
          <a:picLocks noChangeAspect="1"/>
        </xdr:cNvPicPr>
      </xdr:nvPicPr>
      <xdr:blipFill>
        <a:blip xmlns:r="http://schemas.openxmlformats.org/officeDocument/2006/relationships" r:embed="rId8"/>
        <a:stretch>
          <a:fillRect/>
        </a:stretch>
      </xdr:blipFill>
      <xdr:spPr>
        <a:xfrm>
          <a:off x="1828800" y="44043600"/>
          <a:ext cx="6428571" cy="5742857"/>
        </a:xfrm>
        <a:prstGeom prst="rect">
          <a:avLst/>
        </a:prstGeom>
      </xdr:spPr>
    </xdr:pic>
    <xdr:clientData/>
  </xdr:twoCellAnchor>
  <xdr:twoCellAnchor>
    <xdr:from>
      <xdr:col>2</xdr:col>
      <xdr:colOff>0</xdr:colOff>
      <xdr:row>350</xdr:row>
      <xdr:rowOff>0</xdr:rowOff>
    </xdr:from>
    <xdr:to>
      <xdr:col>17</xdr:col>
      <xdr:colOff>214105</xdr:colOff>
      <xdr:row>361</xdr:row>
      <xdr:rowOff>95251</xdr:rowOff>
    </xdr:to>
    <xdr:sp macro="" textlink="">
      <xdr:nvSpPr>
        <xdr:cNvPr id="35" name="TextBox 34"/>
        <xdr:cNvSpPr txBox="1"/>
      </xdr:nvSpPr>
      <xdr:spPr>
        <a:xfrm>
          <a:off x="1219200" y="56702325"/>
          <a:ext cx="9358105" cy="18764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baseline="0"/>
            <a:t>3.4  Transect Analysis</a:t>
          </a:r>
        </a:p>
        <a:p>
          <a:pPr marL="0" marR="0" indent="0" defTabSz="914400" eaLnBrk="1" fontAlgn="auto" latinLnBrk="0" hangingPunct="1">
            <a:lnSpc>
              <a:spcPct val="100000"/>
            </a:lnSpc>
            <a:spcBef>
              <a:spcPts val="0"/>
            </a:spcBef>
            <a:spcAft>
              <a:spcPts val="0"/>
            </a:spcAft>
            <a:buClrTx/>
            <a:buSzTx/>
            <a:buFontTx/>
            <a:buNone/>
            <a:tabLst/>
            <a:defRPr/>
          </a:pPr>
          <a:r>
            <a:rPr lang="en-US" sz="1100" b="0" i="1" baseline="0"/>
            <a:t>HydrogeoEstimatorXL</a:t>
          </a:r>
          <a:r>
            <a:rPr lang="en-US" sz="1100" b="0" i="0" baseline="0"/>
            <a:t> calculates a best fit single plane based on the water levels from all the wells in the Input table.  With this information, a gradient (i) perpendicular to any transect in the area can be calculated.  This raises the possibility to calculate specific discharges and solute mass fluxes across the transects from the following equations: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t>q = -Ki</a:t>
          </a: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t>J = Cq</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t>On the Dashboard, selecting 'Analyze Transects' brings up a userform that prompts for the end and corner coordinates for a transect running across the site.  For each transect segment, a solution concentration is entered (Figure 9).</a:t>
          </a:r>
        </a:p>
        <a:p>
          <a:pPr marL="0" marR="0" indent="0" defTabSz="914400" eaLnBrk="1" fontAlgn="auto" latinLnBrk="0" hangingPunct="1">
            <a:lnSpc>
              <a:spcPct val="100000"/>
            </a:lnSpc>
            <a:spcBef>
              <a:spcPts val="0"/>
            </a:spcBef>
            <a:spcAft>
              <a:spcPts val="0"/>
            </a:spcAft>
            <a:buClrTx/>
            <a:buSzTx/>
            <a:buFontTx/>
            <a:buNone/>
            <a:tabLst/>
            <a:defRPr/>
          </a:pPr>
          <a:endParaRPr lang="en-US" sz="1100" b="0" i="1" baseline="0"/>
        </a:p>
      </xdr:txBody>
    </xdr:sp>
    <xdr:clientData/>
  </xdr:twoCellAnchor>
  <xdr:twoCellAnchor>
    <xdr:from>
      <xdr:col>5</xdr:col>
      <xdr:colOff>19050</xdr:colOff>
      <xdr:row>388</xdr:row>
      <xdr:rowOff>66675</xdr:rowOff>
    </xdr:from>
    <xdr:to>
      <xdr:col>13</xdr:col>
      <xdr:colOff>381000</xdr:colOff>
      <xdr:row>390</xdr:row>
      <xdr:rowOff>47625</xdr:rowOff>
    </xdr:to>
    <xdr:sp macro="" textlink="">
      <xdr:nvSpPr>
        <xdr:cNvPr id="39" name="TextBox 38"/>
        <xdr:cNvSpPr txBox="1"/>
      </xdr:nvSpPr>
      <xdr:spPr>
        <a:xfrm>
          <a:off x="3067050" y="62922150"/>
          <a:ext cx="5238750"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The transect input</a:t>
          </a:r>
          <a:r>
            <a:rPr lang="en-US" sz="1100" baseline="0"/>
            <a:t> userform and resulting transect placement on the site map</a:t>
          </a:r>
          <a:r>
            <a:rPr lang="en-US" sz="1100"/>
            <a:t>.</a:t>
          </a:r>
        </a:p>
      </xdr:txBody>
    </xdr:sp>
    <xdr:clientData/>
  </xdr:twoCellAnchor>
  <xdr:twoCellAnchor>
    <xdr:from>
      <xdr:col>1</xdr:col>
      <xdr:colOff>571500</xdr:colOff>
      <xdr:row>391</xdr:row>
      <xdr:rowOff>9524</xdr:rowOff>
    </xdr:from>
    <xdr:to>
      <xdr:col>17</xdr:col>
      <xdr:colOff>176005</xdr:colOff>
      <xdr:row>402</xdr:row>
      <xdr:rowOff>104775</xdr:rowOff>
    </xdr:to>
    <xdr:sp macro="" textlink="">
      <xdr:nvSpPr>
        <xdr:cNvPr id="40" name="TextBox 39"/>
        <xdr:cNvSpPr txBox="1"/>
      </xdr:nvSpPr>
      <xdr:spPr>
        <a:xfrm>
          <a:off x="1181100" y="63350774"/>
          <a:ext cx="9358105" cy="18764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0" baseline="0"/>
            <a:t>As an example of the Transect Analysis, the data from Ferrey et al. (2000) are assessed.  In order to determine the mass discharge of TCE to the stream, a transect was constructed that passes through MW-7S and MW-3S.   The transect is composed of 3 segments:  the most southerly segment is 35 m long and assumed to fall outside the plume (concentration = 0).  The central segment, is 107 m long, passes through the plume, which for the purposes of this example is assumed to be uniformly at a concentration of 1000mg/L TCE.  The northerly segment, 58 m long, extends outside the plume .   </a:t>
          </a:r>
          <a:r>
            <a:rPr lang="en-US" sz="1100" b="0" i="1" baseline="0"/>
            <a:t>HydrogeoEstimatorXL</a:t>
          </a:r>
          <a:r>
            <a:rPr lang="en-US" sz="1100" b="0" i="0" baseline="0"/>
            <a:t> performs the following calculation on the transect to obtain an estimated TCE mass dishcarge of  about 39 mg/day per meter of depth.</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t>Q = q</a:t>
          </a:r>
          <a:r>
            <a:rPr lang="en-US" sz="1100" b="0" i="0" baseline="-25000"/>
            <a:t>1</a:t>
          </a:r>
          <a:r>
            <a:rPr lang="en-US" sz="1100" b="0" i="0" baseline="0"/>
            <a:t>*35 + q</a:t>
          </a:r>
          <a:r>
            <a:rPr lang="en-US" sz="1100" b="0" i="0" baseline="-25000"/>
            <a:t>2</a:t>
          </a:r>
          <a:r>
            <a:rPr lang="en-US" sz="1100" b="0" i="0" baseline="0"/>
            <a:t>*107 + q</a:t>
          </a:r>
          <a:r>
            <a:rPr lang="en-US" sz="1100" b="0" i="0" baseline="-25000"/>
            <a:t>3</a:t>
          </a:r>
          <a:r>
            <a:rPr lang="en-US" sz="1100" b="0" i="0" baseline="0"/>
            <a:t>*58 =  73 m</a:t>
          </a:r>
          <a:r>
            <a:rPr lang="en-US" sz="1100" b="0" i="0" baseline="30000"/>
            <a:t>3</a:t>
          </a:r>
          <a:r>
            <a:rPr lang="en-US" sz="1100" b="0" i="0" baseline="0"/>
            <a:t>/day per meter of depth</a:t>
          </a:r>
        </a:p>
        <a:p>
          <a:pPr marL="0" marR="0" indent="0" defTabSz="914400" eaLnBrk="1" fontAlgn="auto" latinLnBrk="0" hangingPunct="1">
            <a:lnSpc>
              <a:spcPct val="100000"/>
            </a:lnSpc>
            <a:spcBef>
              <a:spcPts val="0"/>
            </a:spcBef>
            <a:spcAft>
              <a:spcPts val="0"/>
            </a:spcAft>
            <a:buClrTx/>
            <a:buSzTx/>
            <a:buFontTx/>
            <a:buNone/>
            <a:tabLst/>
            <a:defRPr/>
          </a:pPr>
          <a:r>
            <a:rPr lang="en-US" sz="1100" b="0" baseline="0"/>
            <a:t>Jtot = C</a:t>
          </a:r>
          <a:r>
            <a:rPr lang="en-US" sz="1100" b="0" baseline="-25000"/>
            <a:t>1</a:t>
          </a:r>
          <a:r>
            <a:rPr lang="en-US" sz="1100" b="0" baseline="0"/>
            <a:t>*</a:t>
          </a:r>
          <a:r>
            <a:rPr lang="en-US" sz="1100" b="0" i="0" baseline="0">
              <a:solidFill>
                <a:schemeClr val="dk1"/>
              </a:solidFill>
              <a:effectLst/>
              <a:latin typeface="+mn-lt"/>
              <a:ea typeface="+mn-ea"/>
              <a:cs typeface="+mn-cs"/>
            </a:rPr>
            <a:t>q</a:t>
          </a:r>
          <a:r>
            <a:rPr lang="en-US" sz="1100" b="0" i="0" baseline="-25000">
              <a:solidFill>
                <a:schemeClr val="dk1"/>
              </a:solidFill>
              <a:effectLst/>
              <a:latin typeface="+mn-lt"/>
              <a:ea typeface="+mn-ea"/>
              <a:cs typeface="+mn-cs"/>
            </a:rPr>
            <a:t>1</a:t>
          </a:r>
          <a:r>
            <a:rPr lang="en-US" sz="1100" b="0" i="0" baseline="0">
              <a:solidFill>
                <a:schemeClr val="dk1"/>
              </a:solidFill>
              <a:effectLst/>
              <a:latin typeface="+mn-lt"/>
              <a:ea typeface="+mn-ea"/>
              <a:cs typeface="+mn-cs"/>
            </a:rPr>
            <a:t>*35 + C</a:t>
          </a:r>
          <a:r>
            <a:rPr lang="en-US" sz="1100" b="0" i="0" baseline="-25000">
              <a:solidFill>
                <a:schemeClr val="dk1"/>
              </a:solidFill>
              <a:effectLst/>
              <a:latin typeface="+mn-lt"/>
              <a:ea typeface="+mn-ea"/>
              <a:cs typeface="+mn-cs"/>
            </a:rPr>
            <a:t>2</a:t>
          </a:r>
          <a:r>
            <a:rPr lang="en-US" sz="1100" b="0" i="0" baseline="0">
              <a:solidFill>
                <a:schemeClr val="dk1"/>
              </a:solidFill>
              <a:effectLst/>
              <a:latin typeface="+mn-lt"/>
              <a:ea typeface="+mn-ea"/>
              <a:cs typeface="+mn-cs"/>
            </a:rPr>
            <a:t>*q</a:t>
          </a:r>
          <a:r>
            <a:rPr lang="en-US" sz="1100" b="0" i="0" baseline="-25000">
              <a:solidFill>
                <a:schemeClr val="dk1"/>
              </a:solidFill>
              <a:effectLst/>
              <a:latin typeface="+mn-lt"/>
              <a:ea typeface="+mn-ea"/>
              <a:cs typeface="+mn-cs"/>
            </a:rPr>
            <a:t>2</a:t>
          </a:r>
          <a:r>
            <a:rPr lang="en-US" sz="1100" b="0" i="0" baseline="0">
              <a:solidFill>
                <a:schemeClr val="dk1"/>
              </a:solidFill>
              <a:effectLst/>
              <a:latin typeface="+mn-lt"/>
              <a:ea typeface="+mn-ea"/>
              <a:cs typeface="+mn-cs"/>
            </a:rPr>
            <a:t>*107 + C</a:t>
          </a:r>
          <a:r>
            <a:rPr lang="en-US" sz="1100" b="0" i="0" baseline="-25000">
              <a:solidFill>
                <a:schemeClr val="dk1"/>
              </a:solidFill>
              <a:effectLst/>
              <a:latin typeface="+mn-lt"/>
              <a:ea typeface="+mn-ea"/>
              <a:cs typeface="+mn-cs"/>
            </a:rPr>
            <a:t>3</a:t>
          </a:r>
          <a:r>
            <a:rPr lang="en-US" sz="1100" b="0" i="0" baseline="0">
              <a:solidFill>
                <a:schemeClr val="dk1"/>
              </a:solidFill>
              <a:effectLst/>
              <a:latin typeface="+mn-lt"/>
              <a:ea typeface="+mn-ea"/>
              <a:cs typeface="+mn-cs"/>
            </a:rPr>
            <a:t>*q</a:t>
          </a:r>
          <a:r>
            <a:rPr lang="en-US" sz="1100" b="0" i="0" baseline="-25000">
              <a:solidFill>
                <a:schemeClr val="dk1"/>
              </a:solidFill>
              <a:effectLst/>
              <a:latin typeface="+mn-lt"/>
              <a:ea typeface="+mn-ea"/>
              <a:cs typeface="+mn-cs"/>
            </a:rPr>
            <a:t>3</a:t>
          </a:r>
          <a:r>
            <a:rPr lang="en-US" sz="1100" b="0" i="0" baseline="0">
              <a:solidFill>
                <a:schemeClr val="dk1"/>
              </a:solidFill>
              <a:effectLst/>
              <a:latin typeface="+mn-lt"/>
              <a:ea typeface="+mn-ea"/>
              <a:cs typeface="+mn-cs"/>
            </a:rPr>
            <a:t>*58 =  1.42e4 kg/yr per meter of depth</a:t>
          </a:r>
        </a:p>
        <a:p>
          <a:pPr marL="0" marR="0" indent="0" defTabSz="914400" eaLnBrk="1" fontAlgn="auto" latinLnBrk="0" hangingPunct="1">
            <a:lnSpc>
              <a:spcPct val="100000"/>
            </a:lnSpc>
            <a:spcBef>
              <a:spcPts val="0"/>
            </a:spcBef>
            <a:spcAft>
              <a:spcPts val="0"/>
            </a:spcAft>
            <a:buClrTx/>
            <a:buSzTx/>
            <a:buFontTx/>
            <a:buNone/>
            <a:tabLst/>
            <a:defRPr/>
          </a:pPr>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0" baseline="0"/>
            <a:t>The results of these calculations are reported in the 'Input' worksheet in the upper right of the screen.  </a:t>
          </a:r>
        </a:p>
      </xdr:txBody>
    </xdr:sp>
    <xdr:clientData/>
  </xdr:twoCellAnchor>
  <xdr:twoCellAnchor editAs="oneCell">
    <xdr:from>
      <xdr:col>2</xdr:col>
      <xdr:colOff>161925</xdr:colOff>
      <xdr:row>362</xdr:row>
      <xdr:rowOff>40891</xdr:rowOff>
    </xdr:from>
    <xdr:to>
      <xdr:col>17</xdr:col>
      <xdr:colOff>434105</xdr:colOff>
      <xdr:row>388</xdr:row>
      <xdr:rowOff>47625</xdr:rowOff>
    </xdr:to>
    <xdr:pic>
      <xdr:nvPicPr>
        <xdr:cNvPr id="8" name="Picture 7"/>
        <xdr:cNvPicPr>
          <a:picLocks noChangeAspect="1"/>
        </xdr:cNvPicPr>
      </xdr:nvPicPr>
      <xdr:blipFill>
        <a:blip xmlns:r="http://schemas.openxmlformats.org/officeDocument/2006/relationships" r:embed="rId9"/>
        <a:stretch>
          <a:fillRect/>
        </a:stretch>
      </xdr:blipFill>
      <xdr:spPr>
        <a:xfrm>
          <a:off x="1381125" y="58686316"/>
          <a:ext cx="9416180" cy="4216784"/>
        </a:xfrm>
        <a:prstGeom prst="rect">
          <a:avLst/>
        </a:prstGeom>
      </xdr:spPr>
    </xdr:pic>
    <xdr:clientData/>
  </xdr:twoCellAnchor>
  <xdr:twoCellAnchor editAs="oneCell">
    <xdr:from>
      <xdr:col>0</xdr:col>
      <xdr:colOff>266700</xdr:colOff>
      <xdr:row>1</xdr:row>
      <xdr:rowOff>68090</xdr:rowOff>
    </xdr:from>
    <xdr:to>
      <xdr:col>10</xdr:col>
      <xdr:colOff>476250</xdr:colOff>
      <xdr:row>5</xdr:row>
      <xdr:rowOff>62924</xdr:rowOff>
    </xdr:to>
    <xdr:pic>
      <xdr:nvPicPr>
        <xdr:cNvPr id="10" name="Picture 9"/>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6700" y="230015"/>
          <a:ext cx="6305550" cy="64253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219074</xdr:colOff>
      <xdr:row>19</xdr:row>
      <xdr:rowOff>95250</xdr:rowOff>
    </xdr:from>
    <xdr:to>
      <xdr:col>8</xdr:col>
      <xdr:colOff>276225</xdr:colOff>
      <xdr:row>29</xdr:row>
      <xdr:rowOff>28575</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209550</xdr:colOff>
      <xdr:row>19</xdr:row>
      <xdr:rowOff>76200</xdr:rowOff>
    </xdr:from>
    <xdr:to>
      <xdr:col>8</xdr:col>
      <xdr:colOff>276225</xdr:colOff>
      <xdr:row>29</xdr:row>
      <xdr:rowOff>38099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314324</xdr:colOff>
      <xdr:row>9</xdr:row>
      <xdr:rowOff>85725</xdr:rowOff>
    </xdr:from>
    <xdr:to>
      <xdr:col>13</xdr:col>
      <xdr:colOff>60613</xdr:colOff>
      <xdr:row>19</xdr:row>
      <xdr:rowOff>38100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304799</xdr:colOff>
      <xdr:row>9</xdr:row>
      <xdr:rowOff>85725</xdr:rowOff>
    </xdr:from>
    <xdr:to>
      <xdr:col>13</xdr:col>
      <xdr:colOff>51954</xdr:colOff>
      <xdr:row>19</xdr:row>
      <xdr:rowOff>47625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628650</xdr:colOff>
          <xdr:row>0</xdr:row>
          <xdr:rowOff>66675</xdr:rowOff>
        </xdr:from>
        <xdr:to>
          <xdr:col>2</xdr:col>
          <xdr:colOff>19050</xdr:colOff>
          <xdr:row>2</xdr:row>
          <xdr:rowOff>57150</xdr:rowOff>
        </xdr:to>
        <xdr:sp macro="" textlink="">
          <xdr:nvSpPr>
            <xdr:cNvPr id="6145" name="LaunchDashboard"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314325</xdr:colOff>
          <xdr:row>7</xdr:row>
          <xdr:rowOff>114300</xdr:rowOff>
        </xdr:from>
        <xdr:to>
          <xdr:col>10</xdr:col>
          <xdr:colOff>180975</xdr:colOff>
          <xdr:row>9</xdr:row>
          <xdr:rowOff>66675</xdr:rowOff>
        </xdr:to>
        <xdr:sp macro="" textlink="">
          <xdr:nvSpPr>
            <xdr:cNvPr id="6146" name="ShowGradHist"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666750</xdr:colOff>
          <xdr:row>29</xdr:row>
          <xdr:rowOff>104775</xdr:rowOff>
        </xdr:from>
        <xdr:to>
          <xdr:col>11</xdr:col>
          <xdr:colOff>314325</xdr:colOff>
          <xdr:row>31</xdr:row>
          <xdr:rowOff>57150</xdr:rowOff>
        </xdr:to>
        <xdr:sp macro="" textlink="">
          <xdr:nvSpPr>
            <xdr:cNvPr id="6147" name="ShowDirectHist"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419100</xdr:colOff>
          <xdr:row>29</xdr:row>
          <xdr:rowOff>104775</xdr:rowOff>
        </xdr:from>
        <xdr:to>
          <xdr:col>13</xdr:col>
          <xdr:colOff>9525</xdr:colOff>
          <xdr:row>31</xdr:row>
          <xdr:rowOff>57150</xdr:rowOff>
        </xdr:to>
        <xdr:sp macro="" textlink="">
          <xdr:nvSpPr>
            <xdr:cNvPr id="6148" name="ShowVectors" hidden="1">
              <a:extLst>
                <a:ext uri="{63B3BB69-23CF-44E3-9099-C40C66FF867C}">
                  <a14:compatExt spid="_x0000_s6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581025</xdr:colOff>
          <xdr:row>7</xdr:row>
          <xdr:rowOff>114300</xdr:rowOff>
        </xdr:from>
        <xdr:to>
          <xdr:col>12</xdr:col>
          <xdr:colOff>752475</xdr:colOff>
          <xdr:row>9</xdr:row>
          <xdr:rowOff>66675</xdr:rowOff>
        </xdr:to>
        <xdr:sp macro="" textlink="">
          <xdr:nvSpPr>
            <xdr:cNvPr id="6149" name="ShowVelocity" hidden="1">
              <a:extLst>
                <a:ext uri="{63B3BB69-23CF-44E3-9099-C40C66FF867C}">
                  <a14:compatExt spid="_x0000_s6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29</xdr:row>
          <xdr:rowOff>114300</xdr:rowOff>
        </xdr:from>
        <xdr:to>
          <xdr:col>5</xdr:col>
          <xdr:colOff>590550</xdr:colOff>
          <xdr:row>31</xdr:row>
          <xdr:rowOff>47625</xdr:rowOff>
        </xdr:to>
        <xdr:sp macro="" textlink="">
          <xdr:nvSpPr>
            <xdr:cNvPr id="6150" name="ShowEstvsGrad" hidden="1">
              <a:extLst>
                <a:ext uri="{63B3BB69-23CF-44E3-9099-C40C66FF867C}">
                  <a14:compatExt spid="_x0000_s61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29</xdr:row>
          <xdr:rowOff>114300</xdr:rowOff>
        </xdr:from>
        <xdr:to>
          <xdr:col>8</xdr:col>
          <xdr:colOff>228600</xdr:colOff>
          <xdr:row>31</xdr:row>
          <xdr:rowOff>47625</xdr:rowOff>
        </xdr:to>
        <xdr:sp macro="" textlink="">
          <xdr:nvSpPr>
            <xdr:cNvPr id="6151" name="ShowEstimators"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323850</xdr:colOff>
          <xdr:row>29</xdr:row>
          <xdr:rowOff>114300</xdr:rowOff>
        </xdr:from>
        <xdr:to>
          <xdr:col>9</xdr:col>
          <xdr:colOff>571500</xdr:colOff>
          <xdr:row>31</xdr:row>
          <xdr:rowOff>57150</xdr:rowOff>
        </xdr:to>
        <xdr:sp macro="" textlink="">
          <xdr:nvSpPr>
            <xdr:cNvPr id="6152" name="DirectvsArea"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198438</xdr:colOff>
      <xdr:row>9</xdr:row>
      <xdr:rowOff>87313</xdr:rowOff>
    </xdr:from>
    <xdr:to>
      <xdr:col>8</xdr:col>
      <xdr:colOff>266699</xdr:colOff>
      <xdr:row>19</xdr:row>
      <xdr:rowOff>66675</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306917</xdr:colOff>
      <xdr:row>19</xdr:row>
      <xdr:rowOff>84666</xdr:rowOff>
    </xdr:from>
    <xdr:to>
      <xdr:col>13</xdr:col>
      <xdr:colOff>69272</xdr:colOff>
      <xdr:row>29</xdr:row>
      <xdr:rowOff>42332</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315383</xdr:colOff>
      <xdr:row>19</xdr:row>
      <xdr:rowOff>85726</xdr:rowOff>
    </xdr:from>
    <xdr:to>
      <xdr:col>13</xdr:col>
      <xdr:colOff>69272</xdr:colOff>
      <xdr:row>29</xdr:row>
      <xdr:rowOff>28576</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304800</xdr:colOff>
      <xdr:row>19</xdr:row>
      <xdr:rowOff>75141</xdr:rowOff>
    </xdr:from>
    <xdr:to>
      <xdr:col>13</xdr:col>
      <xdr:colOff>69272</xdr:colOff>
      <xdr:row>29</xdr:row>
      <xdr:rowOff>41671</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25</xdr:col>
      <xdr:colOff>90487</xdr:colOff>
      <xdr:row>17</xdr:row>
      <xdr:rowOff>66675</xdr:rowOff>
    </xdr:from>
    <xdr:to>
      <xdr:col>30</xdr:col>
      <xdr:colOff>542925</xdr:colOff>
      <xdr:row>34</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38100</xdr:colOff>
      <xdr:row>17</xdr:row>
      <xdr:rowOff>47625</xdr:rowOff>
    </xdr:from>
    <xdr:to>
      <xdr:col>38</xdr:col>
      <xdr:colOff>514350</xdr:colOff>
      <xdr:row>34</xdr:row>
      <xdr:rowOff>38100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42</xdr:col>
      <xdr:colOff>488156</xdr:colOff>
      <xdr:row>17</xdr:row>
      <xdr:rowOff>59531</xdr:rowOff>
    </xdr:from>
    <xdr:to>
      <xdr:col>48</xdr:col>
      <xdr:colOff>573882</xdr:colOff>
      <xdr:row>34</xdr:row>
      <xdr:rowOff>45244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52</xdr:col>
      <xdr:colOff>315515</xdr:colOff>
      <xdr:row>16</xdr:row>
      <xdr:rowOff>92868</xdr:rowOff>
    </xdr:from>
    <xdr:to>
      <xdr:col>58</xdr:col>
      <xdr:colOff>452437</xdr:colOff>
      <xdr:row>33</xdr:row>
      <xdr:rowOff>142873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58</xdr:col>
      <xdr:colOff>583406</xdr:colOff>
      <xdr:row>16</xdr:row>
      <xdr:rowOff>95250</xdr:rowOff>
    </xdr:from>
    <xdr:to>
      <xdr:col>65</xdr:col>
      <xdr:colOff>291703</xdr:colOff>
      <xdr:row>33</xdr:row>
      <xdr:rowOff>145255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537932</xdr:colOff>
      <xdr:row>2</xdr:row>
      <xdr:rowOff>44828</xdr:rowOff>
    </xdr:from>
    <xdr:to>
      <xdr:col>25</xdr:col>
      <xdr:colOff>447042</xdr:colOff>
      <xdr:row>19</xdr:row>
      <xdr:rowOff>35304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322312</xdr:colOff>
      <xdr:row>2</xdr:row>
      <xdr:rowOff>46942</xdr:rowOff>
    </xdr:from>
    <xdr:to>
      <xdr:col>17</xdr:col>
      <xdr:colOff>476251</xdr:colOff>
      <xdr:row>19</xdr:row>
      <xdr:rowOff>-1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333757</xdr:colOff>
      <xdr:row>19</xdr:row>
      <xdr:rowOff>59091</xdr:rowOff>
    </xdr:from>
    <xdr:to>
      <xdr:col>17</xdr:col>
      <xdr:colOff>476249</xdr:colOff>
      <xdr:row>36</xdr:row>
      <xdr:rowOff>103188</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10</xdr:col>
          <xdr:colOff>457200</xdr:colOff>
          <xdr:row>51</xdr:row>
          <xdr:rowOff>104775</xdr:rowOff>
        </xdr:to>
        <xdr:sp macro="" textlink="">
          <xdr:nvSpPr>
            <xdr:cNvPr id="10263" name="Object 23" hidden="1">
              <a:extLst>
                <a:ext uri="{63B3BB69-23CF-44E3-9099-C40C66FF867C}">
                  <a14:compatExt spid="_x0000_s102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50</xdr:row>
          <xdr:rowOff>28575</xdr:rowOff>
        </xdr:from>
        <xdr:to>
          <xdr:col>10</xdr:col>
          <xdr:colOff>428625</xdr:colOff>
          <xdr:row>98</xdr:row>
          <xdr:rowOff>76200</xdr:rowOff>
        </xdr:to>
        <xdr:sp macro="" textlink="">
          <xdr:nvSpPr>
            <xdr:cNvPr id="10264" name="Object 24" hidden="1">
              <a:extLst>
                <a:ext uri="{63B3BB69-23CF-44E3-9099-C40C66FF867C}">
                  <a14:compatExt spid="_x0000_s102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97</xdr:row>
          <xdr:rowOff>114300</xdr:rowOff>
        </xdr:from>
        <xdr:to>
          <xdr:col>10</xdr:col>
          <xdr:colOff>400050</xdr:colOff>
          <xdr:row>123</xdr:row>
          <xdr:rowOff>152400</xdr:rowOff>
        </xdr:to>
        <xdr:sp macro="" textlink="">
          <xdr:nvSpPr>
            <xdr:cNvPr id="10268" name="Object 28" hidden="1">
              <a:extLst>
                <a:ext uri="{63B3BB69-23CF-44E3-9099-C40C66FF867C}">
                  <a14:compatExt spid="_x0000_s10268"/>
                </a:ext>
              </a:extLst>
            </xdr:cNvPr>
            <xdr:cNvSpPr/>
          </xdr:nvSpPr>
          <xdr:spPr bwMode="auto">
            <a:xfrm>
              <a:off x="0" y="0"/>
              <a:ext cx="0" cy="0"/>
            </a:xfrm>
            <a:prstGeom prst="rect">
              <a:avLst/>
            </a:prstGeom>
            <a:solidFill>
              <a:srgbClr val="FFFFFF" mc:Ignorable="a14" a14:legacySpreadsheetColorIndex="65"/>
            </a:solidFill>
            <a:ln w="9525">
              <a:solidFill>
                <a:srgbClr val="FFFFFF"/>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135</xdr:row>
          <xdr:rowOff>0</xdr:rowOff>
        </xdr:from>
        <xdr:to>
          <xdr:col>10</xdr:col>
          <xdr:colOff>457200</xdr:colOff>
          <xdr:row>184</xdr:row>
          <xdr:rowOff>0</xdr:rowOff>
        </xdr:to>
        <xdr:sp macro="" textlink="">
          <xdr:nvSpPr>
            <xdr:cNvPr id="10269" name="Object 29" hidden="1">
              <a:extLst>
                <a:ext uri="{63B3BB69-23CF-44E3-9099-C40C66FF867C}">
                  <a14:compatExt spid="_x0000_s102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0</xdr:colOff>
      <xdr:row>124</xdr:row>
      <xdr:rowOff>0</xdr:rowOff>
    </xdr:from>
    <xdr:to>
      <xdr:col>10</xdr:col>
      <xdr:colOff>58477</xdr:colOff>
      <xdr:row>132</xdr:row>
      <xdr:rowOff>112568</xdr:rowOff>
    </xdr:to>
    <xdr:pic>
      <xdr:nvPicPr>
        <xdr:cNvPr id="8" name="Picture 7"/>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6136" y="20400818"/>
          <a:ext cx="5513705" cy="142875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183</xdr:row>
          <xdr:rowOff>142875</xdr:rowOff>
        </xdr:from>
        <xdr:to>
          <xdr:col>10</xdr:col>
          <xdr:colOff>466725</xdr:colOff>
          <xdr:row>234</xdr:row>
          <xdr:rowOff>76200</xdr:rowOff>
        </xdr:to>
        <xdr:sp macro="" textlink="">
          <xdr:nvSpPr>
            <xdr:cNvPr id="10271" name="Object 31" hidden="1">
              <a:extLst>
                <a:ext uri="{63B3BB69-23CF-44E3-9099-C40C66FF867C}">
                  <a14:compatExt spid="_x0000_s10271"/>
                </a:ext>
              </a:extLst>
            </xdr:cNvPr>
            <xdr:cNvSpPr/>
          </xdr:nvSpPr>
          <xdr:spPr bwMode="auto">
            <a:xfrm>
              <a:off x="0" y="0"/>
              <a:ext cx="0" cy="0"/>
            </a:xfrm>
            <a:prstGeom prst="rect">
              <a:avLst/>
            </a:prstGeom>
            <a:solidFill>
              <a:srgbClr val="FFFFFF" mc:Ignorable="a14" a14:legacySpreadsheetColorIndex="65"/>
            </a:solidFill>
            <a:ln w="9525">
              <a:solidFill>
                <a:srgbClr val="FFFFFF"/>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235</xdr:row>
          <xdr:rowOff>95250</xdr:rowOff>
        </xdr:from>
        <xdr:to>
          <xdr:col>10</xdr:col>
          <xdr:colOff>438150</xdr:colOff>
          <xdr:row>242</xdr:row>
          <xdr:rowOff>142875</xdr:rowOff>
        </xdr:to>
        <xdr:sp macro="" textlink="">
          <xdr:nvSpPr>
            <xdr:cNvPr id="10273" name="Object 33" hidden="1">
              <a:extLst>
                <a:ext uri="{63B3BB69-23CF-44E3-9099-C40C66FF867C}">
                  <a14:compatExt spid="_x0000_s10273"/>
                </a:ext>
              </a:extLst>
            </xdr:cNvPr>
            <xdr:cNvSpPr/>
          </xdr:nvSpPr>
          <xdr:spPr bwMode="auto">
            <a:xfrm>
              <a:off x="0" y="0"/>
              <a:ext cx="0" cy="0"/>
            </a:xfrm>
            <a:prstGeom prst="rect">
              <a:avLst/>
            </a:prstGeom>
            <a:solidFill>
              <a:srgbClr val="FFFFFF" mc:Ignorable="a14" a14:legacySpreadsheetColorIndex="65"/>
            </a:solidFill>
            <a:ln w="9525">
              <a:solidFill>
                <a:srgbClr val="FFFFFF"/>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243</xdr:row>
          <xdr:rowOff>133350</xdr:rowOff>
        </xdr:from>
        <xdr:to>
          <xdr:col>10</xdr:col>
          <xdr:colOff>342900</xdr:colOff>
          <xdr:row>290</xdr:row>
          <xdr:rowOff>85725</xdr:rowOff>
        </xdr:to>
        <xdr:sp macro="" textlink="">
          <xdr:nvSpPr>
            <xdr:cNvPr id="10274" name="Object 34" hidden="1">
              <a:extLst>
                <a:ext uri="{63B3BB69-23CF-44E3-9099-C40C66FF867C}">
                  <a14:compatExt spid="_x0000_s10274"/>
                </a:ext>
              </a:extLst>
            </xdr:cNvPr>
            <xdr:cNvSpPr/>
          </xdr:nvSpPr>
          <xdr:spPr bwMode="auto">
            <a:xfrm>
              <a:off x="0" y="0"/>
              <a:ext cx="0" cy="0"/>
            </a:xfrm>
            <a:prstGeom prst="rect">
              <a:avLst/>
            </a:prstGeom>
            <a:solidFill>
              <a:srgbClr val="FFFFFF" mc:Ignorable="a14" a14:legacySpreadsheetColorIndex="65"/>
            </a:solidFill>
            <a:ln w="9525">
              <a:solidFill>
                <a:srgbClr val="FFFFFF"/>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542925</xdr:colOff>
          <xdr:row>286</xdr:row>
          <xdr:rowOff>152400</xdr:rowOff>
        </xdr:from>
        <xdr:to>
          <xdr:col>10</xdr:col>
          <xdr:colOff>390525</xdr:colOff>
          <xdr:row>297</xdr:row>
          <xdr:rowOff>104775</xdr:rowOff>
        </xdr:to>
        <xdr:sp macro="" textlink="">
          <xdr:nvSpPr>
            <xdr:cNvPr id="10275" name="Object 35" hidden="1">
              <a:extLst>
                <a:ext uri="{63B3BB69-23CF-44E3-9099-C40C66FF867C}">
                  <a14:compatExt spid="_x0000_s10275"/>
                </a:ext>
              </a:extLst>
            </xdr:cNvPr>
            <xdr:cNvSpPr/>
          </xdr:nvSpPr>
          <xdr:spPr bwMode="auto">
            <a:xfrm>
              <a:off x="0" y="0"/>
              <a:ext cx="0" cy="0"/>
            </a:xfrm>
            <a:prstGeom prst="rect">
              <a:avLst/>
            </a:prstGeom>
            <a:solidFill>
              <a:srgbClr val="FFFFFF" mc:Ignorable="a14" a14:legacySpreadsheetColorIndex="65"/>
            </a:solidFill>
            <a:ln w="9525">
              <a:solidFill>
                <a:srgbClr val="FFFFFF"/>
              </a:solidFill>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control" Target="../activeX/activeX6.xml"/><Relationship Id="rId18" Type="http://schemas.openxmlformats.org/officeDocument/2006/relationships/image" Target="../media/image19.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16.emf"/><Relationship Id="rId17" Type="http://schemas.openxmlformats.org/officeDocument/2006/relationships/control" Target="../activeX/activeX8.xml"/><Relationship Id="rId2" Type="http://schemas.openxmlformats.org/officeDocument/2006/relationships/vmlDrawing" Target="../drawings/vmlDrawing2.vml"/><Relationship Id="rId16" Type="http://schemas.openxmlformats.org/officeDocument/2006/relationships/image" Target="../media/image18.emf"/><Relationship Id="rId1" Type="http://schemas.openxmlformats.org/officeDocument/2006/relationships/drawing" Target="../drawings/drawing2.xml"/><Relationship Id="rId6" Type="http://schemas.openxmlformats.org/officeDocument/2006/relationships/image" Target="../media/image13.emf"/><Relationship Id="rId11" Type="http://schemas.openxmlformats.org/officeDocument/2006/relationships/control" Target="../activeX/activeX5.xml"/><Relationship Id="rId5" Type="http://schemas.openxmlformats.org/officeDocument/2006/relationships/control" Target="../activeX/activeX2.xml"/><Relationship Id="rId15" Type="http://schemas.openxmlformats.org/officeDocument/2006/relationships/control" Target="../activeX/activeX7.xml"/><Relationship Id="rId10" Type="http://schemas.openxmlformats.org/officeDocument/2006/relationships/image" Target="../media/image15.emf"/><Relationship Id="rId4" Type="http://schemas.openxmlformats.org/officeDocument/2006/relationships/image" Target="../media/image12.emf"/><Relationship Id="rId9" Type="http://schemas.openxmlformats.org/officeDocument/2006/relationships/control" Target="../activeX/activeX4.xml"/><Relationship Id="rId14" Type="http://schemas.openxmlformats.org/officeDocument/2006/relationships/image" Target="../media/image17.emf"/></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8" Type="http://schemas.openxmlformats.org/officeDocument/2006/relationships/package" Target="../embeddings/Microsoft_Word_Document3.docx"/><Relationship Id="rId13" Type="http://schemas.openxmlformats.org/officeDocument/2006/relationships/image" Target="../media/image25.emf"/><Relationship Id="rId18" Type="http://schemas.openxmlformats.org/officeDocument/2006/relationships/package" Target="../embeddings/Microsoft_Word_Document8.docx"/><Relationship Id="rId3" Type="http://schemas.openxmlformats.org/officeDocument/2006/relationships/vmlDrawing" Target="../drawings/vmlDrawing3.vml"/><Relationship Id="rId7" Type="http://schemas.openxmlformats.org/officeDocument/2006/relationships/image" Target="../media/image22.emf"/><Relationship Id="rId12" Type="http://schemas.openxmlformats.org/officeDocument/2006/relationships/package" Target="../embeddings/Microsoft_Word_Document5.docx"/><Relationship Id="rId17" Type="http://schemas.openxmlformats.org/officeDocument/2006/relationships/image" Target="../media/image27.emf"/><Relationship Id="rId2" Type="http://schemas.openxmlformats.org/officeDocument/2006/relationships/drawing" Target="../drawings/drawing5.xml"/><Relationship Id="rId16" Type="http://schemas.openxmlformats.org/officeDocument/2006/relationships/package" Target="../embeddings/Microsoft_Word_Document7.docx"/><Relationship Id="rId1" Type="http://schemas.openxmlformats.org/officeDocument/2006/relationships/printerSettings" Target="../printerSettings/printerSettings1.bin"/><Relationship Id="rId6" Type="http://schemas.openxmlformats.org/officeDocument/2006/relationships/package" Target="../embeddings/Microsoft_Word_Document2.docx"/><Relationship Id="rId11" Type="http://schemas.openxmlformats.org/officeDocument/2006/relationships/image" Target="../media/image24.emf"/><Relationship Id="rId5" Type="http://schemas.openxmlformats.org/officeDocument/2006/relationships/image" Target="../media/image21.emf"/><Relationship Id="rId15" Type="http://schemas.openxmlformats.org/officeDocument/2006/relationships/image" Target="../media/image26.emf"/><Relationship Id="rId10" Type="http://schemas.openxmlformats.org/officeDocument/2006/relationships/package" Target="../embeddings/Microsoft_Word_Document4.docx"/><Relationship Id="rId19" Type="http://schemas.openxmlformats.org/officeDocument/2006/relationships/image" Target="../media/image28.emf"/><Relationship Id="rId4" Type="http://schemas.openxmlformats.org/officeDocument/2006/relationships/package" Target="../embeddings/Microsoft_Word_Document1.docx"/><Relationship Id="rId9" Type="http://schemas.openxmlformats.org/officeDocument/2006/relationships/image" Target="../media/image23.emf"/><Relationship Id="rId14" Type="http://schemas.openxmlformats.org/officeDocument/2006/relationships/package" Target="../embeddings/Microsoft_Word_Document6.docx"/></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313"/>
  <sheetViews>
    <sheetView showGridLines="0" tabSelected="1" workbookViewId="0"/>
  </sheetViews>
  <sheetFormatPr defaultRowHeight="12.75" x14ac:dyDescent="0.2"/>
  <cols>
    <col min="1" max="16384" width="9.140625" style="29"/>
  </cols>
  <sheetData>
    <row r="313" spans="3:3" ht="15" x14ac:dyDescent="0.25">
      <c r="C313" s="41"/>
    </row>
  </sheetData>
  <pageMargins left="0.7" right="0.7" top="0.75" bottom="0.75" header="0.3" footer="0.3"/>
  <drawing r:id="rId1"/>
  <legacyDrawing r:id="rId2"/>
  <oleObjects>
    <mc:AlternateContent xmlns:mc="http://schemas.openxmlformats.org/markup-compatibility/2006">
      <mc:Choice Requires="x14">
        <oleObject progId="CorelDRAW.Graphic.14" shapeId="1025" r:id="rId3">
          <objectPr defaultSize="0" autoPict="0" r:id="rId4">
            <anchor moveWithCells="1">
              <from>
                <xdr:col>0</xdr:col>
                <xdr:colOff>609600</xdr:colOff>
                <xdr:row>245</xdr:row>
                <xdr:rowOff>0</xdr:rowOff>
              </from>
              <to>
                <xdr:col>16</xdr:col>
                <xdr:colOff>9525</xdr:colOff>
                <xdr:row>255</xdr:row>
                <xdr:rowOff>57150</xdr:rowOff>
              </to>
            </anchor>
          </objectPr>
        </oleObject>
      </mc:Choice>
      <mc:Fallback>
        <oleObject progId="CorelDRAW.Graphic.14" shapeId="1025" r:id="rId3"/>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AZ96"/>
  <sheetViews>
    <sheetView zoomScaleNormal="100" workbookViewId="0">
      <selection activeCell="B33" sqref="B33"/>
    </sheetView>
  </sheetViews>
  <sheetFormatPr defaultRowHeight="12.75" x14ac:dyDescent="0.2"/>
  <cols>
    <col min="1" max="4" width="15.140625" style="13" customWidth="1"/>
    <col min="5" max="5" width="15.140625" style="22" customWidth="1"/>
    <col min="6" max="6" width="12.42578125" style="13" bestFit="1" customWidth="1"/>
    <col min="7" max="7" width="9.28515625" style="13" bestFit="1" customWidth="1"/>
    <col min="8" max="8" width="9.7109375" style="13" bestFit="1" customWidth="1"/>
    <col min="9" max="9" width="11.5703125" style="13" bestFit="1" customWidth="1"/>
    <col min="10" max="10" width="11.28515625" style="13" customWidth="1"/>
    <col min="11" max="12" width="9.140625" style="13"/>
    <col min="13" max="13" width="11.7109375" style="13" customWidth="1"/>
    <col min="14" max="14" width="14.85546875" style="13" customWidth="1"/>
    <col min="15" max="15" width="11.28515625" style="13" customWidth="1"/>
    <col min="16" max="16384" width="9.140625" style="13"/>
  </cols>
  <sheetData>
    <row r="2" spans="1:52" x14ac:dyDescent="0.2">
      <c r="X2" s="43">
        <v>0.66</v>
      </c>
    </row>
    <row r="3" spans="1:52" x14ac:dyDescent="0.2">
      <c r="S3" s="17"/>
      <c r="X3" s="43">
        <v>0.95</v>
      </c>
      <c r="AF3" s="13">
        <v>306.28629380242535</v>
      </c>
      <c r="AO3" s="13">
        <f>L2*Input!$E$5/Input!$E$7</f>
        <v>0</v>
      </c>
      <c r="AY3" s="13">
        <v>359</v>
      </c>
      <c r="AZ3" s="13">
        <v>3.9653867625361935E-3</v>
      </c>
    </row>
    <row r="4" spans="1:52" ht="51" customHeight="1" x14ac:dyDescent="0.2">
      <c r="A4" s="18" t="s">
        <v>28</v>
      </c>
      <c r="B4" s="18" t="s">
        <v>124</v>
      </c>
      <c r="C4" s="18" t="s">
        <v>125</v>
      </c>
      <c r="D4" s="18" t="s">
        <v>23</v>
      </c>
      <c r="E4" s="12" t="s">
        <v>80</v>
      </c>
      <c r="F4" s="94" t="s">
        <v>41</v>
      </c>
      <c r="G4" s="94"/>
      <c r="H4" s="94"/>
      <c r="I4" s="12" t="s">
        <v>81</v>
      </c>
      <c r="J4" s="12" t="s">
        <v>65</v>
      </c>
      <c r="K4" s="98" t="s">
        <v>70</v>
      </c>
      <c r="L4" s="99"/>
      <c r="M4" s="86" t="s">
        <v>123</v>
      </c>
      <c r="N4" s="98" t="s">
        <v>114</v>
      </c>
      <c r="O4" s="99"/>
      <c r="X4" s="43">
        <v>0.99</v>
      </c>
    </row>
    <row r="5" spans="1:52" x14ac:dyDescent="0.2">
      <c r="A5" t="s">
        <v>126</v>
      </c>
      <c r="B5">
        <v>1520940.6969999999</v>
      </c>
      <c r="C5">
        <v>658569.67599999998</v>
      </c>
      <c r="D5">
        <v>774.75</v>
      </c>
      <c r="E5" s="23">
        <v>2500</v>
      </c>
      <c r="F5" s="12"/>
      <c r="G5" s="12" t="str">
        <f>Output!O1</f>
        <v>Gradient</v>
      </c>
      <c r="H5" s="12" t="str">
        <f>Output!P1</f>
        <v>Direction</v>
      </c>
      <c r="I5" s="23">
        <v>0.01</v>
      </c>
      <c r="J5" s="45">
        <v>0.66</v>
      </c>
      <c r="K5" s="47">
        <v>0.2</v>
      </c>
      <c r="L5" s="47">
        <v>8</v>
      </c>
      <c r="M5" s="87">
        <v>1000000000</v>
      </c>
      <c r="N5" s="77">
        <v>3659.003484244749</v>
      </c>
      <c r="O5" s="78">
        <v>0.1240753796757792</v>
      </c>
    </row>
    <row r="6" spans="1:52" x14ac:dyDescent="0.2">
      <c r="A6" t="s">
        <v>127</v>
      </c>
      <c r="B6">
        <v>1520575.0079999999</v>
      </c>
      <c r="C6">
        <v>658783.62899999996</v>
      </c>
      <c r="D6">
        <v>774.42</v>
      </c>
      <c r="E6" s="12" t="s">
        <v>40</v>
      </c>
      <c r="F6" s="12" t="str">
        <f>Output!N2</f>
        <v>Avg</v>
      </c>
      <c r="G6" s="61">
        <f>Output!O2</f>
        <v>1.6017035295263723E-3</v>
      </c>
      <c r="H6" s="61">
        <f>Output!P2</f>
        <v>184.6153305680111</v>
      </c>
      <c r="I6" s="21" t="s">
        <v>71</v>
      </c>
      <c r="N6" s="77" t="s">
        <v>161</v>
      </c>
      <c r="O6" s="77" t="s">
        <v>162</v>
      </c>
    </row>
    <row r="7" spans="1:52" ht="12.75" customHeight="1" x14ac:dyDescent="0.2">
      <c r="A7" t="s">
        <v>128</v>
      </c>
      <c r="B7">
        <v>1520339.4029999999</v>
      </c>
      <c r="C7">
        <v>659446.14</v>
      </c>
      <c r="D7">
        <v>774.18</v>
      </c>
      <c r="E7" s="23">
        <v>0.3</v>
      </c>
      <c r="F7" s="12" t="str">
        <f>Output!N3</f>
        <v>StDev</v>
      </c>
      <c r="G7" s="61">
        <f>Output!O3</f>
        <v>4.2073056682410736E-4</v>
      </c>
      <c r="H7" s="61">
        <f>Output!P3</f>
        <v>24.347584537358681</v>
      </c>
      <c r="N7" s="25"/>
      <c r="O7" s="21"/>
    </row>
    <row r="8" spans="1:52" x14ac:dyDescent="0.2">
      <c r="A8" t="s">
        <v>129</v>
      </c>
      <c r="B8">
        <v>1521303.632</v>
      </c>
      <c r="C8">
        <v>658812.69999999995</v>
      </c>
      <c r="D8">
        <v>775.51</v>
      </c>
      <c r="E8" s="12" t="s">
        <v>121</v>
      </c>
      <c r="F8" s="20"/>
      <c r="G8" s="81"/>
      <c r="H8" s="82"/>
    </row>
    <row r="9" spans="1:52" x14ac:dyDescent="0.2">
      <c r="A9" t="s">
        <v>130</v>
      </c>
      <c r="B9">
        <v>1521141.023</v>
      </c>
      <c r="C9">
        <v>659121.22900000005</v>
      </c>
      <c r="D9">
        <v>775.41</v>
      </c>
      <c r="E9" s="61">
        <f>E5*G9*1/E7</f>
        <v>12.246889559924602</v>
      </c>
      <c r="F9" s="12" t="str">
        <f>Output!N5</f>
        <v>All Wells</v>
      </c>
      <c r="G9" s="61">
        <f>Output!O5</f>
        <v>1.4696267471909523E-3</v>
      </c>
      <c r="H9" s="61">
        <f>Output!P5</f>
        <v>174.80992223838734</v>
      </c>
    </row>
    <row r="10" spans="1:52" x14ac:dyDescent="0.2">
      <c r="A10" t="s">
        <v>131</v>
      </c>
      <c r="B10">
        <v>1520635.4639999999</v>
      </c>
      <c r="C10">
        <v>660188.35199999996</v>
      </c>
      <c r="D10">
        <v>773.74</v>
      </c>
    </row>
    <row r="11" spans="1:52" x14ac:dyDescent="0.2">
      <c r="A11" t="s">
        <v>132</v>
      </c>
      <c r="B11">
        <v>1521122.1769999999</v>
      </c>
      <c r="C11">
        <v>658700.78500000003</v>
      </c>
      <c r="D11">
        <v>775.19</v>
      </c>
      <c r="I11" s="17"/>
    </row>
    <row r="12" spans="1:52" x14ac:dyDescent="0.2">
      <c r="A12" t="s">
        <v>133</v>
      </c>
      <c r="B12">
        <v>1520895.9110000001</v>
      </c>
      <c r="C12">
        <v>659059.255</v>
      </c>
      <c r="D12">
        <v>774.91</v>
      </c>
    </row>
    <row r="13" spans="1:52" x14ac:dyDescent="0.2">
      <c r="A13" t="s">
        <v>134</v>
      </c>
      <c r="B13">
        <v>1520790.6189999999</v>
      </c>
      <c r="C13">
        <v>659265.20900000003</v>
      </c>
      <c r="D13">
        <v>774.89</v>
      </c>
    </row>
    <row r="14" spans="1:52" x14ac:dyDescent="0.2">
      <c r="A14" t="s">
        <v>135</v>
      </c>
      <c r="B14">
        <v>1520810.2479999999</v>
      </c>
      <c r="C14">
        <v>659454.58499999996</v>
      </c>
      <c r="D14">
        <v>775.01</v>
      </c>
    </row>
    <row r="15" spans="1:52" x14ac:dyDescent="0.2">
      <c r="A15" t="s">
        <v>136</v>
      </c>
      <c r="B15">
        <v>1521786.139</v>
      </c>
      <c r="C15">
        <v>659709.43000000005</v>
      </c>
      <c r="D15">
        <v>776.52</v>
      </c>
    </row>
    <row r="16" spans="1:52" x14ac:dyDescent="0.2">
      <c r="A16" t="s">
        <v>137</v>
      </c>
      <c r="B16">
        <v>1521609.98</v>
      </c>
      <c r="C16">
        <v>659067.80200000003</v>
      </c>
      <c r="D16">
        <v>776.01</v>
      </c>
    </row>
    <row r="17" spans="1:15" x14ac:dyDescent="0.2">
      <c r="A17" t="s">
        <v>138</v>
      </c>
      <c r="B17">
        <v>1522898.5730000001</v>
      </c>
      <c r="C17">
        <v>659399.93700000003</v>
      </c>
      <c r="D17">
        <v>777.43</v>
      </c>
    </row>
    <row r="18" spans="1:15" x14ac:dyDescent="0.2">
      <c r="A18" t="s">
        <v>139</v>
      </c>
      <c r="B18">
        <v>1522337.139</v>
      </c>
      <c r="C18">
        <v>660004.37100000004</v>
      </c>
      <c r="D18">
        <v>777.06</v>
      </c>
    </row>
    <row r="19" spans="1:15" x14ac:dyDescent="0.2">
      <c r="A19"/>
      <c r="B19"/>
      <c r="C19"/>
      <c r="D19"/>
    </row>
    <row r="20" spans="1:15" x14ac:dyDescent="0.2">
      <c r="A20"/>
      <c r="B20"/>
      <c r="C20"/>
      <c r="D20"/>
    </row>
    <row r="21" spans="1:15" x14ac:dyDescent="0.2">
      <c r="A21"/>
      <c r="B21"/>
      <c r="C21"/>
      <c r="D21"/>
    </row>
    <row r="22" spans="1:15" x14ac:dyDescent="0.2">
      <c r="A22"/>
      <c r="B22"/>
      <c r="C22"/>
      <c r="D22"/>
    </row>
    <row r="23" spans="1:15" x14ac:dyDescent="0.2">
      <c r="A23"/>
      <c r="B23"/>
      <c r="C23"/>
      <c r="D23"/>
      <c r="N23" s="96" t="s">
        <v>79</v>
      </c>
      <c r="O23" s="96"/>
    </row>
    <row r="24" spans="1:15" x14ac:dyDescent="0.2">
      <c r="A24"/>
      <c r="B24"/>
      <c r="C24"/>
      <c r="D24"/>
      <c r="N24" s="96" t="s">
        <v>122</v>
      </c>
      <c r="O24" s="96"/>
    </row>
    <row r="25" spans="1:15" x14ac:dyDescent="0.2">
      <c r="N25" s="97">
        <v>5</v>
      </c>
      <c r="O25" s="97"/>
    </row>
    <row r="26" spans="1:15" ht="12.75" customHeight="1" x14ac:dyDescent="0.2">
      <c r="N26" s="96" t="s">
        <v>60</v>
      </c>
      <c r="O26" s="96"/>
    </row>
    <row r="27" spans="1:15" ht="14.25" x14ac:dyDescent="0.2">
      <c r="N27" s="30" t="s">
        <v>61</v>
      </c>
      <c r="O27" s="30" t="s">
        <v>63</v>
      </c>
    </row>
    <row r="28" spans="1:15" x14ac:dyDescent="0.2">
      <c r="N28" s="95">
        <v>0</v>
      </c>
      <c r="O28" s="95"/>
    </row>
    <row r="35" spans="1:17" x14ac:dyDescent="0.2">
      <c r="F35" s="22"/>
      <c r="G35" s="22"/>
      <c r="H35" s="22"/>
      <c r="I35" s="22"/>
      <c r="J35" s="22"/>
      <c r="K35" s="22"/>
      <c r="L35" s="22"/>
      <c r="M35" s="22"/>
      <c r="N35" s="22"/>
      <c r="O35" s="22"/>
      <c r="P35" s="22"/>
      <c r="Q35" s="22"/>
    </row>
    <row r="36" spans="1:17" x14ac:dyDescent="0.2">
      <c r="F36" s="22"/>
      <c r="G36" s="22"/>
      <c r="H36" s="22"/>
      <c r="I36" s="22"/>
      <c r="J36" s="22"/>
      <c r="K36" s="22"/>
      <c r="L36" s="22"/>
      <c r="M36" s="22"/>
      <c r="N36" s="22"/>
      <c r="O36" s="22"/>
      <c r="P36" s="22"/>
      <c r="Q36" s="22"/>
    </row>
    <row r="37" spans="1:17" x14ac:dyDescent="0.2">
      <c r="F37" s="22"/>
      <c r="G37" s="22"/>
      <c r="H37" s="22"/>
      <c r="I37" s="22"/>
      <c r="J37" s="22"/>
      <c r="K37" s="22"/>
      <c r="L37" s="22"/>
      <c r="M37" s="22"/>
      <c r="N37" s="22"/>
      <c r="O37" s="22"/>
      <c r="P37" s="22"/>
      <c r="Q37" s="22"/>
    </row>
    <row r="38" spans="1:17" x14ac:dyDescent="0.2">
      <c r="A38" s="66"/>
      <c r="B38" s="67"/>
      <c r="C38" s="67"/>
      <c r="F38" s="22"/>
      <c r="G38" s="22"/>
      <c r="H38" s="22"/>
      <c r="I38" s="22"/>
      <c r="J38" s="22"/>
      <c r="K38" s="22"/>
      <c r="L38" s="22"/>
      <c r="M38" s="22"/>
      <c r="N38" s="22"/>
      <c r="O38" s="22"/>
      <c r="P38" s="22"/>
      <c r="Q38" s="22"/>
    </row>
    <row r="39" spans="1:17" x14ac:dyDescent="0.2">
      <c r="A39" s="66"/>
      <c r="B39" s="67"/>
      <c r="C39" s="67"/>
      <c r="F39" s="22"/>
      <c r="G39" s="22"/>
      <c r="H39" s="22"/>
      <c r="I39" s="22"/>
      <c r="J39" s="22"/>
      <c r="K39" s="22"/>
      <c r="L39" s="22"/>
      <c r="M39" s="22"/>
      <c r="N39" s="22"/>
      <c r="O39" s="22"/>
      <c r="P39" s="22"/>
      <c r="Q39" s="22"/>
    </row>
    <row r="40" spans="1:17" x14ac:dyDescent="0.2">
      <c r="A40" s="66"/>
      <c r="B40" s="67"/>
      <c r="C40" s="67"/>
      <c r="F40" s="22"/>
      <c r="G40" s="22"/>
      <c r="H40" s="22"/>
      <c r="I40" s="22"/>
      <c r="J40" s="22"/>
      <c r="K40" s="22"/>
      <c r="L40" s="22"/>
      <c r="M40" s="22"/>
      <c r="N40" s="22"/>
      <c r="O40" s="22"/>
      <c r="P40" s="22"/>
      <c r="Q40" s="22"/>
    </row>
    <row r="41" spans="1:17" x14ac:dyDescent="0.2">
      <c r="A41" s="66"/>
      <c r="B41" s="67"/>
      <c r="C41" s="67"/>
      <c r="F41" s="22"/>
      <c r="G41" s="22"/>
      <c r="H41" s="22"/>
      <c r="I41" s="22"/>
      <c r="J41" s="22"/>
      <c r="K41" s="22"/>
      <c r="L41" s="22"/>
      <c r="M41" s="22"/>
      <c r="N41" s="22"/>
      <c r="O41" s="22"/>
      <c r="P41" s="22"/>
      <c r="Q41" s="22"/>
    </row>
    <row r="42" spans="1:17" x14ac:dyDescent="0.2">
      <c r="A42" s="66"/>
      <c r="B42" s="67"/>
      <c r="C42" s="67"/>
      <c r="F42" s="22"/>
      <c r="G42" s="22"/>
      <c r="H42" s="22"/>
      <c r="I42" s="22"/>
      <c r="J42" s="22"/>
      <c r="K42" s="22"/>
      <c r="L42" s="22"/>
      <c r="M42" s="22"/>
      <c r="N42" s="22"/>
      <c r="O42" s="22"/>
      <c r="P42" s="22"/>
      <c r="Q42" s="22"/>
    </row>
    <row r="43" spans="1:17" x14ac:dyDescent="0.2">
      <c r="A43" s="66"/>
      <c r="B43" s="67"/>
      <c r="C43" s="67"/>
      <c r="F43" s="22"/>
      <c r="G43" s="22"/>
      <c r="H43" s="22"/>
      <c r="I43" s="22"/>
      <c r="J43" s="22"/>
      <c r="K43" s="22"/>
      <c r="L43" s="22"/>
      <c r="M43" s="22"/>
      <c r="N43" s="22"/>
      <c r="O43" s="22"/>
      <c r="P43" s="22"/>
      <c r="Q43" s="22"/>
    </row>
    <row r="44" spans="1:17" x14ac:dyDescent="0.2">
      <c r="J44" s="17"/>
      <c r="M44" s="22"/>
      <c r="N44" s="22"/>
      <c r="O44" s="22"/>
    </row>
    <row r="45" spans="1:17" x14ac:dyDescent="0.2">
      <c r="M45" s="22"/>
      <c r="N45" s="22"/>
      <c r="O45" s="22"/>
    </row>
    <row r="46" spans="1:17" x14ac:dyDescent="0.2">
      <c r="M46" s="22"/>
      <c r="N46" s="22"/>
      <c r="O46" s="22"/>
    </row>
    <row r="47" spans="1:17" x14ac:dyDescent="0.2">
      <c r="M47" s="22"/>
      <c r="N47" s="22"/>
      <c r="O47" s="22"/>
    </row>
    <row r="48" spans="1:17" x14ac:dyDescent="0.2">
      <c r="M48" s="22"/>
      <c r="N48" s="22"/>
      <c r="O48" s="22"/>
    </row>
    <row r="49" spans="1:15" x14ac:dyDescent="0.2">
      <c r="M49" s="22"/>
      <c r="N49" s="22"/>
      <c r="O49" s="22"/>
    </row>
    <row r="50" spans="1:15" ht="13.5" thickBot="1" x14ac:dyDescent="0.25">
      <c r="E50" s="13"/>
      <c r="M50" s="22"/>
      <c r="N50" s="22"/>
      <c r="O50" s="22"/>
    </row>
    <row r="51" spans="1:15" x14ac:dyDescent="0.2">
      <c r="A51" s="64" t="s">
        <v>0</v>
      </c>
      <c r="B51" s="65" t="s">
        <v>1</v>
      </c>
      <c r="C51" s="65" t="s">
        <v>148</v>
      </c>
      <c r="D51" s="65" t="s">
        <v>149</v>
      </c>
      <c r="E51" s="65" t="s">
        <v>150</v>
      </c>
      <c r="F51" s="65" t="s">
        <v>151</v>
      </c>
      <c r="G51" s="65" t="s">
        <v>152</v>
      </c>
      <c r="H51" s="65" t="s">
        <v>153</v>
      </c>
      <c r="I51" s="65" t="s">
        <v>154</v>
      </c>
      <c r="J51" s="65" t="s">
        <v>155</v>
      </c>
      <c r="K51" s="65" t="s">
        <v>156</v>
      </c>
      <c r="L51" s="65" t="s">
        <v>157</v>
      </c>
      <c r="M51" s="65" t="s">
        <v>158</v>
      </c>
      <c r="N51" s="79" t="s">
        <v>159</v>
      </c>
      <c r="O51" s="80" t="s">
        <v>160</v>
      </c>
    </row>
    <row r="52" spans="1:15" x14ac:dyDescent="0.2">
      <c r="A52" s="66">
        <v>1000</v>
      </c>
      <c r="B52" s="67">
        <v>500</v>
      </c>
      <c r="C52" s="67">
        <v>1</v>
      </c>
      <c r="D52" s="67">
        <v>0</v>
      </c>
      <c r="E52" s="67">
        <v>0</v>
      </c>
      <c r="F52" s="67">
        <v>2539.8644433049435</v>
      </c>
      <c r="G52" s="67">
        <v>0</v>
      </c>
      <c r="H52" s="67">
        <v>0</v>
      </c>
      <c r="I52" s="67">
        <v>2539.8644433049435</v>
      </c>
      <c r="J52" s="67"/>
      <c r="K52" s="67"/>
      <c r="L52" s="67">
        <v>1.1152642619977995</v>
      </c>
      <c r="M52" s="67"/>
      <c r="N52" s="67" t="b">
        <v>1</v>
      </c>
      <c r="O52" s="68"/>
    </row>
    <row r="53" spans="1:15" x14ac:dyDescent="0.2">
      <c r="A53" s="66">
        <v>1000</v>
      </c>
      <c r="B53" s="67">
        <v>1500</v>
      </c>
      <c r="C53" s="67"/>
      <c r="D53" s="67">
        <v>0</v>
      </c>
      <c r="E53" s="67">
        <v>1000</v>
      </c>
      <c r="F53" s="67">
        <v>2539.7315006991616</v>
      </c>
      <c r="G53" s="67">
        <v>-100</v>
      </c>
      <c r="H53" s="67">
        <v>0</v>
      </c>
      <c r="I53" s="67">
        <v>2539.7180831655737</v>
      </c>
      <c r="J53" s="67">
        <v>-1.4636013936978997E-3</v>
      </c>
      <c r="K53" s="67">
        <v>3.659003484244749</v>
      </c>
      <c r="L53" s="67"/>
      <c r="M53" s="67">
        <v>946.68474161148288</v>
      </c>
      <c r="N53" s="67" t="b">
        <v>0</v>
      </c>
      <c r="O53" s="68"/>
    </row>
    <row r="54" spans="1:15" x14ac:dyDescent="0.2">
      <c r="A54" s="66">
        <v>1000</v>
      </c>
      <c r="B54" s="67">
        <v>1500</v>
      </c>
      <c r="C54" s="67">
        <v>1</v>
      </c>
      <c r="D54" s="67"/>
      <c r="E54" s="67"/>
      <c r="F54" s="67"/>
      <c r="G54" s="67"/>
      <c r="H54" s="67"/>
      <c r="I54" s="67"/>
      <c r="J54" s="67"/>
      <c r="K54" s="67"/>
      <c r="L54" s="67"/>
      <c r="M54" s="67"/>
      <c r="N54" s="67" t="b">
        <v>0</v>
      </c>
      <c r="O54" s="68"/>
    </row>
    <row r="55" spans="1:15" x14ac:dyDescent="0.2">
      <c r="A55" s="66"/>
      <c r="B55" s="67"/>
      <c r="C55" s="67"/>
      <c r="D55" s="67"/>
      <c r="E55" s="67"/>
      <c r="F55" s="67"/>
      <c r="G55" s="67"/>
      <c r="H55" s="67"/>
      <c r="I55" s="67"/>
      <c r="J55" s="67"/>
      <c r="K55" s="67"/>
      <c r="L55" s="67"/>
      <c r="M55" s="67"/>
      <c r="N55" s="67" t="b">
        <v>0</v>
      </c>
      <c r="O55" s="68"/>
    </row>
    <row r="56" spans="1:15" x14ac:dyDescent="0.2">
      <c r="A56" s="66"/>
      <c r="B56" s="67"/>
      <c r="C56" s="67"/>
      <c r="D56" s="67"/>
      <c r="E56" s="67"/>
      <c r="F56" s="67"/>
      <c r="G56" s="67"/>
      <c r="H56" s="67"/>
      <c r="I56" s="67"/>
      <c r="J56" s="67"/>
      <c r="K56" s="67"/>
      <c r="L56" s="67"/>
      <c r="M56" s="67"/>
      <c r="N56" s="67" t="b">
        <v>0</v>
      </c>
      <c r="O56" s="68"/>
    </row>
    <row r="57" spans="1:15" x14ac:dyDescent="0.2">
      <c r="A57" s="66"/>
      <c r="B57" s="67"/>
      <c r="C57" s="67"/>
      <c r="D57" s="67"/>
      <c r="E57" s="67"/>
      <c r="F57" s="67"/>
      <c r="G57" s="67"/>
      <c r="H57" s="67"/>
      <c r="I57" s="67"/>
      <c r="J57" s="67"/>
      <c r="K57" s="67"/>
      <c r="L57" s="67"/>
      <c r="M57" s="67"/>
      <c r="N57" s="67" t="b">
        <v>0</v>
      </c>
      <c r="O57" s="68"/>
    </row>
    <row r="58" spans="1:15" x14ac:dyDescent="0.2">
      <c r="A58" s="66"/>
      <c r="B58" s="67"/>
      <c r="C58" s="67"/>
      <c r="D58" s="67"/>
      <c r="E58" s="67"/>
      <c r="F58" s="67"/>
      <c r="G58" s="67"/>
      <c r="H58" s="67"/>
      <c r="I58" s="67"/>
      <c r="J58" s="67"/>
      <c r="K58" s="67"/>
      <c r="L58" s="67"/>
      <c r="M58" s="67"/>
      <c r="N58" s="67" t="b">
        <v>0</v>
      </c>
      <c r="O58" s="68"/>
    </row>
    <row r="59" spans="1:15" x14ac:dyDescent="0.2">
      <c r="A59" s="66"/>
      <c r="B59" s="67"/>
      <c r="C59" s="67"/>
      <c r="D59" s="67"/>
      <c r="E59" s="67"/>
      <c r="F59" s="67"/>
      <c r="G59" s="67"/>
      <c r="H59" s="67"/>
      <c r="I59" s="67"/>
      <c r="J59" s="67"/>
      <c r="K59" s="67"/>
      <c r="L59" s="67"/>
      <c r="M59" s="67"/>
      <c r="N59" s="67" t="b">
        <v>0</v>
      </c>
      <c r="O59" s="68"/>
    </row>
    <row r="60" spans="1:15" x14ac:dyDescent="0.2">
      <c r="A60" s="66"/>
      <c r="B60" s="67"/>
      <c r="C60" s="67"/>
      <c r="D60" s="67"/>
      <c r="E60" s="67"/>
      <c r="F60" s="67"/>
      <c r="G60" s="67"/>
      <c r="H60" s="67"/>
      <c r="I60" s="67"/>
      <c r="J60" s="67"/>
      <c r="K60" s="67"/>
      <c r="L60" s="67"/>
      <c r="M60" s="67"/>
      <c r="N60" s="67" t="b">
        <v>0</v>
      </c>
      <c r="O60" s="68"/>
    </row>
    <row r="61" spans="1:15" x14ac:dyDescent="0.2">
      <c r="A61" s="66"/>
      <c r="B61" s="67"/>
      <c r="C61" s="67"/>
      <c r="D61" s="67"/>
      <c r="E61" s="67"/>
      <c r="F61" s="67"/>
      <c r="G61" s="67"/>
      <c r="H61" s="67"/>
      <c r="I61" s="67"/>
      <c r="J61" s="67"/>
      <c r="K61" s="67"/>
      <c r="L61" s="67"/>
      <c r="M61" s="67"/>
      <c r="N61" s="67" t="b">
        <v>1</v>
      </c>
      <c r="O61" s="68"/>
    </row>
    <row r="62" spans="1:15" x14ac:dyDescent="0.2">
      <c r="A62" s="66"/>
      <c r="B62" s="67"/>
      <c r="C62" s="67"/>
      <c r="D62" s="67"/>
      <c r="E62" s="69"/>
      <c r="F62" s="67"/>
      <c r="G62" s="67"/>
      <c r="H62" s="67"/>
      <c r="I62" s="67"/>
      <c r="J62" s="67"/>
      <c r="K62" s="67"/>
      <c r="L62" s="67"/>
      <c r="M62" s="67"/>
      <c r="N62" s="67" t="b">
        <v>0</v>
      </c>
      <c r="O62" s="68"/>
    </row>
    <row r="63" spans="1:15" x14ac:dyDescent="0.2">
      <c r="A63" s="66"/>
      <c r="B63" s="67"/>
      <c r="C63" s="67"/>
      <c r="D63" s="67"/>
      <c r="E63" s="69"/>
      <c r="F63" s="67"/>
      <c r="G63" s="67"/>
      <c r="H63" s="67"/>
      <c r="I63" s="67"/>
      <c r="J63" s="67"/>
      <c r="K63" s="67"/>
      <c r="L63" s="67"/>
      <c r="M63" s="67"/>
      <c r="N63" s="67" t="b">
        <v>0</v>
      </c>
      <c r="O63" s="68"/>
    </row>
    <row r="64" spans="1:15" x14ac:dyDescent="0.2">
      <c r="A64" s="66"/>
      <c r="B64" s="67"/>
      <c r="C64" s="67"/>
      <c r="D64" s="67"/>
      <c r="E64" s="69"/>
      <c r="F64" s="67"/>
      <c r="G64" s="67"/>
      <c r="H64" s="67"/>
      <c r="I64" s="67"/>
      <c r="J64" s="67"/>
      <c r="K64" s="67"/>
      <c r="L64" s="67"/>
      <c r="M64" s="67"/>
      <c r="N64" s="67" t="b">
        <v>1</v>
      </c>
      <c r="O64" s="68"/>
    </row>
    <row r="65" spans="1:15" x14ac:dyDescent="0.2">
      <c r="A65" s="66"/>
      <c r="B65" s="67"/>
      <c r="C65" s="67"/>
      <c r="D65" s="67"/>
      <c r="E65" s="69"/>
      <c r="F65" s="67"/>
      <c r="G65" s="67"/>
      <c r="H65" s="67"/>
      <c r="I65" s="67"/>
      <c r="J65" s="67"/>
      <c r="K65" s="67"/>
      <c r="L65" s="67"/>
      <c r="M65" s="67"/>
      <c r="N65" s="67" t="b">
        <v>0</v>
      </c>
      <c r="O65" s="68"/>
    </row>
    <row r="66" spans="1:15" x14ac:dyDescent="0.2">
      <c r="A66" s="66"/>
      <c r="B66" s="69"/>
      <c r="C66" s="67"/>
      <c r="D66" s="67"/>
      <c r="E66" s="67"/>
      <c r="F66" s="67"/>
      <c r="G66" s="67"/>
      <c r="H66" s="67"/>
      <c r="I66" s="67"/>
      <c r="J66" s="67"/>
      <c r="K66" s="67"/>
      <c r="L66" s="67"/>
      <c r="M66" s="67"/>
      <c r="N66" s="67"/>
      <c r="O66" s="68"/>
    </row>
    <row r="67" spans="1:15" x14ac:dyDescent="0.2">
      <c r="A67" s="66"/>
      <c r="B67" s="67"/>
      <c r="C67" s="67"/>
      <c r="D67" s="67"/>
      <c r="E67" s="69"/>
      <c r="F67" s="67"/>
      <c r="G67" s="67"/>
      <c r="H67" s="67"/>
      <c r="I67" s="67"/>
      <c r="J67" s="67"/>
      <c r="K67" s="67"/>
      <c r="L67" s="67"/>
      <c r="M67" s="67"/>
      <c r="N67" s="67"/>
      <c r="O67" s="68"/>
    </row>
    <row r="68" spans="1:15" x14ac:dyDescent="0.2">
      <c r="A68" s="66"/>
      <c r="B68" s="67"/>
      <c r="C68" s="67"/>
      <c r="D68" s="67"/>
      <c r="E68" s="69"/>
      <c r="F68" s="67"/>
      <c r="G68" s="67"/>
      <c r="H68" s="67"/>
      <c r="I68" s="67"/>
      <c r="J68" s="67"/>
      <c r="K68" s="67"/>
      <c r="L68" s="67"/>
      <c r="M68" s="67"/>
      <c r="N68" s="67"/>
      <c r="O68" s="68"/>
    </row>
    <row r="69" spans="1:15" x14ac:dyDescent="0.2">
      <c r="A69" s="66"/>
      <c r="B69" s="67"/>
      <c r="C69" s="67"/>
      <c r="D69" s="67"/>
      <c r="E69" s="69"/>
      <c r="F69" s="67"/>
      <c r="G69" s="67"/>
      <c r="H69" s="67"/>
      <c r="I69" s="67"/>
      <c r="J69" s="67"/>
      <c r="K69" s="67"/>
      <c r="L69" s="67"/>
      <c r="M69" s="67"/>
      <c r="N69" s="67"/>
      <c r="O69" s="68"/>
    </row>
    <row r="70" spans="1:15" x14ac:dyDescent="0.2">
      <c r="A70" s="66"/>
      <c r="B70" s="67"/>
      <c r="C70" s="67"/>
      <c r="D70" s="67"/>
      <c r="E70" s="69"/>
      <c r="F70" s="67"/>
      <c r="G70" s="67"/>
      <c r="H70" s="67"/>
      <c r="I70" s="67"/>
      <c r="J70" s="67"/>
      <c r="K70" s="67"/>
      <c r="L70" s="67"/>
      <c r="M70" s="67"/>
      <c r="N70" s="67"/>
      <c r="O70" s="68"/>
    </row>
    <row r="71" spans="1:15" x14ac:dyDescent="0.2">
      <c r="A71" s="66"/>
      <c r="B71" s="67"/>
      <c r="C71" s="67"/>
      <c r="D71" s="67"/>
      <c r="E71" s="69"/>
      <c r="F71" s="67"/>
      <c r="G71" s="67"/>
      <c r="H71" s="67"/>
      <c r="I71" s="67"/>
      <c r="J71" s="67"/>
      <c r="K71" s="67"/>
      <c r="L71" s="67"/>
      <c r="M71" s="67"/>
      <c r="N71" s="67"/>
      <c r="O71" s="68"/>
    </row>
    <row r="72" spans="1:15" x14ac:dyDescent="0.2">
      <c r="A72" s="66"/>
      <c r="B72" s="67"/>
      <c r="C72" s="67"/>
      <c r="D72" s="67"/>
      <c r="E72" s="69"/>
      <c r="F72" s="67"/>
      <c r="G72" s="67"/>
      <c r="H72" s="67"/>
      <c r="I72" s="67"/>
      <c r="J72" s="67"/>
      <c r="K72" s="67"/>
      <c r="L72" s="67"/>
      <c r="M72" s="67"/>
      <c r="N72" s="67"/>
      <c r="O72" s="68"/>
    </row>
    <row r="73" spans="1:15" x14ac:dyDescent="0.2">
      <c r="A73" s="66"/>
      <c r="B73" s="67"/>
      <c r="C73" s="67"/>
      <c r="D73" s="67"/>
      <c r="E73" s="69"/>
      <c r="F73" s="67"/>
      <c r="G73" s="67"/>
      <c r="H73" s="67"/>
      <c r="I73" s="67"/>
      <c r="J73" s="67"/>
      <c r="K73" s="67"/>
      <c r="L73" s="67"/>
      <c r="M73" s="67"/>
      <c r="N73" s="67"/>
      <c r="O73" s="68"/>
    </row>
    <row r="74" spans="1:15" x14ac:dyDescent="0.2">
      <c r="A74" s="66"/>
      <c r="B74" s="67"/>
      <c r="C74" s="67"/>
      <c r="D74" s="67"/>
      <c r="E74" s="69"/>
      <c r="F74" s="67"/>
      <c r="G74" s="67"/>
      <c r="H74" s="67"/>
      <c r="I74" s="67"/>
      <c r="J74" s="67"/>
      <c r="K74" s="67"/>
      <c r="L74" s="67"/>
      <c r="M74" s="67"/>
      <c r="N74" s="67"/>
      <c r="O74" s="68"/>
    </row>
    <row r="75" spans="1:15" x14ac:dyDescent="0.2">
      <c r="A75" s="66"/>
      <c r="B75" s="67"/>
      <c r="C75" s="67"/>
      <c r="D75" s="67"/>
      <c r="E75" s="69"/>
      <c r="F75" s="67"/>
      <c r="G75" s="67"/>
      <c r="H75" s="67"/>
      <c r="I75" s="67"/>
      <c r="J75" s="67"/>
      <c r="K75" s="67"/>
      <c r="L75" s="67"/>
      <c r="M75" s="67"/>
      <c r="N75" s="67"/>
      <c r="O75" s="68"/>
    </row>
    <row r="76" spans="1:15" x14ac:dyDescent="0.2">
      <c r="A76" s="66"/>
      <c r="B76" s="67"/>
      <c r="C76" s="67"/>
      <c r="D76" s="67"/>
      <c r="E76" s="69"/>
      <c r="F76" s="67"/>
      <c r="G76" s="67"/>
      <c r="H76" s="67"/>
      <c r="I76" s="67"/>
      <c r="J76" s="67"/>
      <c r="K76" s="67"/>
      <c r="L76" s="67"/>
      <c r="M76" s="67"/>
      <c r="N76" s="67"/>
      <c r="O76" s="68"/>
    </row>
    <row r="77" spans="1:15" x14ac:dyDescent="0.2">
      <c r="A77" s="66"/>
      <c r="B77" s="67"/>
      <c r="C77" s="67"/>
      <c r="D77" s="67"/>
      <c r="E77" s="69"/>
      <c r="F77" s="67"/>
      <c r="G77" s="67"/>
      <c r="H77" s="67"/>
      <c r="I77" s="67"/>
      <c r="J77" s="67"/>
      <c r="K77" s="67"/>
      <c r="L77" s="67"/>
      <c r="M77" s="67"/>
      <c r="N77" s="67"/>
      <c r="O77" s="68"/>
    </row>
    <row r="78" spans="1:15" x14ac:dyDescent="0.2">
      <c r="A78" s="66"/>
      <c r="B78" s="67"/>
      <c r="C78" s="67"/>
      <c r="D78" s="67"/>
      <c r="E78" s="69"/>
      <c r="F78" s="67"/>
      <c r="G78" s="67"/>
      <c r="H78" s="67"/>
      <c r="I78" s="67"/>
      <c r="J78" s="67"/>
      <c r="K78" s="67"/>
      <c r="L78" s="67"/>
      <c r="M78" s="67"/>
      <c r="N78" s="67"/>
      <c r="O78" s="68"/>
    </row>
    <row r="79" spans="1:15" x14ac:dyDescent="0.2">
      <c r="A79" s="66"/>
      <c r="B79" s="67"/>
      <c r="C79" s="67"/>
      <c r="D79" s="67"/>
      <c r="E79" s="69"/>
      <c r="F79" s="67"/>
      <c r="G79" s="67"/>
      <c r="H79" s="67"/>
      <c r="I79" s="67"/>
      <c r="J79" s="67"/>
      <c r="K79" s="67"/>
      <c r="L79" s="67"/>
      <c r="M79" s="67"/>
      <c r="N79" s="67"/>
      <c r="O79" s="68"/>
    </row>
    <row r="80" spans="1:15" x14ac:dyDescent="0.2">
      <c r="A80" s="66"/>
      <c r="B80" s="67"/>
      <c r="C80" s="67"/>
      <c r="D80" s="67"/>
      <c r="E80" s="69"/>
      <c r="F80" s="67"/>
      <c r="G80" s="67"/>
      <c r="H80" s="67"/>
      <c r="I80" s="67"/>
      <c r="J80" s="67"/>
      <c r="K80" s="67"/>
      <c r="L80" s="67"/>
      <c r="M80" s="67"/>
      <c r="N80" s="67"/>
      <c r="O80" s="68"/>
    </row>
    <row r="81" spans="1:15" x14ac:dyDescent="0.2">
      <c r="A81" s="66"/>
      <c r="B81" s="67"/>
      <c r="C81" s="67"/>
      <c r="D81" s="67"/>
      <c r="E81" s="69"/>
      <c r="F81" s="67"/>
      <c r="G81" s="67"/>
      <c r="H81" s="67"/>
      <c r="I81" s="67"/>
      <c r="J81" s="67"/>
      <c r="K81" s="67"/>
      <c r="L81" s="67"/>
      <c r="M81" s="67"/>
      <c r="N81" s="67"/>
      <c r="O81" s="68"/>
    </row>
    <row r="82" spans="1:15" x14ac:dyDescent="0.2">
      <c r="A82" s="66"/>
      <c r="B82" s="67"/>
      <c r="C82" s="67"/>
      <c r="D82" s="67"/>
      <c r="E82" s="69"/>
      <c r="F82" s="67"/>
      <c r="G82" s="67"/>
      <c r="H82" s="67"/>
      <c r="I82" s="67"/>
      <c r="J82" s="67"/>
      <c r="K82" s="67"/>
      <c r="L82" s="67"/>
      <c r="M82" s="67"/>
      <c r="N82" s="67"/>
      <c r="O82" s="68"/>
    </row>
    <row r="83" spans="1:15" x14ac:dyDescent="0.2">
      <c r="A83" s="66"/>
      <c r="B83" s="67"/>
      <c r="C83" s="67"/>
      <c r="D83" s="67"/>
      <c r="E83" s="69"/>
      <c r="F83" s="67"/>
      <c r="G83" s="67"/>
      <c r="H83" s="67"/>
      <c r="I83" s="67"/>
      <c r="J83" s="67"/>
      <c r="K83" s="67"/>
      <c r="L83" s="67"/>
      <c r="M83" s="67"/>
      <c r="N83" s="67"/>
      <c r="O83" s="68"/>
    </row>
    <row r="84" spans="1:15" x14ac:dyDescent="0.2">
      <c r="A84" s="66"/>
      <c r="B84" s="67"/>
      <c r="C84" s="67"/>
      <c r="D84" s="67"/>
      <c r="E84" s="69"/>
      <c r="F84" s="67"/>
      <c r="G84" s="67"/>
      <c r="H84" s="67"/>
      <c r="I84" s="67"/>
      <c r="J84" s="67"/>
      <c r="K84" s="67"/>
      <c r="L84" s="67"/>
      <c r="M84" s="67"/>
      <c r="N84" s="67"/>
      <c r="O84" s="68"/>
    </row>
    <row r="85" spans="1:15" x14ac:dyDescent="0.2">
      <c r="A85" s="66"/>
      <c r="B85" s="67"/>
      <c r="C85" s="67"/>
      <c r="D85" s="67"/>
      <c r="E85" s="69"/>
      <c r="F85" s="67"/>
      <c r="G85" s="67"/>
      <c r="H85" s="67"/>
      <c r="I85" s="67"/>
      <c r="J85" s="67"/>
      <c r="K85" s="67"/>
      <c r="L85" s="67"/>
      <c r="M85" s="67"/>
      <c r="N85" s="67"/>
      <c r="O85" s="68"/>
    </row>
    <row r="86" spans="1:15" x14ac:dyDescent="0.2">
      <c r="A86" s="66"/>
      <c r="B86" s="67"/>
      <c r="C86" s="67"/>
      <c r="D86" s="67"/>
      <c r="E86" s="69"/>
      <c r="F86" s="67"/>
      <c r="G86" s="67"/>
      <c r="H86" s="67"/>
      <c r="I86" s="67"/>
      <c r="J86" s="67"/>
      <c r="K86" s="67"/>
      <c r="L86" s="67"/>
      <c r="M86" s="67"/>
      <c r="N86" s="67"/>
      <c r="O86" s="68"/>
    </row>
    <row r="87" spans="1:15" x14ac:dyDescent="0.2">
      <c r="A87" s="66"/>
      <c r="B87" s="67"/>
      <c r="C87" s="67"/>
      <c r="D87" s="67"/>
      <c r="E87" s="69"/>
      <c r="F87" s="67"/>
      <c r="G87" s="67"/>
      <c r="H87" s="67"/>
      <c r="I87" s="67"/>
      <c r="J87" s="67"/>
      <c r="K87" s="67"/>
      <c r="L87" s="67"/>
      <c r="M87" s="67"/>
      <c r="N87" s="67"/>
      <c r="O87" s="68"/>
    </row>
    <row r="88" spans="1:15" x14ac:dyDescent="0.2">
      <c r="A88" s="66"/>
      <c r="B88" s="67"/>
      <c r="C88" s="67"/>
      <c r="D88" s="67"/>
      <c r="E88" s="69"/>
      <c r="F88" s="67"/>
      <c r="G88" s="67"/>
      <c r="H88" s="67"/>
      <c r="I88" s="67"/>
      <c r="J88" s="67"/>
      <c r="K88" s="67"/>
      <c r="L88" s="67"/>
      <c r="M88" s="67"/>
      <c r="N88" s="67"/>
      <c r="O88" s="68"/>
    </row>
    <row r="89" spans="1:15" x14ac:dyDescent="0.2">
      <c r="A89" s="66"/>
      <c r="B89" s="67"/>
      <c r="C89" s="67"/>
      <c r="D89" s="67"/>
      <c r="E89" s="69"/>
      <c r="F89" s="67"/>
      <c r="G89" s="67"/>
      <c r="H89" s="67"/>
      <c r="I89" s="67"/>
      <c r="J89" s="67"/>
      <c r="K89" s="67"/>
      <c r="L89" s="67"/>
      <c r="M89" s="67"/>
      <c r="N89" s="67"/>
      <c r="O89" s="68"/>
    </row>
    <row r="90" spans="1:15" x14ac:dyDescent="0.2">
      <c r="A90" s="66"/>
      <c r="B90" s="67"/>
      <c r="C90" s="67"/>
      <c r="D90" s="67"/>
      <c r="E90" s="69"/>
      <c r="F90" s="67"/>
      <c r="G90" s="67"/>
      <c r="H90" s="67"/>
      <c r="I90" s="67"/>
      <c r="J90" s="67"/>
      <c r="K90" s="67"/>
      <c r="L90" s="67"/>
      <c r="M90" s="67"/>
      <c r="N90" s="67"/>
      <c r="O90" s="68"/>
    </row>
    <row r="91" spans="1:15" x14ac:dyDescent="0.2">
      <c r="A91" s="66"/>
      <c r="B91" s="67"/>
      <c r="C91" s="67"/>
      <c r="D91" s="67"/>
      <c r="E91" s="69"/>
      <c r="F91" s="67"/>
      <c r="G91" s="67"/>
      <c r="H91" s="67"/>
      <c r="I91" s="67"/>
      <c r="J91" s="67"/>
      <c r="K91" s="67"/>
      <c r="L91" s="67"/>
      <c r="M91" s="67"/>
      <c r="N91" s="67"/>
      <c r="O91" s="68"/>
    </row>
    <row r="92" spans="1:15" x14ac:dyDescent="0.2">
      <c r="A92" s="66"/>
      <c r="B92" s="67"/>
      <c r="C92" s="67"/>
      <c r="D92" s="67"/>
      <c r="E92" s="69"/>
      <c r="F92" s="67"/>
      <c r="G92" s="67"/>
      <c r="H92" s="67"/>
      <c r="I92" s="67"/>
      <c r="J92" s="67"/>
      <c r="K92" s="67"/>
      <c r="L92" s="67"/>
      <c r="M92" s="67"/>
      <c r="N92" s="67"/>
      <c r="O92" s="68"/>
    </row>
    <row r="93" spans="1:15" x14ac:dyDescent="0.2">
      <c r="A93" s="66"/>
      <c r="B93" s="67"/>
      <c r="C93" s="67"/>
      <c r="D93" s="67"/>
      <c r="E93" s="69"/>
      <c r="F93" s="67"/>
      <c r="G93" s="67"/>
      <c r="H93" s="67"/>
      <c r="I93" s="67"/>
      <c r="J93" s="67"/>
      <c r="K93" s="67"/>
      <c r="L93" s="67"/>
      <c r="M93" s="67"/>
      <c r="N93" s="67"/>
      <c r="O93" s="68"/>
    </row>
    <row r="94" spans="1:15" x14ac:dyDescent="0.2">
      <c r="A94" s="66"/>
      <c r="B94" s="67"/>
      <c r="C94" s="67"/>
      <c r="D94" s="67"/>
      <c r="E94" s="69"/>
      <c r="F94" s="67"/>
      <c r="G94" s="67"/>
      <c r="H94" s="67"/>
      <c r="I94" s="67"/>
      <c r="J94" s="67"/>
      <c r="K94" s="67"/>
      <c r="L94" s="67"/>
      <c r="M94" s="67"/>
      <c r="N94" s="67"/>
      <c r="O94" s="68"/>
    </row>
    <row r="95" spans="1:15" x14ac:dyDescent="0.2">
      <c r="A95" s="66"/>
      <c r="B95" s="67"/>
      <c r="C95" s="67"/>
      <c r="D95" s="67"/>
      <c r="E95" s="69"/>
      <c r="F95" s="67"/>
      <c r="G95" s="67"/>
      <c r="H95" s="67"/>
      <c r="I95" s="67"/>
      <c r="J95" s="67"/>
      <c r="K95" s="67"/>
      <c r="L95" s="67"/>
      <c r="M95" s="67"/>
      <c r="N95" s="67"/>
      <c r="O95" s="68"/>
    </row>
    <row r="96" spans="1:15" ht="13.5" thickBot="1" x14ac:dyDescent="0.25">
      <c r="A96" s="70"/>
      <c r="B96" s="71"/>
      <c r="C96" s="71"/>
      <c r="D96" s="71"/>
      <c r="E96" s="72"/>
      <c r="F96" s="71"/>
      <c r="G96" s="71"/>
      <c r="H96" s="71"/>
      <c r="I96" s="71"/>
      <c r="J96" s="71"/>
      <c r="K96" s="71"/>
      <c r="L96" s="71"/>
      <c r="M96" s="71"/>
      <c r="N96" s="71"/>
      <c r="O96" s="73"/>
    </row>
  </sheetData>
  <mergeCells count="8">
    <mergeCell ref="F4:H4"/>
    <mergeCell ref="N28:O28"/>
    <mergeCell ref="N26:O26"/>
    <mergeCell ref="N23:O23"/>
    <mergeCell ref="N24:O24"/>
    <mergeCell ref="N25:O25"/>
    <mergeCell ref="K4:L4"/>
    <mergeCell ref="N4:O4"/>
  </mergeCells>
  <dataValidations disablePrompts="1" count="1">
    <dataValidation type="list" allowBlank="1" showInputMessage="1" showErrorMessage="1" sqref="J5">
      <formula1>$X$2:$X$4</formula1>
    </dataValidation>
  </dataValidations>
  <pageMargins left="0.7" right="0.7" top="0.75" bottom="0.75" header="0.3" footer="0.3"/>
  <drawing r:id="rId1"/>
  <legacyDrawing r:id="rId2"/>
  <controls>
    <mc:AlternateContent xmlns:mc="http://schemas.openxmlformats.org/markup-compatibility/2006">
      <mc:Choice Requires="x14">
        <control shapeId="6145" r:id="rId3" name="LaunchDashboard">
          <controlPr defaultSize="0" autoLine="0" autoPict="0" r:id="rId4">
            <anchor moveWithCells="1">
              <from>
                <xdr:col>0</xdr:col>
                <xdr:colOff>628650</xdr:colOff>
                <xdr:row>0</xdr:row>
                <xdr:rowOff>66675</xdr:rowOff>
              </from>
              <to>
                <xdr:col>2</xdr:col>
                <xdr:colOff>19050</xdr:colOff>
                <xdr:row>2</xdr:row>
                <xdr:rowOff>57150</xdr:rowOff>
              </to>
            </anchor>
          </controlPr>
        </control>
      </mc:Choice>
      <mc:Fallback>
        <control shapeId="6145" r:id="rId3" name="LaunchDashboard"/>
      </mc:Fallback>
    </mc:AlternateContent>
    <mc:AlternateContent xmlns:mc="http://schemas.openxmlformats.org/markup-compatibility/2006">
      <mc:Choice Requires="x14">
        <control shapeId="6146" r:id="rId5" name="ShowGradHist">
          <controlPr defaultSize="0" autoLine="0" r:id="rId6">
            <anchor moveWithCells="1">
              <from>
                <xdr:col>8</xdr:col>
                <xdr:colOff>314325</xdr:colOff>
                <xdr:row>7</xdr:row>
                <xdr:rowOff>114300</xdr:rowOff>
              </from>
              <to>
                <xdr:col>10</xdr:col>
                <xdr:colOff>180975</xdr:colOff>
                <xdr:row>9</xdr:row>
                <xdr:rowOff>66675</xdr:rowOff>
              </to>
            </anchor>
          </controlPr>
        </control>
      </mc:Choice>
      <mc:Fallback>
        <control shapeId="6146" r:id="rId5" name="ShowGradHist"/>
      </mc:Fallback>
    </mc:AlternateContent>
    <mc:AlternateContent xmlns:mc="http://schemas.openxmlformats.org/markup-compatibility/2006">
      <mc:Choice Requires="x14">
        <control shapeId="6147" r:id="rId7" name="ShowDirectHist">
          <controlPr defaultSize="0" autoLine="0" r:id="rId8">
            <anchor moveWithCells="1">
              <from>
                <xdr:col>9</xdr:col>
                <xdr:colOff>666750</xdr:colOff>
                <xdr:row>29</xdr:row>
                <xdr:rowOff>104775</xdr:rowOff>
              </from>
              <to>
                <xdr:col>11</xdr:col>
                <xdr:colOff>314325</xdr:colOff>
                <xdr:row>31</xdr:row>
                <xdr:rowOff>57150</xdr:rowOff>
              </to>
            </anchor>
          </controlPr>
        </control>
      </mc:Choice>
      <mc:Fallback>
        <control shapeId="6147" r:id="rId7" name="ShowDirectHist"/>
      </mc:Fallback>
    </mc:AlternateContent>
    <mc:AlternateContent xmlns:mc="http://schemas.openxmlformats.org/markup-compatibility/2006">
      <mc:Choice Requires="x14">
        <control shapeId="6148" r:id="rId9" name="ShowVectors">
          <controlPr defaultSize="0" autoLine="0" r:id="rId10">
            <anchor moveWithCells="1">
              <from>
                <xdr:col>11</xdr:col>
                <xdr:colOff>419100</xdr:colOff>
                <xdr:row>29</xdr:row>
                <xdr:rowOff>104775</xdr:rowOff>
              </from>
              <to>
                <xdr:col>13</xdr:col>
                <xdr:colOff>9525</xdr:colOff>
                <xdr:row>31</xdr:row>
                <xdr:rowOff>57150</xdr:rowOff>
              </to>
            </anchor>
          </controlPr>
        </control>
      </mc:Choice>
      <mc:Fallback>
        <control shapeId="6148" r:id="rId9" name="ShowVectors"/>
      </mc:Fallback>
    </mc:AlternateContent>
    <mc:AlternateContent xmlns:mc="http://schemas.openxmlformats.org/markup-compatibility/2006">
      <mc:Choice Requires="x14">
        <control shapeId="6149" r:id="rId11" name="ShowVelocity">
          <controlPr defaultSize="0" autoLine="0" r:id="rId12">
            <anchor moveWithCells="1">
              <from>
                <xdr:col>10</xdr:col>
                <xdr:colOff>581025</xdr:colOff>
                <xdr:row>7</xdr:row>
                <xdr:rowOff>114300</xdr:rowOff>
              </from>
              <to>
                <xdr:col>12</xdr:col>
                <xdr:colOff>752475</xdr:colOff>
                <xdr:row>9</xdr:row>
                <xdr:rowOff>66675</xdr:rowOff>
              </to>
            </anchor>
          </controlPr>
        </control>
      </mc:Choice>
      <mc:Fallback>
        <control shapeId="6149" r:id="rId11" name="ShowVelocity"/>
      </mc:Fallback>
    </mc:AlternateContent>
    <mc:AlternateContent xmlns:mc="http://schemas.openxmlformats.org/markup-compatibility/2006">
      <mc:Choice Requires="x14">
        <control shapeId="6150" r:id="rId13" name="ShowEstvsGrad">
          <controlPr defaultSize="0" autoLine="0" r:id="rId14">
            <anchor moveWithCells="1">
              <from>
                <xdr:col>4</xdr:col>
                <xdr:colOff>228600</xdr:colOff>
                <xdr:row>29</xdr:row>
                <xdr:rowOff>114300</xdr:rowOff>
              </from>
              <to>
                <xdr:col>5</xdr:col>
                <xdr:colOff>590550</xdr:colOff>
                <xdr:row>31</xdr:row>
                <xdr:rowOff>47625</xdr:rowOff>
              </to>
            </anchor>
          </controlPr>
        </control>
      </mc:Choice>
      <mc:Fallback>
        <control shapeId="6150" r:id="rId13" name="ShowEstvsGrad"/>
      </mc:Fallback>
    </mc:AlternateContent>
    <mc:AlternateContent xmlns:mc="http://schemas.openxmlformats.org/markup-compatibility/2006">
      <mc:Choice Requires="x14">
        <control shapeId="6151" r:id="rId15" name="ShowEstimators">
          <controlPr defaultSize="0" autoLine="0" r:id="rId16">
            <anchor moveWithCells="1">
              <from>
                <xdr:col>6</xdr:col>
                <xdr:colOff>123825</xdr:colOff>
                <xdr:row>29</xdr:row>
                <xdr:rowOff>114300</xdr:rowOff>
              </from>
              <to>
                <xdr:col>8</xdr:col>
                <xdr:colOff>228600</xdr:colOff>
                <xdr:row>31</xdr:row>
                <xdr:rowOff>47625</xdr:rowOff>
              </to>
            </anchor>
          </controlPr>
        </control>
      </mc:Choice>
      <mc:Fallback>
        <control shapeId="6151" r:id="rId15" name="ShowEstimators"/>
      </mc:Fallback>
    </mc:AlternateContent>
    <mc:AlternateContent xmlns:mc="http://schemas.openxmlformats.org/markup-compatibility/2006">
      <mc:Choice Requires="x14">
        <control shapeId="6152" r:id="rId17" name="DirectvsArea">
          <controlPr defaultSize="0" autoLine="0" r:id="rId18">
            <anchor moveWithCells="1">
              <from>
                <xdr:col>8</xdr:col>
                <xdr:colOff>323850</xdr:colOff>
                <xdr:row>29</xdr:row>
                <xdr:rowOff>114300</xdr:rowOff>
              </from>
              <to>
                <xdr:col>9</xdr:col>
                <xdr:colOff>571500</xdr:colOff>
                <xdr:row>31</xdr:row>
                <xdr:rowOff>57150</xdr:rowOff>
              </to>
            </anchor>
          </controlPr>
        </control>
      </mc:Choice>
      <mc:Fallback>
        <control shapeId="6152" r:id="rId17" name="DirectvsArea"/>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B275"/>
  <sheetViews>
    <sheetView zoomScale="80" zoomScaleNormal="80" workbookViewId="0">
      <selection activeCell="G9" sqref="G9"/>
    </sheetView>
  </sheetViews>
  <sheetFormatPr defaultRowHeight="12.75" x14ac:dyDescent="0.2"/>
  <cols>
    <col min="1" max="1" width="9.140625" style="9"/>
    <col min="2" max="3" width="11.5703125" style="9" bestFit="1" customWidth="1"/>
    <col min="4" max="4" width="12.140625" style="9" customWidth="1"/>
    <col min="5" max="5" width="9.28515625" style="9" bestFit="1" customWidth="1"/>
    <col min="6" max="7" width="12.85546875" style="9" customWidth="1"/>
    <col min="8" max="8" width="9.140625" style="11"/>
    <col min="9" max="11" width="9.140625" style="9"/>
    <col min="12" max="12" width="9.28515625" style="27" bestFit="1" customWidth="1"/>
    <col min="13" max="13" width="11.85546875" style="9" customWidth="1"/>
    <col min="14" max="14" width="9.140625" style="9"/>
    <col min="15" max="15" width="9.28515625" style="9" bestFit="1" customWidth="1"/>
    <col min="16" max="16" width="11.140625" style="9" customWidth="1"/>
    <col min="17" max="23" width="9.28515625" style="9" bestFit="1" customWidth="1"/>
    <col min="24" max="25" width="9.140625" style="9"/>
    <col min="26" max="26" width="10.42578125" style="9" customWidth="1"/>
    <col min="27" max="27" width="9.140625" style="9"/>
    <col min="28" max="28" width="13.7109375" style="27" bestFit="1" customWidth="1"/>
    <col min="29" max="29" width="9.28515625" style="9" bestFit="1" customWidth="1"/>
    <col min="30" max="30" width="9.140625" style="9"/>
    <col min="31" max="31" width="9.28515625" style="9" customWidth="1"/>
    <col min="32" max="32" width="11.28515625" style="9" customWidth="1"/>
    <col min="33" max="33" width="9.140625" style="9"/>
    <col min="34" max="34" width="11" style="9" customWidth="1"/>
    <col min="35" max="35" width="9.140625" style="9"/>
    <col min="36" max="36" width="12.42578125" style="62" bestFit="1" customWidth="1"/>
    <col min="37" max="40" width="9.140625" style="9"/>
    <col min="41" max="41" width="9.140625" style="25"/>
    <col min="42" max="43" width="9.140625" style="9"/>
    <col min="44" max="44" width="9.140625" style="25"/>
    <col min="45" max="45" width="9.140625" style="9"/>
    <col min="46" max="46" width="12.42578125" style="25" bestFit="1" customWidth="1"/>
    <col min="47" max="50" width="9.140625" style="9"/>
    <col min="51" max="51" width="11" style="25" customWidth="1"/>
    <col min="52" max="53" width="9.140625" style="9"/>
    <col min="54" max="54" width="11.85546875" style="9" customWidth="1"/>
    <col min="55" max="16384" width="9.140625" style="9"/>
  </cols>
  <sheetData>
    <row r="1" spans="1:54" s="8" customFormat="1" ht="76.5" customHeight="1" x14ac:dyDescent="0.2">
      <c r="A1" s="14" t="s">
        <v>28</v>
      </c>
      <c r="B1" s="14" t="s">
        <v>115</v>
      </c>
      <c r="C1" s="14" t="s">
        <v>116</v>
      </c>
      <c r="D1" s="14" t="s">
        <v>117</v>
      </c>
      <c r="E1" s="15" t="s">
        <v>118</v>
      </c>
      <c r="F1" s="8" t="s">
        <v>21</v>
      </c>
      <c r="G1" s="8" t="s">
        <v>22</v>
      </c>
      <c r="I1" s="8" t="s">
        <v>17</v>
      </c>
      <c r="J1" s="8" t="s">
        <v>18</v>
      </c>
      <c r="K1" s="8" t="s">
        <v>19</v>
      </c>
      <c r="L1" s="26" t="s">
        <v>20</v>
      </c>
      <c r="M1" s="8" t="s">
        <v>34</v>
      </c>
      <c r="O1" s="8" t="s">
        <v>20</v>
      </c>
      <c r="P1" s="8" t="s">
        <v>29</v>
      </c>
      <c r="Q1" s="8" t="s">
        <v>24</v>
      </c>
      <c r="R1" s="8" t="s">
        <v>25</v>
      </c>
      <c r="S1" s="8" t="s">
        <v>26</v>
      </c>
      <c r="T1" s="8" t="s">
        <v>66</v>
      </c>
      <c r="U1" s="8" t="s">
        <v>27</v>
      </c>
      <c r="V1" s="8" t="s">
        <v>67</v>
      </c>
      <c r="W1" s="8" t="s">
        <v>119</v>
      </c>
      <c r="Z1" s="8" t="s">
        <v>32</v>
      </c>
      <c r="AB1" s="26"/>
      <c r="AF1" s="8" t="s">
        <v>62</v>
      </c>
      <c r="AG1" s="42">
        <f>Input!N28</f>
        <v>0</v>
      </c>
      <c r="AH1" s="8" t="s">
        <v>33</v>
      </c>
      <c r="AJ1" s="63"/>
      <c r="AO1" s="24" t="s">
        <v>42</v>
      </c>
      <c r="AR1" s="24" t="s">
        <v>43</v>
      </c>
      <c r="AT1" s="24"/>
      <c r="AY1" s="24" t="s">
        <v>64</v>
      </c>
      <c r="AZ1" s="8" t="s">
        <v>13</v>
      </c>
    </row>
    <row r="2" spans="1:54" x14ac:dyDescent="0.2">
      <c r="A2" s="16" t="s">
        <v>126</v>
      </c>
      <c r="B2" s="16">
        <v>1520940.6969999999</v>
      </c>
      <c r="C2" s="16">
        <v>658569.67599999998</v>
      </c>
      <c r="D2" s="16">
        <v>774.75</v>
      </c>
      <c r="E2" s="16">
        <v>107</v>
      </c>
      <c r="F2" s="9">
        <v>601.29399999999441</v>
      </c>
      <c r="G2" s="9">
        <v>0</v>
      </c>
      <c r="H2" s="9"/>
      <c r="I2" s="9" t="s">
        <v>126</v>
      </c>
      <c r="J2" s="9" t="s">
        <v>127</v>
      </c>
      <c r="K2" s="9" t="s">
        <v>128</v>
      </c>
      <c r="L2" s="27">
        <v>8.7342580070510578E-4</v>
      </c>
      <c r="M2" s="9">
        <v>176.57356556612888</v>
      </c>
      <c r="N2" s="19" t="s">
        <v>143</v>
      </c>
      <c r="O2" s="28">
        <f>AVERAGE(L2:L200)</f>
        <v>1.6017035295263723E-3</v>
      </c>
      <c r="P2" s="19">
        <f>AVERAGE(M2:M200)</f>
        <v>184.6153305680111</v>
      </c>
      <c r="Q2" s="9">
        <v>0.60253852635219562</v>
      </c>
      <c r="R2" s="9">
        <v>1.5116014629394157</v>
      </c>
      <c r="S2" s="9">
        <v>2.5087216780821331</v>
      </c>
      <c r="T2" s="9">
        <v>0.93557822378915256</v>
      </c>
      <c r="U2" s="9">
        <v>2.5769765279531494</v>
      </c>
      <c r="V2" s="9">
        <v>5.8882341263791638</v>
      </c>
      <c r="W2" s="9">
        <v>57.000000000005002</v>
      </c>
      <c r="Y2" s="9" t="s">
        <v>30</v>
      </c>
      <c r="Z2" s="9">
        <f>MAX(L2:L1000)</f>
        <v>4.4840142617822163E-3</v>
      </c>
      <c r="AB2" s="26"/>
      <c r="AC2" s="26"/>
      <c r="AF2" s="9">
        <v>176.57356556612888</v>
      </c>
      <c r="AG2" s="9" t="s">
        <v>30</v>
      </c>
      <c r="AH2" s="9">
        <f>IF(MAX(AF2:AF1000)+45&lt;360, MAX(AF2:AF1000)+45,MAX(AF2:AF1000))</f>
        <v>282.80412953472279</v>
      </c>
      <c r="AJ2" s="63"/>
      <c r="AK2" s="63"/>
      <c r="AO2" s="25">
        <f>L2*Input!$E$5/Input!$E$7</f>
        <v>7.2785483392092143</v>
      </c>
      <c r="AQ2" s="9" t="s">
        <v>30</v>
      </c>
      <c r="AR2" s="25">
        <f>MAX(AO2:AO1000)</f>
        <v>37.366785514851799</v>
      </c>
      <c r="AT2" s="24"/>
      <c r="AU2" s="24"/>
      <c r="AY2" s="25">
        <v>95932.294257019224</v>
      </c>
      <c r="AZ2" s="9">
        <v>8.7342580070510578E-4</v>
      </c>
      <c r="BB2" s="27"/>
    </row>
    <row r="3" spans="1:54" x14ac:dyDescent="0.2">
      <c r="A3" s="16" t="s">
        <v>127</v>
      </c>
      <c r="B3" s="16">
        <v>1520575.0079999999</v>
      </c>
      <c r="C3" s="16">
        <v>658783.62899999996</v>
      </c>
      <c r="D3" s="16">
        <v>774.42</v>
      </c>
      <c r="E3" s="9" t="s">
        <v>40</v>
      </c>
      <c r="F3" s="9">
        <v>235.60499999998137</v>
      </c>
      <c r="G3" s="9">
        <v>213.95299999997951</v>
      </c>
      <c r="H3" s="9"/>
      <c r="I3" s="9" t="s">
        <v>126</v>
      </c>
      <c r="J3" s="9" t="s">
        <v>127</v>
      </c>
      <c r="K3" s="9" t="s">
        <v>129</v>
      </c>
      <c r="L3" s="27">
        <v>1.7401205926997072E-3</v>
      </c>
      <c r="M3" s="9">
        <v>213.07918334678567</v>
      </c>
      <c r="N3" s="19" t="s">
        <v>144</v>
      </c>
      <c r="O3" s="19">
        <f>STDEV(L2:L200)</f>
        <v>4.2073056682410736E-4</v>
      </c>
      <c r="P3" s="19">
        <f>STDEV(M2:M200)</f>
        <v>24.347584537358681</v>
      </c>
      <c r="Q3" s="9">
        <v>0.58101667107903443</v>
      </c>
      <c r="R3" s="9">
        <v>0.59899110294484381</v>
      </c>
      <c r="S3" s="9">
        <v>1.0309361723346564</v>
      </c>
      <c r="T3" s="9">
        <v>1.0779601312276859</v>
      </c>
      <c r="U3" s="9">
        <v>3.1931955184839151</v>
      </c>
      <c r="V3" s="9">
        <v>1.1456877102564031</v>
      </c>
      <c r="W3" s="9">
        <v>109.00000000000318</v>
      </c>
      <c r="X3" s="11"/>
      <c r="Y3" s="9" t="s">
        <v>31</v>
      </c>
      <c r="Z3" s="9">
        <f>MIN(L2:L1000)</f>
        <v>5.6138569157225147E-4</v>
      </c>
      <c r="AB3" s="26"/>
      <c r="AC3" s="26"/>
      <c r="AF3" s="9">
        <v>213.07918334678567</v>
      </c>
      <c r="AG3" s="9" t="s">
        <v>31</v>
      </c>
      <c r="AH3" s="9">
        <f>IF(MIN(AF2:AF1000)-45&lt;0,MIN(AF2:AF1000),MIN(AF2:AF1000)-45)</f>
        <v>12.021012998124242</v>
      </c>
      <c r="AJ3" s="63"/>
      <c r="AK3" s="63"/>
      <c r="AO3" s="25">
        <f>L3*Input!$E$5/Input!$E$7</f>
        <v>14.501004939164227</v>
      </c>
      <c r="AQ3" s="9" t="s">
        <v>31</v>
      </c>
      <c r="AR3" s="25">
        <f>MIN(AO2:AO1000)</f>
        <v>4.6782140964354291</v>
      </c>
      <c r="AT3" s="24"/>
      <c r="AU3" s="24"/>
      <c r="AY3" s="25">
        <v>83261.11779549942</v>
      </c>
      <c r="AZ3" s="9">
        <v>1.7401205926997072E-3</v>
      </c>
      <c r="BB3" s="27"/>
    </row>
    <row r="4" spans="1:54" ht="13.5" thickBot="1" x14ac:dyDescent="0.25">
      <c r="A4" s="16" t="s">
        <v>128</v>
      </c>
      <c r="B4" s="16">
        <v>1520339.4029999999</v>
      </c>
      <c r="C4" s="16">
        <v>659446.14</v>
      </c>
      <c r="D4" s="16">
        <v>774.18</v>
      </c>
      <c r="E4" s="9">
        <v>0.35</v>
      </c>
      <c r="F4" s="9">
        <v>0</v>
      </c>
      <c r="G4" s="9">
        <v>876.46400000003632</v>
      </c>
      <c r="H4" s="9"/>
      <c r="I4" s="9" t="s">
        <v>126</v>
      </c>
      <c r="J4" s="9" t="s">
        <v>127</v>
      </c>
      <c r="K4" s="9" t="s">
        <v>130</v>
      </c>
      <c r="L4" s="27">
        <v>1.5034246405873108E-3</v>
      </c>
      <c r="M4" s="9">
        <v>208.46606684913041</v>
      </c>
      <c r="N4" s="19"/>
      <c r="O4" s="19"/>
      <c r="P4" s="19"/>
      <c r="Q4" s="9">
        <v>0.64286411281981204</v>
      </c>
      <c r="R4" s="9">
        <v>0.8903816940557564</v>
      </c>
      <c r="S4" s="9">
        <v>1.3850231741047907</v>
      </c>
      <c r="T4" s="9">
        <v>0.73399728520717344</v>
      </c>
      <c r="U4" s="9">
        <v>1.7760536835638379</v>
      </c>
      <c r="V4" s="9">
        <v>1.408019059762825</v>
      </c>
      <c r="W4" s="9">
        <v>99.000000000000909</v>
      </c>
      <c r="X4" s="11"/>
      <c r="AB4" s="26"/>
      <c r="AC4" s="26"/>
      <c r="AF4" s="9">
        <v>208.46606684913041</v>
      </c>
      <c r="AJ4" s="63"/>
      <c r="AK4" s="63"/>
      <c r="AO4" s="25">
        <f>L4*Input!$E$5/Input!$E$7</f>
        <v>12.528538671560923</v>
      </c>
      <c r="AT4" s="24"/>
      <c r="AU4" s="24"/>
      <c r="AY4" s="25">
        <v>122278.60684752735</v>
      </c>
      <c r="AZ4" s="9">
        <v>1.5034246405873108E-3</v>
      </c>
      <c r="BB4" s="27"/>
    </row>
    <row r="5" spans="1:54" x14ac:dyDescent="0.2">
      <c r="A5" s="16" t="s">
        <v>129</v>
      </c>
      <c r="B5" s="16">
        <v>1521303.632</v>
      </c>
      <c r="C5" s="16">
        <v>658812.69999999995</v>
      </c>
      <c r="D5" s="16">
        <v>775.51</v>
      </c>
      <c r="E5" s="9" t="s">
        <v>121</v>
      </c>
      <c r="F5" s="9">
        <v>964.22900000005029</v>
      </c>
      <c r="G5" s="9">
        <v>243.02399999997579</v>
      </c>
      <c r="H5" s="9"/>
      <c r="I5" s="9" t="s">
        <v>126</v>
      </c>
      <c r="J5" s="9" t="s">
        <v>127</v>
      </c>
      <c r="K5" s="9" t="s">
        <v>131</v>
      </c>
      <c r="L5" s="27">
        <v>7.9054747278982287E-4</v>
      </c>
      <c r="M5" s="9">
        <v>139.818022641433</v>
      </c>
      <c r="N5" s="19" t="s">
        <v>142</v>
      </c>
      <c r="O5" s="19">
        <v>1.4696267471909523E-3</v>
      </c>
      <c r="P5" s="19">
        <v>174.80992223838734</v>
      </c>
      <c r="Q5" s="9">
        <v>0.30133177888110707</v>
      </c>
      <c r="R5" s="9">
        <v>1.1715334971047866</v>
      </c>
      <c r="S5" s="9">
        <v>3.8878524576958902</v>
      </c>
      <c r="T5" s="9">
        <v>0.34085700919721074</v>
      </c>
      <c r="U5" s="9">
        <v>3.7538970518307857</v>
      </c>
      <c r="V5" s="9">
        <v>5.1521889231755802</v>
      </c>
      <c r="W5" s="9">
        <v>100.99999999999909</v>
      </c>
      <c r="X5" s="11"/>
      <c r="Z5" s="9">
        <f>$Z$2</f>
        <v>4.4840142617822163E-3</v>
      </c>
      <c r="AB5" s="90" t="s">
        <v>145</v>
      </c>
      <c r="AC5" s="90" t="s">
        <v>147</v>
      </c>
      <c r="AF5" s="9">
        <v>139.818022641433</v>
      </c>
      <c r="AH5" s="9">
        <f>$AH$2</f>
        <v>282.80412953472279</v>
      </c>
      <c r="AI5" s="9">
        <f>AK15</f>
        <v>0</v>
      </c>
      <c r="AJ5" s="90" t="s">
        <v>145</v>
      </c>
      <c r="AK5" s="90" t="s">
        <v>147</v>
      </c>
      <c r="AO5" s="25">
        <f>L5*Input!$E$5/Input!$E$7</f>
        <v>6.5878956065818572</v>
      </c>
      <c r="AR5" s="25">
        <f>AR2</f>
        <v>37.366785514851799</v>
      </c>
      <c r="AT5" s="90" t="s">
        <v>145</v>
      </c>
      <c r="AU5" s="90" t="s">
        <v>147</v>
      </c>
      <c r="AY5" s="25">
        <v>263313.24585750903</v>
      </c>
      <c r="AZ5" s="9">
        <v>7.9054747278982287E-4</v>
      </c>
      <c r="BB5" s="27"/>
    </row>
    <row r="6" spans="1:54" x14ac:dyDescent="0.2">
      <c r="A6" s="16" t="s">
        <v>130</v>
      </c>
      <c r="B6" s="16">
        <v>1521141.023</v>
      </c>
      <c r="C6" s="16">
        <v>659121.22900000005</v>
      </c>
      <c r="D6" s="16">
        <v>775.41</v>
      </c>
      <c r="E6" s="9">
        <v>0</v>
      </c>
      <c r="F6" s="9">
        <v>801.62000000011176</v>
      </c>
      <c r="G6" s="9">
        <v>551.55300000007264</v>
      </c>
      <c r="H6" s="9"/>
      <c r="I6" s="9" t="s">
        <v>126</v>
      </c>
      <c r="J6" s="9" t="s">
        <v>127</v>
      </c>
      <c r="K6" s="9" t="s">
        <v>132</v>
      </c>
      <c r="L6" s="27">
        <v>1.9653611435363895E-3</v>
      </c>
      <c r="M6" s="9">
        <v>216.32180732157002</v>
      </c>
      <c r="Q6" s="9">
        <v>0.76558677600441893</v>
      </c>
      <c r="R6" s="9">
        <v>0.4045593524519131</v>
      </c>
      <c r="S6" s="9">
        <v>0.52843043418709468</v>
      </c>
      <c r="T6" s="9">
        <v>2.0686583452848102</v>
      </c>
      <c r="U6" s="9">
        <v>3.5293922119246455</v>
      </c>
      <c r="V6" s="9">
        <v>0.57764951626416772</v>
      </c>
      <c r="W6" s="9">
        <v>77.00000000000955</v>
      </c>
      <c r="X6" s="11"/>
      <c r="Z6" s="9">
        <f>Z5-($Z$2-$Z$3)/9</f>
        <v>4.0481666428699983E-3</v>
      </c>
      <c r="AB6" s="91">
        <v>5.6138569157225104E-4</v>
      </c>
      <c r="AC6" s="88">
        <v>0</v>
      </c>
      <c r="AF6" s="9">
        <v>216.32180732157002</v>
      </c>
      <c r="AH6" s="9">
        <f>AH5-($AH$2-$AH$3)/9</f>
        <v>252.71711658621183</v>
      </c>
      <c r="AI6" s="9">
        <f>AK14</f>
        <v>4</v>
      </c>
      <c r="AJ6" s="92">
        <v>12.021012998124206</v>
      </c>
      <c r="AK6" s="88">
        <v>0</v>
      </c>
      <c r="AO6" s="25">
        <f>L6*Input!$E$5/Input!$E$7</f>
        <v>16.378009529469914</v>
      </c>
      <c r="AR6" s="25">
        <f>AR5-($AR$2-$AR$3)/9</f>
        <v>33.734722023916646</v>
      </c>
      <c r="AT6" s="93">
        <v>0.17162362570923109</v>
      </c>
      <c r="AU6" s="88">
        <v>0</v>
      </c>
      <c r="AY6" s="25">
        <v>43386.654770507019</v>
      </c>
      <c r="AZ6" s="9">
        <v>1.9653611435363895E-3</v>
      </c>
      <c r="BB6" s="27"/>
    </row>
    <row r="7" spans="1:54" x14ac:dyDescent="0.2">
      <c r="A7" s="16" t="s">
        <v>131</v>
      </c>
      <c r="B7" s="16">
        <v>1520635.4639999999</v>
      </c>
      <c r="C7" s="16">
        <v>660188.35199999996</v>
      </c>
      <c r="D7" s="16">
        <v>773.74</v>
      </c>
      <c r="F7" s="9">
        <v>296.06099999998696</v>
      </c>
      <c r="G7" s="9">
        <v>1618.6759999999776</v>
      </c>
      <c r="H7" s="9"/>
      <c r="I7" s="9" t="s">
        <v>126</v>
      </c>
      <c r="J7" s="9" t="s">
        <v>127</v>
      </c>
      <c r="K7" s="9" t="s">
        <v>133</v>
      </c>
      <c r="L7" s="27">
        <v>1.2337505739868683E-3</v>
      </c>
      <c r="M7" s="9">
        <v>200.52192566306127</v>
      </c>
      <c r="Q7" s="9">
        <v>1.001552046569046</v>
      </c>
      <c r="R7" s="9">
        <v>1.162166727070703</v>
      </c>
      <c r="S7" s="9">
        <v>1.1603657853347358</v>
      </c>
      <c r="T7" s="9">
        <v>1.0593253629638097</v>
      </c>
      <c r="U7" s="9">
        <v>1.0560447578256391</v>
      </c>
      <c r="V7" s="9">
        <v>1.4263273169240498</v>
      </c>
      <c r="W7" s="9">
        <v>49.000000000000909</v>
      </c>
      <c r="X7" s="11"/>
      <c r="Z7" s="9">
        <f t="shared" ref="Z7:Z14" si="0">Z6-($Z$2-$Z$3)/9</f>
        <v>3.6123190239577799E-3</v>
      </c>
      <c r="AB7" s="91">
        <v>9.9723331048446944E-4</v>
      </c>
      <c r="AC7" s="88">
        <v>8</v>
      </c>
      <c r="AF7" s="9">
        <v>200.52192566306127</v>
      </c>
      <c r="AH7" s="9">
        <f t="shared" ref="AH7:AH14" si="1">AH6-($AH$2-$AH$3)/9</f>
        <v>222.63010363770087</v>
      </c>
      <c r="AI7" s="9">
        <f>AK13</f>
        <v>129</v>
      </c>
      <c r="AJ7" s="92">
        <v>42.108025946635152</v>
      </c>
      <c r="AK7" s="88">
        <v>0</v>
      </c>
      <c r="AO7" s="25">
        <f>L7*Input!$E$5/Input!$E$7</f>
        <v>10.281254783223902</v>
      </c>
      <c r="AR7" s="25">
        <f t="shared" ref="AR7:AR14" si="2">AR6-($AR$2-$AR$3)/9</f>
        <v>30.102658532981494</v>
      </c>
      <c r="AT7" s="93">
        <v>0.30486846920525212</v>
      </c>
      <c r="AU7" s="88">
        <v>8</v>
      </c>
      <c r="AY7" s="25">
        <v>84725.777936524886</v>
      </c>
      <c r="AZ7" s="9">
        <v>1.2337505739868683E-3</v>
      </c>
      <c r="BB7" s="27"/>
    </row>
    <row r="8" spans="1:54" x14ac:dyDescent="0.2">
      <c r="A8" s="16" t="s">
        <v>132</v>
      </c>
      <c r="B8" s="16">
        <v>1521122.1769999999</v>
      </c>
      <c r="C8" s="16">
        <v>658700.78500000003</v>
      </c>
      <c r="D8" s="16">
        <v>775.19</v>
      </c>
      <c r="F8" s="9">
        <v>782.77399999997579</v>
      </c>
      <c r="G8" s="9">
        <v>131.10900000005495</v>
      </c>
      <c r="H8" s="9"/>
      <c r="I8" s="9" t="s">
        <v>126</v>
      </c>
      <c r="J8" s="9" t="s">
        <v>127</v>
      </c>
      <c r="K8" s="9" t="s">
        <v>134</v>
      </c>
      <c r="L8" s="27">
        <v>1.2524453704200588E-3</v>
      </c>
      <c r="M8" s="9">
        <v>201.21474075413221</v>
      </c>
      <c r="Q8" s="9">
        <v>0.80296585631746409</v>
      </c>
      <c r="R8" s="9">
        <v>1.3485253009016784</v>
      </c>
      <c r="S8" s="9">
        <v>1.6794304394040382</v>
      </c>
      <c r="T8" s="9">
        <v>0.80770803870599761</v>
      </c>
      <c r="U8" s="9">
        <v>1.2527379903588287</v>
      </c>
      <c r="V8" s="9">
        <v>2.2781297005261623</v>
      </c>
      <c r="W8" s="9">
        <v>47.000000000002728</v>
      </c>
      <c r="X8" s="11"/>
      <c r="Z8" s="9">
        <f t="shared" si="0"/>
        <v>3.1764714050455615E-3</v>
      </c>
      <c r="AB8" s="91">
        <v>1.4330809293966879E-3</v>
      </c>
      <c r="AC8" s="88">
        <v>86</v>
      </c>
      <c r="AF8" s="9">
        <v>201.21474075413221</v>
      </c>
      <c r="AH8" s="9">
        <f t="shared" si="1"/>
        <v>192.54309068918991</v>
      </c>
      <c r="AI8" s="9">
        <f>AK12</f>
        <v>101</v>
      </c>
      <c r="AJ8" s="92">
        <v>72.195038895146098</v>
      </c>
      <c r="AK8" s="88">
        <v>2</v>
      </c>
      <c r="AO8" s="25">
        <f>L8*Input!$E$5/Input!$E$7</f>
        <v>10.437044753500491</v>
      </c>
      <c r="AR8" s="25">
        <f t="shared" si="2"/>
        <v>26.470595042046341</v>
      </c>
      <c r="AT8" s="93">
        <v>0.43811331270127318</v>
      </c>
      <c r="AU8" s="88">
        <v>86</v>
      </c>
      <c r="AY8" s="25">
        <v>111119.56445151809</v>
      </c>
      <c r="AZ8" s="9">
        <v>1.2524453704200588E-3</v>
      </c>
      <c r="BB8" s="27"/>
    </row>
    <row r="9" spans="1:54" x14ac:dyDescent="0.2">
      <c r="A9" s="16" t="s">
        <v>133</v>
      </c>
      <c r="B9" s="16">
        <v>1520895.9110000001</v>
      </c>
      <c r="C9" s="16">
        <v>659059.255</v>
      </c>
      <c r="D9" s="16">
        <v>774.91</v>
      </c>
      <c r="F9" s="9">
        <v>556.50800000014715</v>
      </c>
      <c r="G9" s="9">
        <v>489.57900000002701</v>
      </c>
      <c r="H9" s="9"/>
      <c r="I9" s="9" t="s">
        <v>126</v>
      </c>
      <c r="J9" s="9" t="s">
        <v>127</v>
      </c>
      <c r="K9" s="9" t="s">
        <v>135</v>
      </c>
      <c r="L9" s="27">
        <v>1.2651124128315535E-3</v>
      </c>
      <c r="M9" s="9">
        <v>201.66890088645278</v>
      </c>
      <c r="Q9" s="9">
        <v>0.59589312579279574</v>
      </c>
      <c r="R9" s="9">
        <v>1.2580498657185097</v>
      </c>
      <c r="S9" s="9">
        <v>2.1112005010038652</v>
      </c>
      <c r="T9" s="9">
        <v>0.60706618640923282</v>
      </c>
      <c r="U9" s="9">
        <v>1.7096188295487287</v>
      </c>
      <c r="V9" s="9">
        <v>2.7057957100672994</v>
      </c>
      <c r="W9" s="9">
        <v>59.000000000003183</v>
      </c>
      <c r="X9" s="11"/>
      <c r="Z9" s="9">
        <f t="shared" si="0"/>
        <v>2.7406237861333431E-3</v>
      </c>
      <c r="AB9" s="91">
        <v>1.8689285483089063E-3</v>
      </c>
      <c r="AC9" s="88">
        <v>130</v>
      </c>
      <c r="AF9" s="9">
        <v>201.66890088645278</v>
      </c>
      <c r="AH9" s="9">
        <f t="shared" si="1"/>
        <v>162.45607774067895</v>
      </c>
      <c r="AI9" s="9">
        <f>AK11</f>
        <v>31</v>
      </c>
      <c r="AJ9" s="92">
        <v>102.28205184365704</v>
      </c>
      <c r="AK9" s="88">
        <v>2</v>
      </c>
      <c r="AO9" s="25">
        <f>L9*Input!$E$5/Input!$E$7</f>
        <v>10.542603440262946</v>
      </c>
      <c r="AR9" s="25">
        <f t="shared" si="2"/>
        <v>22.838531551111188</v>
      </c>
      <c r="AT9" s="93">
        <v>0.57135815619729424</v>
      </c>
      <c r="AU9" s="88">
        <v>130</v>
      </c>
      <c r="AY9" s="25">
        <v>147845.76620200195</v>
      </c>
      <c r="AZ9" s="9">
        <v>1.2651124128315535E-3</v>
      </c>
      <c r="BB9" s="27"/>
    </row>
    <row r="10" spans="1:54" x14ac:dyDescent="0.2">
      <c r="A10" s="16" t="s">
        <v>134</v>
      </c>
      <c r="B10" s="16">
        <v>1520790.6189999999</v>
      </c>
      <c r="C10" s="16">
        <v>659265.20900000003</v>
      </c>
      <c r="D10" s="16">
        <v>774.89</v>
      </c>
      <c r="F10" s="9">
        <v>451.2160000000149</v>
      </c>
      <c r="G10" s="9">
        <v>695.53300000005402</v>
      </c>
      <c r="H10" s="9"/>
      <c r="I10" s="9" t="s">
        <v>126</v>
      </c>
      <c r="J10" s="9" t="s">
        <v>127</v>
      </c>
      <c r="K10" s="9" t="s">
        <v>136</v>
      </c>
      <c r="L10" s="27">
        <v>1.4052065608015981E-3</v>
      </c>
      <c r="M10" s="9">
        <v>206.00769447415405</v>
      </c>
      <c r="Q10" s="9">
        <v>0.27792298716881969</v>
      </c>
      <c r="R10" s="9">
        <v>0.93088577984304222</v>
      </c>
      <c r="S10" s="9">
        <v>3.3494378760314314</v>
      </c>
      <c r="T10" s="9">
        <v>0.30033500366788984</v>
      </c>
      <c r="U10" s="9">
        <v>3.8882753634771587</v>
      </c>
      <c r="V10" s="9">
        <v>3.3693785426858716</v>
      </c>
      <c r="W10" s="9">
        <v>210.00000000000227</v>
      </c>
      <c r="X10" s="11"/>
      <c r="Z10" s="9">
        <f t="shared" si="0"/>
        <v>2.3047761672211247E-3</v>
      </c>
      <c r="AB10" s="91">
        <v>2.3047761672211247E-3</v>
      </c>
      <c r="AC10" s="88">
        <v>41</v>
      </c>
      <c r="AF10" s="9">
        <v>206.00769447415405</v>
      </c>
      <c r="AH10" s="9">
        <f t="shared" si="1"/>
        <v>132.36906479216799</v>
      </c>
      <c r="AI10" s="9">
        <f>AK10</f>
        <v>5</v>
      </c>
      <c r="AJ10" s="92">
        <v>132.36906479216799</v>
      </c>
      <c r="AK10" s="88">
        <v>5</v>
      </c>
      <c r="AO10" s="25">
        <f>L10*Input!$E$5/Input!$E$7</f>
        <v>11.710054673346651</v>
      </c>
      <c r="AR10" s="25">
        <f t="shared" si="2"/>
        <v>19.206468060176036</v>
      </c>
      <c r="AT10" s="93">
        <v>0.7046029996933153</v>
      </c>
      <c r="AU10" s="88">
        <v>41</v>
      </c>
      <c r="AY10" s="25">
        <v>298840.17636601633</v>
      </c>
      <c r="AZ10" s="9">
        <v>1.4052065608015981E-3</v>
      </c>
      <c r="BB10" s="27"/>
    </row>
    <row r="11" spans="1:54" x14ac:dyDescent="0.2">
      <c r="A11" s="16" t="s">
        <v>135</v>
      </c>
      <c r="B11" s="16">
        <v>1520810.2479999999</v>
      </c>
      <c r="C11" s="16">
        <v>659454.58499999996</v>
      </c>
      <c r="D11" s="16">
        <v>775.01</v>
      </c>
      <c r="F11" s="9">
        <v>470.84499999997206</v>
      </c>
      <c r="G11" s="9">
        <v>884.9089999999851</v>
      </c>
      <c r="H11" s="9"/>
      <c r="I11" s="9" t="s">
        <v>126</v>
      </c>
      <c r="J11" s="9" t="s">
        <v>127</v>
      </c>
      <c r="K11" s="9" t="s">
        <v>137</v>
      </c>
      <c r="L11" s="27">
        <v>1.5240630798284789E-3</v>
      </c>
      <c r="M11" s="9">
        <v>208.93486492268127</v>
      </c>
      <c r="Q11" s="9">
        <v>0.39475355947458246</v>
      </c>
      <c r="R11" s="9">
        <v>0.77734679452710465</v>
      </c>
      <c r="S11" s="9">
        <v>1.969195149403477</v>
      </c>
      <c r="T11" s="9">
        <v>0.5517195513939066</v>
      </c>
      <c r="U11" s="9">
        <v>3.5405135839137918</v>
      </c>
      <c r="V11" s="9">
        <v>2.1394192002683683</v>
      </c>
      <c r="W11" s="9">
        <v>159.00000000000318</v>
      </c>
      <c r="X11" s="11"/>
      <c r="Z11" s="9">
        <f t="shared" si="0"/>
        <v>1.8689285483089063E-3</v>
      </c>
      <c r="AB11" s="91">
        <v>2.7406237861333431E-3</v>
      </c>
      <c r="AC11" s="88">
        <v>6</v>
      </c>
      <c r="AF11" s="9">
        <v>208.93486492268127</v>
      </c>
      <c r="AH11" s="9">
        <f t="shared" si="1"/>
        <v>102.28205184365704</v>
      </c>
      <c r="AI11" s="9">
        <f>AK9</f>
        <v>2</v>
      </c>
      <c r="AJ11" s="92">
        <v>162.45607774067895</v>
      </c>
      <c r="AK11" s="88">
        <v>31</v>
      </c>
      <c r="AO11" s="25">
        <f>L11*Input!$E$5/Input!$E$7</f>
        <v>12.700525665237324</v>
      </c>
      <c r="AR11" s="25">
        <f t="shared" si="2"/>
        <v>15.574404569240883</v>
      </c>
      <c r="AT11" s="93">
        <v>0.83784784318933636</v>
      </c>
      <c r="AU11" s="88">
        <v>6</v>
      </c>
      <c r="AY11" s="25">
        <v>162677.15225651077</v>
      </c>
      <c r="AZ11" s="9">
        <v>1.5240630798284789E-3</v>
      </c>
      <c r="BB11" s="27"/>
    </row>
    <row r="12" spans="1:54" x14ac:dyDescent="0.2">
      <c r="A12" s="16" t="s">
        <v>136</v>
      </c>
      <c r="B12" s="16">
        <v>1521786.139</v>
      </c>
      <c r="C12" s="16">
        <v>659709.43000000005</v>
      </c>
      <c r="D12" s="16">
        <v>776.52</v>
      </c>
      <c r="F12" s="9">
        <v>1446.7360000000335</v>
      </c>
      <c r="G12" s="9">
        <v>1139.7540000000736</v>
      </c>
      <c r="H12" s="9"/>
      <c r="I12" s="9" t="s">
        <v>126</v>
      </c>
      <c r="J12" s="9" t="s">
        <v>127</v>
      </c>
      <c r="K12" s="9" t="s">
        <v>138</v>
      </c>
      <c r="L12" s="27">
        <v>1.2606172903704958E-3</v>
      </c>
      <c r="M12" s="9">
        <v>201.50910212996547</v>
      </c>
      <c r="Q12" s="9">
        <v>0.17624589668170132</v>
      </c>
      <c r="R12" s="9">
        <v>0.88465961651411562</v>
      </c>
      <c r="S12" s="9">
        <v>5.0194622012210806</v>
      </c>
      <c r="T12" s="9">
        <v>0.24844520137479492</v>
      </c>
      <c r="U12" s="9">
        <v>7.9982059655849254</v>
      </c>
      <c r="V12" s="9">
        <v>6.2595770447822581</v>
      </c>
      <c r="W12" s="9">
        <v>300.99999999999909</v>
      </c>
      <c r="X12" s="11"/>
      <c r="Z12" s="9">
        <f t="shared" si="0"/>
        <v>1.4330809293966879E-3</v>
      </c>
      <c r="AB12" s="91">
        <v>3.1764714050455615E-3</v>
      </c>
      <c r="AC12" s="88">
        <v>0</v>
      </c>
      <c r="AF12" s="9">
        <v>201.50910212996547</v>
      </c>
      <c r="AH12" s="9">
        <f t="shared" si="1"/>
        <v>72.195038895146098</v>
      </c>
      <c r="AI12" s="9">
        <f>AK8</f>
        <v>2</v>
      </c>
      <c r="AJ12" s="92">
        <v>192.54309068918991</v>
      </c>
      <c r="AK12" s="88">
        <v>101</v>
      </c>
      <c r="AO12" s="25">
        <f>L12*Input!$E$5/Input!$E$7</f>
        <v>10.505144086420797</v>
      </c>
      <c r="AR12" s="25">
        <f t="shared" si="2"/>
        <v>11.942341078305731</v>
      </c>
      <c r="AT12" s="93">
        <v>0.97109268668535742</v>
      </c>
      <c r="AU12" s="88">
        <v>0</v>
      </c>
      <c r="AY12" s="25">
        <v>361255.37932851311</v>
      </c>
      <c r="AZ12" s="9">
        <v>1.2606172903704958E-3</v>
      </c>
      <c r="BB12" s="27"/>
    </row>
    <row r="13" spans="1:54" x14ac:dyDescent="0.2">
      <c r="A13" s="16" t="s">
        <v>137</v>
      </c>
      <c r="B13" s="16">
        <v>1521609.98</v>
      </c>
      <c r="C13" s="16">
        <v>659067.80200000003</v>
      </c>
      <c r="D13" s="16">
        <v>776.01</v>
      </c>
      <c r="F13" s="9">
        <v>1270.5770000000484</v>
      </c>
      <c r="G13" s="9">
        <v>498.1260000000475</v>
      </c>
      <c r="H13" s="9"/>
      <c r="I13" s="9" t="s">
        <v>126</v>
      </c>
      <c r="J13" s="9" t="s">
        <v>127</v>
      </c>
      <c r="K13" s="9" t="s">
        <v>139</v>
      </c>
      <c r="L13" s="27">
        <v>1.2642993906640592E-3</v>
      </c>
      <c r="M13" s="9">
        <v>201.64010842006172</v>
      </c>
      <c r="Q13" s="9">
        <v>0.19764222860456496</v>
      </c>
      <c r="R13" s="9">
        <v>0.9339589828572904</v>
      </c>
      <c r="S13" s="9">
        <v>4.7255031956046194</v>
      </c>
      <c r="T13" s="9">
        <v>0.2179971478674112</v>
      </c>
      <c r="U13" s="9">
        <v>5.5807340533432068</v>
      </c>
      <c r="V13" s="9">
        <v>4.8679592492581385</v>
      </c>
      <c r="W13" s="9">
        <v>263.99999999999864</v>
      </c>
      <c r="X13" s="11"/>
      <c r="Z13" s="9">
        <f t="shared" si="0"/>
        <v>9.9723331048446944E-4</v>
      </c>
      <c r="AB13" s="91">
        <v>3.6123190239577799E-3</v>
      </c>
      <c r="AC13" s="88">
        <v>1</v>
      </c>
      <c r="AF13" s="9">
        <v>201.64010842006172</v>
      </c>
      <c r="AH13" s="9">
        <f t="shared" si="1"/>
        <v>42.108025946635152</v>
      </c>
      <c r="AI13" s="9">
        <f>AK7</f>
        <v>0</v>
      </c>
      <c r="AJ13" s="92">
        <v>222.63010363770087</v>
      </c>
      <c r="AK13" s="88">
        <v>129</v>
      </c>
      <c r="AO13" s="25">
        <f>L13*Input!$E$5/Input!$E$7</f>
        <v>10.535828255533827</v>
      </c>
      <c r="AR13" s="25">
        <f t="shared" si="2"/>
        <v>8.3102775873705781</v>
      </c>
      <c r="AT13" s="93">
        <v>1.1043375301813785</v>
      </c>
      <c r="AU13" s="88">
        <v>1</v>
      </c>
      <c r="AY13" s="25">
        <v>411712.56754051131</v>
      </c>
      <c r="AZ13" s="9">
        <v>1.2642993906640592E-3</v>
      </c>
      <c r="BB13" s="27"/>
    </row>
    <row r="14" spans="1:54" x14ac:dyDescent="0.2">
      <c r="A14" s="16" t="s">
        <v>138</v>
      </c>
      <c r="B14" s="16">
        <v>1522898.5730000001</v>
      </c>
      <c r="C14" s="16">
        <v>659399.93700000003</v>
      </c>
      <c r="D14" s="16">
        <v>777.43</v>
      </c>
      <c r="F14" s="9">
        <v>2559.1700000001583</v>
      </c>
      <c r="G14" s="9">
        <v>830.26100000005681</v>
      </c>
      <c r="H14" s="9"/>
      <c r="I14" s="9" t="s">
        <v>126</v>
      </c>
      <c r="J14" s="9" t="s">
        <v>128</v>
      </c>
      <c r="K14" s="9" t="s">
        <v>129</v>
      </c>
      <c r="L14" s="27">
        <v>1.8150807839940443E-3</v>
      </c>
      <c r="M14" s="9">
        <v>197.2671616079023</v>
      </c>
      <c r="Q14" s="9">
        <v>0.92130528790211963</v>
      </c>
      <c r="R14" s="9">
        <v>0.37860196105436372</v>
      </c>
      <c r="S14" s="9">
        <v>0.41094083147668503</v>
      </c>
      <c r="T14" s="9">
        <v>2.4335947050389297</v>
      </c>
      <c r="U14" s="9">
        <v>2.867088667345604</v>
      </c>
      <c r="V14" s="9">
        <v>0.41096689809714082</v>
      </c>
      <c r="W14" s="9">
        <v>133.00000000000409</v>
      </c>
      <c r="X14" s="11"/>
      <c r="Z14" s="9">
        <f t="shared" si="0"/>
        <v>5.6138569157225104E-4</v>
      </c>
      <c r="AB14" s="91">
        <v>4.0481666428699983E-3</v>
      </c>
      <c r="AC14" s="88">
        <v>1</v>
      </c>
      <c r="AF14" s="9">
        <v>197.2671616079023</v>
      </c>
      <c r="AH14" s="9">
        <f t="shared" si="1"/>
        <v>12.021012998124206</v>
      </c>
      <c r="AI14" s="9">
        <f>AK6</f>
        <v>0</v>
      </c>
      <c r="AJ14" s="92">
        <v>252.71711658621183</v>
      </c>
      <c r="AK14" s="88">
        <v>4</v>
      </c>
      <c r="AO14" s="25">
        <f>L14*Input!$E$5/Input!$E$7</f>
        <v>15.125673199950372</v>
      </c>
      <c r="AR14" s="25">
        <f t="shared" si="2"/>
        <v>4.6782140964354255</v>
      </c>
      <c r="AT14" s="93">
        <v>1.2375823736773994</v>
      </c>
      <c r="AU14" s="88">
        <v>1</v>
      </c>
      <c r="AY14" s="25">
        <v>232114.1674480231</v>
      </c>
      <c r="AZ14" s="9">
        <v>1.8150807839940443E-3</v>
      </c>
      <c r="BB14" s="27"/>
    </row>
    <row r="15" spans="1:54" x14ac:dyDescent="0.2">
      <c r="A15" s="16" t="s">
        <v>139</v>
      </c>
      <c r="B15" s="16">
        <v>1522337.139</v>
      </c>
      <c r="C15" s="16">
        <v>660004.37100000004</v>
      </c>
      <c r="D15" s="16">
        <v>777.06</v>
      </c>
      <c r="F15" s="9">
        <v>1997.7360000000335</v>
      </c>
      <c r="G15" s="9">
        <v>1434.6950000000652</v>
      </c>
      <c r="H15" s="9"/>
      <c r="I15" s="9" t="s">
        <v>126</v>
      </c>
      <c r="J15" s="9" t="s">
        <v>128</v>
      </c>
      <c r="K15" s="9" t="s">
        <v>130</v>
      </c>
      <c r="L15" s="27">
        <v>1.8463797321618695E-3</v>
      </c>
      <c r="M15" s="9">
        <v>197.56728848755341</v>
      </c>
      <c r="Q15" s="9">
        <v>1.2288310835433456</v>
      </c>
      <c r="R15" s="9">
        <v>0.67841703710590462</v>
      </c>
      <c r="S15" s="9">
        <v>0.55208323274968185</v>
      </c>
      <c r="T15" s="9">
        <v>2.2273069406502239</v>
      </c>
      <c r="U15" s="9">
        <v>1.4750124756963854</v>
      </c>
      <c r="V15" s="9">
        <v>0.67887401438266493</v>
      </c>
      <c r="W15" s="9">
        <v>123.00000000000182</v>
      </c>
      <c r="X15" s="11"/>
      <c r="AB15" s="91">
        <v>4.4840142617822163E-3</v>
      </c>
      <c r="AC15" s="88">
        <v>1</v>
      </c>
      <c r="AF15" s="9">
        <v>197.56728848755341</v>
      </c>
      <c r="AJ15" s="92">
        <v>282.80412953472279</v>
      </c>
      <c r="AK15" s="88">
        <v>0</v>
      </c>
      <c r="AO15" s="25">
        <f>L15*Input!$E$5/Input!$E$7</f>
        <v>15.38649776801558</v>
      </c>
      <c r="AT15" s="93">
        <v>1.3708272171734204</v>
      </c>
      <c r="AU15" s="88">
        <v>1</v>
      </c>
      <c r="AY15" s="25">
        <v>253612.01842307547</v>
      </c>
      <c r="AZ15" s="9">
        <v>1.8463797321618695E-3</v>
      </c>
      <c r="BB15" s="27"/>
    </row>
    <row r="16" spans="1:54" ht="13.5" thickBot="1" x14ac:dyDescent="0.25">
      <c r="A16" s="16"/>
      <c r="B16" s="16"/>
      <c r="C16" s="16"/>
      <c r="D16" s="16"/>
      <c r="H16" s="9"/>
      <c r="I16" s="9" t="s">
        <v>126</v>
      </c>
      <c r="J16" s="9" t="s">
        <v>128</v>
      </c>
      <c r="K16" s="9" t="s">
        <v>131</v>
      </c>
      <c r="L16" s="27">
        <v>6.1625434308078969E-4</v>
      </c>
      <c r="M16" s="9">
        <v>94.935135896812199</v>
      </c>
      <c r="Q16" s="9">
        <v>1.3301451449940787</v>
      </c>
      <c r="R16" s="9">
        <v>2.0613717799939137</v>
      </c>
      <c r="S16" s="9">
        <v>1.5497344690177328</v>
      </c>
      <c r="T16" s="9">
        <v>1.6007148583159498</v>
      </c>
      <c r="U16" s="9">
        <v>0.90472357874052844</v>
      </c>
      <c r="V16" s="9">
        <v>3.8443999378603553</v>
      </c>
      <c r="W16" s="9">
        <v>100.99999999999909</v>
      </c>
      <c r="X16" s="11"/>
      <c r="AB16" s="89" t="s">
        <v>146</v>
      </c>
      <c r="AC16" s="89">
        <v>0</v>
      </c>
      <c r="AF16" s="9">
        <v>94.935135896812199</v>
      </c>
      <c r="AJ16" s="89" t="s">
        <v>146</v>
      </c>
      <c r="AK16" s="89">
        <v>0</v>
      </c>
      <c r="AO16" s="25">
        <f>L16*Input!$E$5/Input!$E$7</f>
        <v>5.1354528590065813</v>
      </c>
      <c r="AT16" s="89" t="s">
        <v>146</v>
      </c>
      <c r="AU16" s="89">
        <v>0</v>
      </c>
      <c r="AY16" s="25">
        <v>352887.21531597967</v>
      </c>
      <c r="AZ16" s="9">
        <v>6.1625434308078969E-4</v>
      </c>
      <c r="BB16" s="27"/>
    </row>
    <row r="17" spans="1:54" x14ac:dyDescent="0.2">
      <c r="A17" s="16"/>
      <c r="B17" s="16"/>
      <c r="C17" s="16"/>
      <c r="D17" s="16"/>
      <c r="H17" s="9"/>
      <c r="I17" s="9" t="s">
        <v>126</v>
      </c>
      <c r="J17" s="9" t="s">
        <v>128</v>
      </c>
      <c r="K17" s="9" t="s">
        <v>132</v>
      </c>
      <c r="L17" s="27">
        <v>2.050301396958274E-3</v>
      </c>
      <c r="M17" s="9">
        <v>199.28938746806128</v>
      </c>
      <c r="Q17" s="9">
        <v>0.98336504174862949</v>
      </c>
      <c r="R17" s="9">
        <v>0.20713338610478829</v>
      </c>
      <c r="S17" s="9">
        <v>0.21063732928360115</v>
      </c>
      <c r="T17" s="9">
        <v>4.7489022264349456</v>
      </c>
      <c r="U17" s="9">
        <v>4.9109294787208988</v>
      </c>
      <c r="V17" s="9">
        <v>0.21069969520642634</v>
      </c>
      <c r="W17" s="9">
        <v>101.00000000001046</v>
      </c>
      <c r="X17" s="11"/>
      <c r="AB17" s="26"/>
      <c r="AC17" s="26"/>
      <c r="AF17" s="9">
        <v>199.28938746806128</v>
      </c>
      <c r="AJ17" s="63"/>
      <c r="AK17" s="63"/>
      <c r="AO17" s="25">
        <f>L17*Input!$E$5/Input!$E$7</f>
        <v>17.085844974652282</v>
      </c>
      <c r="AT17" s="24"/>
      <c r="AU17" s="24"/>
      <c r="AY17" s="25">
        <v>118947.87088301123</v>
      </c>
      <c r="AZ17" s="9">
        <v>2.050301396958274E-3</v>
      </c>
      <c r="BB17" s="27"/>
    </row>
    <row r="18" spans="1:54" x14ac:dyDescent="0.2">
      <c r="A18" s="16"/>
      <c r="B18" s="16"/>
      <c r="C18" s="16"/>
      <c r="D18" s="16"/>
      <c r="H18" s="9"/>
      <c r="I18" s="9" t="s">
        <v>126</v>
      </c>
      <c r="J18" s="9" t="s">
        <v>128</v>
      </c>
      <c r="K18" s="9" t="s">
        <v>133</v>
      </c>
      <c r="L18" s="27">
        <v>1.7113344398738211E-3</v>
      </c>
      <c r="M18" s="9">
        <v>196.18976902148651</v>
      </c>
      <c r="Q18" s="9">
        <v>1.5682068968580376</v>
      </c>
      <c r="R18" s="9">
        <v>0.72534695392401793</v>
      </c>
      <c r="S18" s="9">
        <v>0.46253268964527466</v>
      </c>
      <c r="T18" s="9">
        <v>4.4281513418235408</v>
      </c>
      <c r="U18" s="9">
        <v>1.8005937419165401</v>
      </c>
      <c r="V18" s="9">
        <v>0.94734315078826425</v>
      </c>
      <c r="W18" s="9">
        <v>73.000000000001819</v>
      </c>
      <c r="X18" s="11"/>
      <c r="AF18" s="9">
        <v>196.18976902148651</v>
      </c>
      <c r="AO18" s="25">
        <f>L18*Input!$E$5/Input!$E$7</f>
        <v>14.261120332281843</v>
      </c>
      <c r="AY18" s="25">
        <v>127563.79926107283</v>
      </c>
      <c r="AZ18" s="9">
        <v>1.7113344398738211E-3</v>
      </c>
      <c r="BB18" s="27"/>
    </row>
    <row r="19" spans="1:54" x14ac:dyDescent="0.2">
      <c r="A19" s="16"/>
      <c r="B19" s="16"/>
      <c r="C19" s="16"/>
      <c r="D19" s="16"/>
      <c r="H19" s="9"/>
      <c r="I19" s="9" t="s">
        <v>126</v>
      </c>
      <c r="J19" s="9" t="s">
        <v>128</v>
      </c>
      <c r="K19" s="9" t="s">
        <v>134</v>
      </c>
      <c r="L19" s="27">
        <v>1.9052420599981659E-3</v>
      </c>
      <c r="M19" s="9">
        <v>198.10382659722984</v>
      </c>
      <c r="Q19" s="9">
        <v>2.1863957276153858</v>
      </c>
      <c r="R19" s="9">
        <v>1.4636536087762881</v>
      </c>
      <c r="S19" s="9">
        <v>0.66943673109562674</v>
      </c>
      <c r="T19" s="9">
        <v>3.9407573099529087</v>
      </c>
      <c r="U19" s="9">
        <v>0.8243699448524382</v>
      </c>
      <c r="V19" s="9">
        <v>1.7660328006190704</v>
      </c>
      <c r="W19" s="9">
        <v>71.000000000003638</v>
      </c>
      <c r="X19" s="11"/>
      <c r="AF19" s="9">
        <v>198.10382659722984</v>
      </c>
      <c r="AO19" s="25">
        <f>L19*Input!$E$5/Input!$E$7</f>
        <v>15.877017166651383</v>
      </c>
      <c r="AY19" s="25">
        <v>143340.92775502041</v>
      </c>
      <c r="AZ19" s="9">
        <v>1.9052420599981659E-3</v>
      </c>
      <c r="BB19" s="27"/>
    </row>
    <row r="20" spans="1:54" x14ac:dyDescent="0.2">
      <c r="A20" s="16"/>
      <c r="B20" s="16"/>
      <c r="C20" s="16"/>
      <c r="D20" s="16"/>
      <c r="H20" s="9"/>
      <c r="I20" s="9" t="s">
        <v>126</v>
      </c>
      <c r="J20" s="9" t="s">
        <v>128</v>
      </c>
      <c r="K20" s="9" t="s">
        <v>135</v>
      </c>
      <c r="L20" s="27">
        <v>1.8378098513345308E-3</v>
      </c>
      <c r="M20" s="9">
        <v>197.48617531222132</v>
      </c>
      <c r="Q20" s="9">
        <v>2.2570549971242229</v>
      </c>
      <c r="R20" s="9">
        <v>1.8994118328681067</v>
      </c>
      <c r="S20" s="9">
        <v>0.84154432891010666</v>
      </c>
      <c r="T20" s="9">
        <v>2.7043105097306377</v>
      </c>
      <c r="U20" s="9">
        <v>0.53085055144732285</v>
      </c>
      <c r="V20" s="9">
        <v>1.9151842047516074</v>
      </c>
      <c r="W20" s="9">
        <v>83.000000000004093</v>
      </c>
      <c r="X20" s="11"/>
      <c r="AF20" s="9">
        <v>197.48617531222132</v>
      </c>
      <c r="AO20" s="25">
        <f>L20*Input!$E$5/Input!$E$7</f>
        <v>15.315082094454423</v>
      </c>
      <c r="AY20" s="25">
        <v>208878.30995498085</v>
      </c>
      <c r="AZ20" s="9">
        <v>1.8378098513345308E-3</v>
      </c>
      <c r="BB20" s="27"/>
    </row>
    <row r="21" spans="1:54" x14ac:dyDescent="0.2">
      <c r="A21" s="16"/>
      <c r="B21" s="16"/>
      <c r="C21" s="16"/>
      <c r="D21" s="16"/>
      <c r="H21" s="9"/>
      <c r="I21" s="9" t="s">
        <v>126</v>
      </c>
      <c r="J21" s="9" t="s">
        <v>128</v>
      </c>
      <c r="K21" s="9" t="s">
        <v>136</v>
      </c>
      <c r="L21" s="27">
        <v>1.5962318318081181E-3</v>
      </c>
      <c r="M21" s="9">
        <v>194.82089705518928</v>
      </c>
      <c r="Q21" s="9">
        <v>0.72281187371733213</v>
      </c>
      <c r="R21" s="9">
        <v>0.96503868413370431</v>
      </c>
      <c r="S21" s="9">
        <v>1.3351173648692705</v>
      </c>
      <c r="T21" s="9">
        <v>0.79206510182391288</v>
      </c>
      <c r="U21" s="9">
        <v>1.5160388215049243</v>
      </c>
      <c r="V21" s="9">
        <v>1.4118864418561687</v>
      </c>
      <c r="W21" s="9">
        <v>234.00000000000318</v>
      </c>
      <c r="X21" s="11"/>
      <c r="AF21" s="9">
        <v>194.82089705518928</v>
      </c>
      <c r="AO21" s="25">
        <f>L21*Input!$E$5/Input!$E$7</f>
        <v>13.301931931734318</v>
      </c>
      <c r="AY21" s="25">
        <v>713163.35938205163</v>
      </c>
      <c r="AZ21" s="9">
        <v>1.5962318318081181E-3</v>
      </c>
      <c r="BB21" s="27"/>
    </row>
    <row r="22" spans="1:54" x14ac:dyDescent="0.2">
      <c r="A22" s="16"/>
      <c r="B22" s="16"/>
      <c r="C22" s="16"/>
      <c r="D22" s="16"/>
      <c r="H22" s="9"/>
      <c r="I22" s="9" t="s">
        <v>126</v>
      </c>
      <c r="J22" s="9" t="s">
        <v>128</v>
      </c>
      <c r="K22" s="9" t="s">
        <v>137</v>
      </c>
      <c r="L22" s="27">
        <v>1.6231722315824882E-3</v>
      </c>
      <c r="M22" s="9">
        <v>195.1597427989899</v>
      </c>
      <c r="Q22" s="9">
        <v>0.80175484871828862</v>
      </c>
      <c r="R22" s="9">
        <v>0.62932918103284463</v>
      </c>
      <c r="S22" s="9">
        <v>0.78493966333837673</v>
      </c>
      <c r="T22" s="9">
        <v>1.2749292017043488</v>
      </c>
      <c r="U22" s="9">
        <v>1.9833660657857743</v>
      </c>
      <c r="V22" s="9">
        <v>0.78552247975587441</v>
      </c>
      <c r="W22" s="9">
        <v>183.00000000000409</v>
      </c>
      <c r="X22" s="11"/>
      <c r="AF22" s="9">
        <v>195.1597427989899</v>
      </c>
      <c r="AO22" s="25">
        <f>L22*Input!$E$5/Input!$E$7</f>
        <v>13.526435263187402</v>
      </c>
      <c r="AY22" s="25">
        <v>443061.31517804868</v>
      </c>
      <c r="AZ22" s="9">
        <v>1.6231722315824882E-3</v>
      </c>
      <c r="BB22" s="27"/>
    </row>
    <row r="23" spans="1:54" x14ac:dyDescent="0.2">
      <c r="A23" s="16"/>
      <c r="B23" s="16"/>
      <c r="C23" s="16"/>
      <c r="D23" s="16"/>
      <c r="H23" s="9"/>
      <c r="I23" s="9" t="s">
        <v>126</v>
      </c>
      <c r="J23" s="9" t="s">
        <v>128</v>
      </c>
      <c r="K23" s="9" t="s">
        <v>138</v>
      </c>
      <c r="L23" s="27">
        <v>1.293466375962213E-3</v>
      </c>
      <c r="M23" s="9">
        <v>189.95772991084732</v>
      </c>
      <c r="Q23" s="9">
        <v>0.41525994877128297</v>
      </c>
      <c r="R23" s="9">
        <v>0.83085406992294375</v>
      </c>
      <c r="S23" s="9">
        <v>2.0008047305822934</v>
      </c>
      <c r="T23" s="9">
        <v>0.50998728613402899</v>
      </c>
      <c r="U23" s="9">
        <v>2.9574625728896864</v>
      </c>
      <c r="V23" s="9">
        <v>2.0415910842623815</v>
      </c>
      <c r="W23" s="9">
        <v>325</v>
      </c>
      <c r="X23" s="11"/>
      <c r="AF23" s="9">
        <v>189.95772991084732</v>
      </c>
      <c r="AO23" s="25">
        <f>L23*Input!$E$5/Input!$E$7</f>
        <v>10.778886466351777</v>
      </c>
      <c r="AY23" s="25">
        <v>1107619.3940991217</v>
      </c>
      <c r="AZ23" s="9">
        <v>1.293466375962213E-3</v>
      </c>
      <c r="BB23" s="27"/>
    </row>
    <row r="24" spans="1:54" x14ac:dyDescent="0.2">
      <c r="A24" s="16"/>
      <c r="B24" s="16"/>
      <c r="C24" s="16"/>
      <c r="D24" s="16"/>
      <c r="H24" s="9"/>
      <c r="I24" s="9" t="s">
        <v>126</v>
      </c>
      <c r="J24" s="9" t="s">
        <v>128</v>
      </c>
      <c r="K24" s="9" t="s">
        <v>139</v>
      </c>
      <c r="L24" s="27">
        <v>1.3915478840894622E-3</v>
      </c>
      <c r="M24" s="9">
        <v>191.78468723350545</v>
      </c>
      <c r="Q24" s="9">
        <v>0.51241982840207501</v>
      </c>
      <c r="R24" s="9">
        <v>0.96520931666533827</v>
      </c>
      <c r="S24" s="9">
        <v>1.8836299127518887</v>
      </c>
      <c r="T24" s="9">
        <v>0.54142677439430253</v>
      </c>
      <c r="U24" s="9">
        <v>2.061996268944843</v>
      </c>
      <c r="V24" s="9">
        <v>1.9210155735444694</v>
      </c>
      <c r="W24" s="9">
        <v>287.99999999999955</v>
      </c>
      <c r="X24" s="11"/>
      <c r="AF24" s="9">
        <v>191.78468723350545</v>
      </c>
      <c r="AO24" s="25">
        <f>L24*Input!$E$5/Input!$E$7</f>
        <v>11.596232367412185</v>
      </c>
      <c r="AY24" s="25">
        <v>1043302.318209058</v>
      </c>
      <c r="AZ24" s="9">
        <v>1.3915478840894622E-3</v>
      </c>
    </row>
    <row r="25" spans="1:54" x14ac:dyDescent="0.2">
      <c r="A25" s="16"/>
      <c r="B25" s="16"/>
      <c r="C25" s="16"/>
      <c r="D25" s="16"/>
      <c r="H25" s="9"/>
      <c r="I25" s="9" t="s">
        <v>126</v>
      </c>
      <c r="J25" s="9" t="s">
        <v>129</v>
      </c>
      <c r="K25" s="9" t="s">
        <v>130</v>
      </c>
      <c r="L25" s="27">
        <v>1.8027762034130315E-3</v>
      </c>
      <c r="M25" s="9">
        <v>198.63951881137024</v>
      </c>
      <c r="Q25" s="9">
        <v>1.2524073908039153</v>
      </c>
      <c r="R25" s="9">
        <v>1.682561254743187</v>
      </c>
      <c r="S25" s="9">
        <v>1.3434616140864177</v>
      </c>
      <c r="T25" s="9">
        <v>1.2593413092213508</v>
      </c>
      <c r="U25" s="9">
        <v>0.80288289525912837</v>
      </c>
      <c r="V25" s="9">
        <v>2.2729714129275713</v>
      </c>
      <c r="W25" s="9">
        <v>75.999999999999091</v>
      </c>
      <c r="X25" s="11"/>
      <c r="AF25" s="9">
        <v>198.63951881137024</v>
      </c>
      <c r="AO25" s="25">
        <f>L25*Input!$E$5/Input!$E$7</f>
        <v>15.02313502844193</v>
      </c>
      <c r="AY25" s="25">
        <v>75746.931115516782</v>
      </c>
      <c r="AZ25" s="9">
        <v>1.8027762034130315E-3</v>
      </c>
    </row>
    <row r="26" spans="1:54" x14ac:dyDescent="0.2">
      <c r="A26" s="16"/>
      <c r="B26" s="16"/>
      <c r="C26" s="16"/>
      <c r="D26" s="16"/>
      <c r="H26" s="9"/>
      <c r="I26" s="9" t="s">
        <v>126</v>
      </c>
      <c r="J26" s="9" t="s">
        <v>129</v>
      </c>
      <c r="K26" s="9" t="s">
        <v>131</v>
      </c>
      <c r="L26" s="27">
        <v>2.2395010308373228E-3</v>
      </c>
      <c r="M26" s="9">
        <v>174.78872558844694</v>
      </c>
      <c r="Q26" s="9">
        <v>0.28560544941064309</v>
      </c>
      <c r="R26" s="9">
        <v>1.0770713825162586</v>
      </c>
      <c r="S26" s="9">
        <v>3.7711863857599117</v>
      </c>
      <c r="T26" s="9">
        <v>0.28834214397672886</v>
      </c>
      <c r="U26" s="9">
        <v>3.5348838166029384</v>
      </c>
      <c r="V26" s="9">
        <v>4.1007577849741557</v>
      </c>
      <c r="W26" s="9">
        <v>176.99999999999818</v>
      </c>
      <c r="X26" s="11"/>
      <c r="AF26" s="9">
        <v>174.78872558844694</v>
      </c>
      <c r="AO26" s="25">
        <f>L26*Input!$E$5/Input!$E$7</f>
        <v>18.662508590311024</v>
      </c>
      <c r="AY26" s="25">
        <v>330826.55932603835</v>
      </c>
      <c r="AZ26" s="9">
        <v>2.2395010308373228E-3</v>
      </c>
    </row>
    <row r="27" spans="1:54" x14ac:dyDescent="0.2">
      <c r="A27" s="16"/>
      <c r="B27" s="16"/>
      <c r="C27" s="16"/>
      <c r="D27" s="16"/>
      <c r="H27" s="9"/>
      <c r="I27" s="9" t="s">
        <v>126</v>
      </c>
      <c r="J27" s="9" t="s">
        <v>129</v>
      </c>
      <c r="K27" s="9" t="s">
        <v>133</v>
      </c>
      <c r="L27" s="27">
        <v>1.8332379898591841E-3</v>
      </c>
      <c r="M27" s="9">
        <v>195.45264091741475</v>
      </c>
      <c r="Q27" s="9">
        <v>0.91670933439524216</v>
      </c>
      <c r="R27" s="9">
        <v>1.031798258004978</v>
      </c>
      <c r="S27" s="9">
        <v>1.1255457093012591</v>
      </c>
      <c r="T27" s="9">
        <v>1.0117360041049617</v>
      </c>
      <c r="U27" s="9">
        <v>1.2039373784078258</v>
      </c>
      <c r="V27" s="9">
        <v>1.2817209374216323</v>
      </c>
      <c r="W27" s="9">
        <v>75.999999999999091</v>
      </c>
      <c r="X27" s="11"/>
      <c r="AF27" s="9">
        <v>195.45264091741475</v>
      </c>
      <c r="AO27" s="25">
        <f>L27*Input!$E$5/Input!$E$7</f>
        <v>15.276983248826536</v>
      </c>
      <c r="AY27" s="25">
        <v>94284.713614499473</v>
      </c>
      <c r="AZ27" s="9">
        <v>1.8332379898591841E-3</v>
      </c>
    </row>
    <row r="28" spans="1:54" x14ac:dyDescent="0.2">
      <c r="A28" s="16"/>
      <c r="B28" s="16"/>
      <c r="C28" s="16"/>
      <c r="D28" s="16"/>
      <c r="H28" s="9"/>
      <c r="I28" s="9" t="s">
        <v>126</v>
      </c>
      <c r="J28" s="9" t="s">
        <v>129</v>
      </c>
      <c r="K28" s="9" t="s">
        <v>134</v>
      </c>
      <c r="L28" s="27">
        <v>1.8045255600499404E-3</v>
      </c>
      <c r="M28" s="9">
        <v>198.43595042964978</v>
      </c>
      <c r="Q28" s="9">
        <v>0.63851489638996584</v>
      </c>
      <c r="R28" s="9">
        <v>1.0401627004529308</v>
      </c>
      <c r="S28" s="9">
        <v>1.6290343519529469</v>
      </c>
      <c r="T28" s="9">
        <v>0.66036217390595542</v>
      </c>
      <c r="U28" s="9">
        <v>1.6197206576999603</v>
      </c>
      <c r="V28" s="9">
        <v>1.7524380471566401</v>
      </c>
      <c r="W28" s="9">
        <v>75.999999999999091</v>
      </c>
      <c r="X28" s="11"/>
      <c r="AF28" s="9">
        <v>198.43595042964978</v>
      </c>
      <c r="AO28" s="25">
        <f>L28*Input!$E$5/Input!$E$7</f>
        <v>15.037713000416172</v>
      </c>
      <c r="AY28" s="25">
        <v>144452.912613525</v>
      </c>
      <c r="AZ28" s="9">
        <v>1.8045255600499404E-3</v>
      </c>
    </row>
    <row r="29" spans="1:54" x14ac:dyDescent="0.2">
      <c r="A29" s="16"/>
      <c r="B29" s="16"/>
      <c r="C29" s="16"/>
      <c r="D29" s="16"/>
      <c r="H29" s="9"/>
      <c r="I29" s="9" t="s">
        <v>126</v>
      </c>
      <c r="J29" s="9" t="s">
        <v>129</v>
      </c>
      <c r="K29" s="9" t="s">
        <v>135</v>
      </c>
      <c r="L29" s="27">
        <v>1.8118216574524717E-3</v>
      </c>
      <c r="M29" s="9">
        <v>197.6178403918486</v>
      </c>
      <c r="Q29" s="9">
        <v>0.53951236935883407</v>
      </c>
      <c r="R29" s="9">
        <v>1.1048392859363279</v>
      </c>
      <c r="S29" s="9">
        <v>2.0478479246904726</v>
      </c>
      <c r="T29" s="9">
        <v>0.54066446773631971</v>
      </c>
      <c r="U29" s="9">
        <v>1.8574837219259785</v>
      </c>
      <c r="V29" s="9">
        <v>2.2673743720383204</v>
      </c>
      <c r="W29" s="9">
        <v>75.999999999999091</v>
      </c>
      <c r="X29" s="10"/>
      <c r="AF29" s="9">
        <v>197.6178403918486</v>
      </c>
      <c r="AO29" s="25">
        <f>L29*Input!$E$5/Input!$E$7</f>
        <v>15.098513812103931</v>
      </c>
      <c r="AY29" s="25">
        <v>176433.34284552315</v>
      </c>
      <c r="AZ29" s="9">
        <v>1.8118216574524717E-3</v>
      </c>
    </row>
    <row r="30" spans="1:54" x14ac:dyDescent="0.2">
      <c r="A30" s="16"/>
      <c r="B30" s="16"/>
      <c r="C30" s="16"/>
      <c r="D30" s="16"/>
      <c r="H30" s="9"/>
      <c r="I30" s="9" t="s">
        <v>126</v>
      </c>
      <c r="J30" s="9" t="s">
        <v>130</v>
      </c>
      <c r="K30" s="9" t="s">
        <v>131</v>
      </c>
      <c r="L30" s="27">
        <v>3.2995233814822962E-3</v>
      </c>
      <c r="M30" s="9">
        <v>179.96913900082424</v>
      </c>
      <c r="Q30" s="9">
        <v>0.49694685285741996</v>
      </c>
      <c r="R30" s="9">
        <v>1.3949629719912391</v>
      </c>
      <c r="S30" s="9">
        <v>2.8070667194495158</v>
      </c>
      <c r="T30" s="9">
        <v>0.69900667355291379</v>
      </c>
      <c r="U30" s="9">
        <v>2.8304887488011823</v>
      </c>
      <c r="V30" s="9">
        <v>5.5079094587261235</v>
      </c>
      <c r="W30" s="9">
        <v>166.99999999999591</v>
      </c>
      <c r="X30" s="10"/>
      <c r="AF30" s="9">
        <v>179.96913900082424</v>
      </c>
      <c r="AO30" s="25">
        <f>L30*Input!$E$5/Input!$E$7</f>
        <v>27.496028179019135</v>
      </c>
      <c r="AY30" s="25">
        <v>246307.5326126061</v>
      </c>
      <c r="AZ30" s="9">
        <v>3.2995233814822962E-3</v>
      </c>
    </row>
    <row r="31" spans="1:54" x14ac:dyDescent="0.2">
      <c r="A31" s="16"/>
      <c r="B31" s="16"/>
      <c r="C31" s="16"/>
      <c r="D31" s="16"/>
      <c r="H31" s="9"/>
      <c r="I31" s="9" t="s">
        <v>126</v>
      </c>
      <c r="J31" s="9" t="s">
        <v>130</v>
      </c>
      <c r="K31" s="9" t="s">
        <v>132</v>
      </c>
      <c r="L31" s="27">
        <v>2.1579375546164521E-3</v>
      </c>
      <c r="M31" s="9">
        <v>191.45207453170821</v>
      </c>
      <c r="Q31" s="9">
        <v>1.3942815902848011</v>
      </c>
      <c r="R31" s="9">
        <v>0.53196281470848927</v>
      </c>
      <c r="S31" s="9">
        <v>0.38153183576054284</v>
      </c>
      <c r="T31" s="9">
        <v>4.6638923128174596</v>
      </c>
      <c r="U31" s="9">
        <v>2.3990954551102002</v>
      </c>
      <c r="V31" s="9">
        <v>0.67890667483250133</v>
      </c>
      <c r="W31" s="9">
        <v>65.999999999996817</v>
      </c>
      <c r="X31" s="10"/>
      <c r="AF31" s="9">
        <v>191.45207453170821</v>
      </c>
      <c r="AO31" s="25">
        <f>L31*Input!$E$5/Input!$E$7</f>
        <v>17.982812955137103</v>
      </c>
      <c r="AY31" s="25">
        <v>36915.648452988244</v>
      </c>
      <c r="AZ31" s="9">
        <v>2.1579375546164521E-3</v>
      </c>
    </row>
    <row r="32" spans="1:54" x14ac:dyDescent="0.2">
      <c r="A32" s="16"/>
      <c r="B32" s="16"/>
      <c r="C32" s="16"/>
      <c r="D32" s="16"/>
      <c r="H32" s="9"/>
      <c r="I32" s="9" t="s">
        <v>126</v>
      </c>
      <c r="J32" s="9" t="s">
        <v>130</v>
      </c>
      <c r="K32" s="9" t="s">
        <v>133</v>
      </c>
      <c r="L32" s="27">
        <v>1.977727690667726E-3</v>
      </c>
      <c r="M32" s="9">
        <v>194.69839522164818</v>
      </c>
      <c r="Q32" s="9">
        <v>2.3209930986951282</v>
      </c>
      <c r="R32" s="9">
        <v>1.9445169077872104</v>
      </c>
      <c r="S32" s="9">
        <v>0.83779521312684024</v>
      </c>
      <c r="T32" s="9">
        <v>2.804601038927629</v>
      </c>
      <c r="U32" s="9">
        <v>0.52062305029951228</v>
      </c>
      <c r="V32" s="9">
        <v>1.9685517665792833</v>
      </c>
      <c r="W32" s="9">
        <v>65.999999999996817</v>
      </c>
      <c r="X32" s="10"/>
      <c r="AF32" s="9">
        <v>194.69839522164818</v>
      </c>
      <c r="AO32" s="25">
        <f>L32*Input!$E$5/Input!$E$7</f>
        <v>16.481064088897718</v>
      </c>
      <c r="AY32" s="25">
        <v>61388.627705990933</v>
      </c>
      <c r="AZ32" s="9">
        <v>1.977727690667726E-3</v>
      </c>
    </row>
    <row r="33" spans="1:52" x14ac:dyDescent="0.2">
      <c r="A33" s="16"/>
      <c r="B33" s="16"/>
      <c r="C33" s="16"/>
      <c r="D33" s="16"/>
      <c r="H33" s="9"/>
      <c r="I33" s="9" t="s">
        <v>126</v>
      </c>
      <c r="J33" s="9" t="s">
        <v>130</v>
      </c>
      <c r="K33" s="9" t="s">
        <v>134</v>
      </c>
      <c r="L33" s="27">
        <v>1.8118625736481026E-3</v>
      </c>
      <c r="M33" s="9">
        <v>198.4105015484582</v>
      </c>
      <c r="Q33" s="9">
        <v>1.5489898646882081</v>
      </c>
      <c r="R33" s="9">
        <v>1.878250687586615</v>
      </c>
      <c r="S33" s="9">
        <v>1.2125648659196895</v>
      </c>
      <c r="T33" s="9">
        <v>1.5503231742100483</v>
      </c>
      <c r="U33" s="9">
        <v>0.64613770784798441</v>
      </c>
      <c r="V33" s="9">
        <v>2.2794611762187516</v>
      </c>
      <c r="W33" s="9">
        <v>65.999999999996817</v>
      </c>
      <c r="X33" s="10"/>
      <c r="AF33" s="9">
        <v>198.4105015484582</v>
      </c>
      <c r="AO33" s="25">
        <f>L33*Input!$E$5/Input!$E$7</f>
        <v>15.098854780400854</v>
      </c>
      <c r="AY33" s="25">
        <v>111054.657446046</v>
      </c>
      <c r="AZ33" s="9">
        <v>1.8118625736481026E-3</v>
      </c>
    </row>
    <row r="34" spans="1:52" x14ac:dyDescent="0.2">
      <c r="A34" s="16"/>
      <c r="B34" s="16"/>
      <c r="C34" s="16"/>
      <c r="D34" s="16"/>
      <c r="H34" s="9"/>
      <c r="I34" s="9" t="s">
        <v>126</v>
      </c>
      <c r="J34" s="9" t="s">
        <v>130</v>
      </c>
      <c r="K34" s="9" t="s">
        <v>135</v>
      </c>
      <c r="L34" s="27">
        <v>1.8529609435280784E-3</v>
      </c>
      <c r="M34" s="9">
        <v>197.41114065791413</v>
      </c>
      <c r="Q34" s="9">
        <v>1.2495466411626701</v>
      </c>
      <c r="R34" s="9">
        <v>1.9046926753087903</v>
      </c>
      <c r="S34" s="9">
        <v>1.5243069866816048</v>
      </c>
      <c r="T34" s="9">
        <v>1.381676711579962</v>
      </c>
      <c r="U34" s="9">
        <v>0.88491487337278774</v>
      </c>
      <c r="V34" s="9">
        <v>3.2103421288358471</v>
      </c>
      <c r="W34" s="9">
        <v>65.999999999996817</v>
      </c>
      <c r="X34" s="10"/>
      <c r="AF34" s="9">
        <v>197.41114065791413</v>
      </c>
      <c r="AO34" s="25">
        <f>L34*Input!$E$5/Input!$E$7</f>
        <v>15.44134119606732</v>
      </c>
      <c r="AY34" s="25">
        <v>124609.90881556127</v>
      </c>
      <c r="AZ34" s="9">
        <v>1.8529609435280784E-3</v>
      </c>
    </row>
    <row r="35" spans="1:52" x14ac:dyDescent="0.2">
      <c r="A35" s="16"/>
      <c r="B35" s="16"/>
      <c r="C35" s="16"/>
      <c r="D35" s="16"/>
      <c r="H35" s="9"/>
      <c r="I35" s="9" t="s">
        <v>126</v>
      </c>
      <c r="J35" s="9" t="s">
        <v>130</v>
      </c>
      <c r="K35" s="9" t="s">
        <v>137</v>
      </c>
      <c r="L35" s="27">
        <v>1.5304412399724354E-3</v>
      </c>
      <c r="M35" s="9">
        <v>207.33821293359239</v>
      </c>
      <c r="Q35" s="9">
        <v>1.2432577358479691</v>
      </c>
      <c r="R35" s="9">
        <v>1.7676362018076517</v>
      </c>
      <c r="S35" s="9">
        <v>1.4217777624379937</v>
      </c>
      <c r="T35" s="9">
        <v>1.2783801175564231</v>
      </c>
      <c r="U35" s="9">
        <v>0.82706123791511654</v>
      </c>
      <c r="V35" s="9">
        <v>2.5841840527622111</v>
      </c>
      <c r="W35" s="9">
        <v>125.99999999999909</v>
      </c>
      <c r="X35" s="10"/>
      <c r="AF35" s="9">
        <v>207.33821293359239</v>
      </c>
      <c r="AO35" s="25">
        <f>L35*Input!$E$5/Input!$E$7</f>
        <v>12.753676999770295</v>
      </c>
      <c r="AY35" s="25">
        <v>134678.72871150519</v>
      </c>
      <c r="AZ35" s="9">
        <v>1.5304412399724354E-3</v>
      </c>
    </row>
    <row r="36" spans="1:52" x14ac:dyDescent="0.2">
      <c r="A36" s="16"/>
      <c r="B36" s="16"/>
      <c r="C36" s="16"/>
      <c r="D36" s="16"/>
      <c r="H36" s="9"/>
      <c r="I36" s="9" t="s">
        <v>126</v>
      </c>
      <c r="J36" s="9" t="s">
        <v>130</v>
      </c>
      <c r="K36" s="9" t="s">
        <v>138</v>
      </c>
      <c r="L36" s="27">
        <v>1.3116261222852882E-3</v>
      </c>
      <c r="M36" s="9">
        <v>219.07698378130672</v>
      </c>
      <c r="Q36" s="9">
        <v>0.32975681303175947</v>
      </c>
      <c r="R36" s="9">
        <v>1.1950715984791249</v>
      </c>
      <c r="S36" s="9">
        <v>3.6240997949116691</v>
      </c>
      <c r="T36" s="9">
        <v>0.3769267148910313</v>
      </c>
      <c r="U36" s="9">
        <v>3.4663256836296563</v>
      </c>
      <c r="V36" s="9">
        <v>4.9505929110513804</v>
      </c>
      <c r="W36" s="9">
        <v>267.999999999995</v>
      </c>
      <c r="X36" s="10"/>
      <c r="AF36" s="9">
        <v>219.07698378130672</v>
      </c>
      <c r="AO36" s="25">
        <f>L36*Input!$E$5/Input!$E$7</f>
        <v>10.930217685710735</v>
      </c>
      <c r="AY36" s="25">
        <v>456774.75817106193</v>
      </c>
      <c r="AZ36" s="9">
        <v>1.3116261222852882E-3</v>
      </c>
    </row>
    <row r="37" spans="1:52" x14ac:dyDescent="0.2">
      <c r="A37" s="16"/>
      <c r="B37" s="16"/>
      <c r="C37" s="16"/>
      <c r="D37" s="16"/>
      <c r="H37" s="9"/>
      <c r="I37" s="9" t="s">
        <v>126</v>
      </c>
      <c r="J37" s="9" t="s">
        <v>131</v>
      </c>
      <c r="K37" s="9" t="s">
        <v>136</v>
      </c>
      <c r="L37" s="27">
        <v>2.3470436004415203E-3</v>
      </c>
      <c r="M37" s="9">
        <v>175.53471611924684</v>
      </c>
      <c r="Q37" s="9">
        <v>1.3216087378881272</v>
      </c>
      <c r="R37" s="9">
        <v>1.1385839385993604</v>
      </c>
      <c r="S37" s="9">
        <v>0.86151362801880949</v>
      </c>
      <c r="T37" s="9">
        <v>1.5808083196203353</v>
      </c>
      <c r="U37" s="9">
        <v>0.90505174528485821</v>
      </c>
      <c r="V37" s="9">
        <v>1.1732849948490727</v>
      </c>
      <c r="W37" s="9">
        <v>277.99999999999727</v>
      </c>
      <c r="X37" s="10"/>
      <c r="AF37" s="9">
        <v>175.53471611924684</v>
      </c>
      <c r="AO37" s="25">
        <f>L37*Input!$E$5/Input!$E$7</f>
        <v>19.558696670346002</v>
      </c>
      <c r="AY37" s="25">
        <v>858193.6037370374</v>
      </c>
      <c r="AZ37" s="9">
        <v>2.3470436004415203E-3</v>
      </c>
    </row>
    <row r="38" spans="1:52" x14ac:dyDescent="0.2">
      <c r="A38" s="16"/>
      <c r="B38" s="16"/>
      <c r="C38" s="16"/>
      <c r="D38" s="16"/>
      <c r="H38" s="9"/>
      <c r="I38" s="9" t="s">
        <v>126</v>
      </c>
      <c r="J38" s="9" t="s">
        <v>131</v>
      </c>
      <c r="K38" s="9" t="s">
        <v>137</v>
      </c>
      <c r="L38" s="27">
        <v>2.0716262801258756E-3</v>
      </c>
      <c r="M38" s="9">
        <v>173.46251680714013</v>
      </c>
      <c r="Q38" s="9">
        <v>1.1092055900320097</v>
      </c>
      <c r="R38" s="9">
        <v>0.56181202639483174</v>
      </c>
      <c r="S38" s="9">
        <v>0.50649945460391965</v>
      </c>
      <c r="T38" s="9">
        <v>2.1962814922977105</v>
      </c>
      <c r="U38" s="9">
        <v>1.7851055598449006</v>
      </c>
      <c r="V38" s="9">
        <v>0.56343778225278518</v>
      </c>
      <c r="W38" s="9">
        <v>226.99999999999818</v>
      </c>
      <c r="X38" s="10"/>
      <c r="AF38" s="9">
        <v>173.46251680714013</v>
      </c>
      <c r="AO38" s="25">
        <f>L38*Input!$E$5/Input!$E$7</f>
        <v>17.2635523343823</v>
      </c>
      <c r="AY38" s="25">
        <v>617698.41133304546</v>
      </c>
      <c r="AZ38" s="9">
        <v>2.0716262801258756E-3</v>
      </c>
    </row>
    <row r="39" spans="1:52" x14ac:dyDescent="0.2">
      <c r="A39" s="16"/>
      <c r="B39" s="16"/>
      <c r="C39" s="16"/>
      <c r="D39" s="16"/>
      <c r="H39" s="9"/>
      <c r="I39" s="9" t="s">
        <v>126</v>
      </c>
      <c r="J39" s="9" t="s">
        <v>131</v>
      </c>
      <c r="K39" s="9" t="s">
        <v>138</v>
      </c>
      <c r="L39" s="27">
        <v>1.549957220543217E-3</v>
      </c>
      <c r="M39" s="9">
        <v>167.37554910803863</v>
      </c>
      <c r="Q39" s="9">
        <v>0.68733424319689551</v>
      </c>
      <c r="R39" s="9">
        <v>0.88739176470095849</v>
      </c>
      <c r="S39" s="9">
        <v>1.2910629340589306</v>
      </c>
      <c r="T39" s="9">
        <v>0.79275613453460025</v>
      </c>
      <c r="U39" s="9">
        <v>1.6780451778866439</v>
      </c>
      <c r="V39" s="9">
        <v>1.3214004096969747</v>
      </c>
      <c r="W39" s="9">
        <v>368.99999999999409</v>
      </c>
      <c r="X39" s="10"/>
      <c r="AF39" s="9">
        <v>167.37554910803863</v>
      </c>
      <c r="AO39" s="25">
        <f>L39*Input!$E$5/Input!$E$7</f>
        <v>12.916310171193475</v>
      </c>
      <c r="AY39" s="25">
        <v>1711294.9739946225</v>
      </c>
      <c r="AZ39" s="9">
        <v>1.549957220543217E-3</v>
      </c>
    </row>
    <row r="40" spans="1:52" x14ac:dyDescent="0.2">
      <c r="A40" s="16"/>
      <c r="B40" s="16"/>
      <c r="C40" s="16"/>
      <c r="D40" s="16"/>
      <c r="H40" s="9"/>
      <c r="I40" s="9" t="s">
        <v>126</v>
      </c>
      <c r="J40" s="9" t="s">
        <v>131</v>
      </c>
      <c r="K40" s="9" t="s">
        <v>139</v>
      </c>
      <c r="L40" s="27">
        <v>1.9404441172764532E-3</v>
      </c>
      <c r="M40" s="9">
        <v>172.25826876695641</v>
      </c>
      <c r="Q40" s="9">
        <v>0.96238095452334771</v>
      </c>
      <c r="R40" s="9">
        <v>1.1697291307922442</v>
      </c>
      <c r="S40" s="9">
        <v>1.2154533246884471</v>
      </c>
      <c r="T40" s="9">
        <v>1.0055500680479015</v>
      </c>
      <c r="U40" s="9">
        <v>1.085699556034158</v>
      </c>
      <c r="V40" s="9">
        <v>1.4855260486791411</v>
      </c>
      <c r="W40" s="9">
        <v>331.99999999999363</v>
      </c>
      <c r="X40" s="10"/>
      <c r="AF40" s="9">
        <v>172.25826876695641</v>
      </c>
      <c r="AO40" s="25">
        <f>L40*Input!$E$5/Input!$E$7</f>
        <v>16.170367643970444</v>
      </c>
      <c r="AY40" s="25">
        <v>1349151.704863531</v>
      </c>
      <c r="AZ40" s="9">
        <v>1.9404441172764532E-3</v>
      </c>
    </row>
    <row r="41" spans="1:52" x14ac:dyDescent="0.2">
      <c r="A41" s="16"/>
      <c r="B41" s="16"/>
      <c r="C41" s="16"/>
      <c r="D41" s="16"/>
      <c r="H41" s="9"/>
      <c r="I41" s="9" t="s">
        <v>126</v>
      </c>
      <c r="J41" s="9" t="s">
        <v>132</v>
      </c>
      <c r="K41" s="9" t="s">
        <v>133</v>
      </c>
      <c r="L41" s="27">
        <v>2.1162627955339263E-3</v>
      </c>
      <c r="M41" s="9">
        <v>194.0732098272502</v>
      </c>
      <c r="Q41" s="9">
        <v>0.52814700552062732</v>
      </c>
      <c r="R41" s="9">
        <v>1.159743412159622</v>
      </c>
      <c r="S41" s="9">
        <v>2.1958723613634632</v>
      </c>
      <c r="T41" s="9">
        <v>0.52918305714522385</v>
      </c>
      <c r="U41" s="9">
        <v>1.8971264862710446</v>
      </c>
      <c r="V41" s="9">
        <v>2.5516441961837968</v>
      </c>
      <c r="W41" s="9">
        <v>44.000000000005457</v>
      </c>
      <c r="X41" s="10"/>
      <c r="AF41" s="9">
        <v>194.0732098272502</v>
      </c>
      <c r="AO41" s="25">
        <f>L41*Input!$E$5/Input!$E$7</f>
        <v>17.635523296116055</v>
      </c>
      <c r="AY41" s="25">
        <v>47360.322296989136</v>
      </c>
      <c r="AZ41" s="9">
        <v>2.1162627955339263E-3</v>
      </c>
    </row>
    <row r="42" spans="1:52" x14ac:dyDescent="0.2">
      <c r="A42" s="16"/>
      <c r="B42" s="16"/>
      <c r="C42" s="16"/>
      <c r="D42" s="16"/>
      <c r="H42" s="9"/>
      <c r="I42" s="9" t="s">
        <v>126</v>
      </c>
      <c r="J42" s="9" t="s">
        <v>132</v>
      </c>
      <c r="K42" s="9" t="s">
        <v>134</v>
      </c>
      <c r="L42" s="27">
        <v>2.0689407637559439E-3</v>
      </c>
      <c r="M42" s="9">
        <v>197.63334105453117</v>
      </c>
      <c r="Q42" s="9">
        <v>0.34201665905699863</v>
      </c>
      <c r="R42" s="9">
        <v>1.0869797627897946</v>
      </c>
      <c r="S42" s="9">
        <v>3.1781485901499447</v>
      </c>
      <c r="T42" s="9">
        <v>0.34354973064616823</v>
      </c>
      <c r="U42" s="9">
        <v>2.9369401183317838</v>
      </c>
      <c r="V42" s="9">
        <v>3.470068187158335</v>
      </c>
      <c r="W42" s="9">
        <v>44.000000000005457</v>
      </c>
      <c r="X42" s="10"/>
      <c r="AF42" s="9">
        <v>197.63334105453117</v>
      </c>
      <c r="AO42" s="25">
        <f>L42*Input!$E$5/Input!$E$7</f>
        <v>17.241173031299535</v>
      </c>
      <c r="AY42" s="25">
        <v>72950.952671001171</v>
      </c>
      <c r="AZ42" s="9">
        <v>2.0689407637559439E-3</v>
      </c>
    </row>
    <row r="43" spans="1:52" x14ac:dyDescent="0.2">
      <c r="A43" s="16"/>
      <c r="B43" s="16"/>
      <c r="C43" s="16"/>
      <c r="D43" s="16"/>
      <c r="H43" s="9"/>
      <c r="I43" s="9" t="s">
        <v>126</v>
      </c>
      <c r="J43" s="9" t="s">
        <v>132</v>
      </c>
      <c r="K43" s="9" t="s">
        <v>135</v>
      </c>
      <c r="L43" s="27">
        <v>2.0841453521081017E-3</v>
      </c>
      <c r="M43" s="9">
        <v>196.40300331946005</v>
      </c>
      <c r="Q43" s="9">
        <v>0.27443951549065304</v>
      </c>
      <c r="R43" s="9">
        <v>1.0964486621411835</v>
      </c>
      <c r="S43" s="9">
        <v>3.9952288218440861</v>
      </c>
      <c r="T43" s="9">
        <v>0.28207989541453449</v>
      </c>
      <c r="U43" s="9">
        <v>3.7452330404350862</v>
      </c>
      <c r="V43" s="9">
        <v>4.5025179204572678</v>
      </c>
      <c r="W43" s="9">
        <v>44.000000000005457</v>
      </c>
      <c r="X43" s="10"/>
      <c r="AF43" s="9">
        <v>196.40300331946005</v>
      </c>
      <c r="AO43" s="25">
        <f>L43*Input!$E$5/Input!$E$7</f>
        <v>17.367877934234183</v>
      </c>
      <c r="AY43" s="25">
        <v>88848.16163049548</v>
      </c>
      <c r="AZ43" s="9">
        <v>2.0841453521081017E-3</v>
      </c>
    </row>
    <row r="44" spans="1:52" x14ac:dyDescent="0.2">
      <c r="A44" s="16"/>
      <c r="B44" s="16"/>
      <c r="C44" s="16"/>
      <c r="D44" s="16"/>
      <c r="H44" s="9"/>
      <c r="I44" s="9" t="s">
        <v>126</v>
      </c>
      <c r="J44" s="9" t="s">
        <v>133</v>
      </c>
      <c r="K44" s="9" t="s">
        <v>136</v>
      </c>
      <c r="L44" s="27">
        <v>1.5421738773886422E-3</v>
      </c>
      <c r="M44" s="9">
        <v>197.40979633215562</v>
      </c>
      <c r="Q44" s="9">
        <v>0.44596679872179201</v>
      </c>
      <c r="R44" s="9">
        <v>1.2872993205848022</v>
      </c>
      <c r="S44" s="9">
        <v>2.8865362270787776</v>
      </c>
      <c r="T44" s="9">
        <v>0.51982027066176084</v>
      </c>
      <c r="U44" s="9">
        <v>2.6136543695158427</v>
      </c>
      <c r="V44" s="9">
        <v>4.331190001652141</v>
      </c>
      <c r="W44" s="9">
        <v>176.99999999999818</v>
      </c>
      <c r="X44" s="10"/>
      <c r="AF44" s="9">
        <v>197.40979633215562</v>
      </c>
      <c r="AO44" s="25">
        <f>L44*Input!$E$5/Input!$E$7</f>
        <v>12.851448978238684</v>
      </c>
      <c r="AY44" s="25">
        <v>232477.83578093571</v>
      </c>
      <c r="AZ44" s="9">
        <v>1.5421738773886422E-3</v>
      </c>
    </row>
    <row r="45" spans="1:52" x14ac:dyDescent="0.2">
      <c r="A45" s="16"/>
      <c r="B45" s="16"/>
      <c r="C45" s="16"/>
      <c r="D45" s="16"/>
      <c r="H45" s="9"/>
      <c r="I45" s="9" t="s">
        <v>126</v>
      </c>
      <c r="J45" s="9" t="s">
        <v>133</v>
      </c>
      <c r="K45" s="9" t="s">
        <v>137</v>
      </c>
      <c r="L45" s="27">
        <v>1.6044112663485695E-3</v>
      </c>
      <c r="M45" s="9">
        <v>196.93037396845813</v>
      </c>
      <c r="Q45" s="9">
        <v>0.68843206957365755</v>
      </c>
      <c r="R45" s="9">
        <v>1.1683015039151392</v>
      </c>
      <c r="S45" s="9">
        <v>1.6970468918431738</v>
      </c>
      <c r="T45" s="9">
        <v>0.69059993187282975</v>
      </c>
      <c r="U45" s="9">
        <v>1.4571502830733392</v>
      </c>
      <c r="V45" s="9">
        <v>1.988905810336846</v>
      </c>
      <c r="W45" s="9">
        <v>125.99999999999909</v>
      </c>
      <c r="X45" s="10"/>
      <c r="AF45" s="9">
        <v>196.93037396845813</v>
      </c>
      <c r="AO45" s="25">
        <f>L45*Input!$E$5/Input!$E$7</f>
        <v>13.370093886238079</v>
      </c>
      <c r="AY45" s="25">
        <v>174987.98644648527</v>
      </c>
      <c r="AZ45" s="9">
        <v>1.6044112663485695E-3</v>
      </c>
    </row>
    <row r="46" spans="1:52" x14ac:dyDescent="0.2">
      <c r="A46" s="16"/>
      <c r="B46" s="16"/>
      <c r="C46" s="16"/>
      <c r="D46" s="16"/>
      <c r="H46" s="9"/>
      <c r="I46" s="9" t="s">
        <v>126</v>
      </c>
      <c r="J46" s="9" t="s">
        <v>133</v>
      </c>
      <c r="K46" s="9" t="s">
        <v>138</v>
      </c>
      <c r="L46" s="27">
        <v>1.2617136477319157E-3</v>
      </c>
      <c r="M46" s="9">
        <v>200.17493965095892</v>
      </c>
      <c r="Q46" s="9">
        <v>0.24200810732197767</v>
      </c>
      <c r="R46" s="9">
        <v>1.0468686361183057</v>
      </c>
      <c r="S46" s="9">
        <v>4.3257585363679905</v>
      </c>
      <c r="T46" s="9">
        <v>0.2427325103915427</v>
      </c>
      <c r="U46" s="9">
        <v>4.1444615716940447</v>
      </c>
      <c r="V46" s="9">
        <v>4.5420561047841481</v>
      </c>
      <c r="W46" s="9">
        <v>267.999999999995</v>
      </c>
      <c r="X46" s="10"/>
      <c r="AF46" s="9">
        <v>200.17493965095892</v>
      </c>
      <c r="AO46" s="25">
        <f>L46*Input!$E$5/Input!$E$7</f>
        <v>10.514280397765965</v>
      </c>
      <c r="AY46" s="25">
        <v>497859.52167500398</v>
      </c>
      <c r="AZ46" s="9">
        <v>1.2617136477319157E-3</v>
      </c>
    </row>
    <row r="47" spans="1:52" x14ac:dyDescent="0.2">
      <c r="A47" s="16"/>
      <c r="B47" s="16"/>
      <c r="C47" s="16"/>
      <c r="D47" s="16"/>
      <c r="H47" s="9"/>
      <c r="I47" s="9" t="s">
        <v>126</v>
      </c>
      <c r="J47" s="9" t="s">
        <v>133</v>
      </c>
      <c r="K47" s="9" t="s">
        <v>139</v>
      </c>
      <c r="L47" s="27">
        <v>1.2819757067083874E-3</v>
      </c>
      <c r="M47" s="9">
        <v>199.93330390728215</v>
      </c>
      <c r="Q47" s="9">
        <v>0.28525035839575719</v>
      </c>
      <c r="R47" s="9">
        <v>1.1616608290097628</v>
      </c>
      <c r="S47" s="9">
        <v>4.0724254845565211</v>
      </c>
      <c r="T47" s="9">
        <v>0.32315279279192194</v>
      </c>
      <c r="U47" s="9">
        <v>3.9715086802282582</v>
      </c>
      <c r="V47" s="9">
        <v>5.3593757475804882</v>
      </c>
      <c r="W47" s="9">
        <v>230.99999999999454</v>
      </c>
      <c r="X47" s="10"/>
      <c r="AF47" s="9">
        <v>199.93330390728215</v>
      </c>
      <c r="AO47" s="25">
        <f>L47*Input!$E$5/Input!$E$7</f>
        <v>10.683130889236562</v>
      </c>
      <c r="AY47" s="25">
        <v>373961.46409392031</v>
      </c>
      <c r="AZ47" s="9">
        <v>1.2819757067083874E-3</v>
      </c>
    </row>
    <row r="48" spans="1:52" x14ac:dyDescent="0.2">
      <c r="A48" s="16"/>
      <c r="B48" s="16"/>
      <c r="C48" s="16"/>
      <c r="D48" s="16"/>
      <c r="H48" s="9"/>
      <c r="I48" s="9" t="s">
        <v>126</v>
      </c>
      <c r="J48" s="9" t="s">
        <v>134</v>
      </c>
      <c r="K48" s="9" t="s">
        <v>136</v>
      </c>
      <c r="L48" s="27">
        <v>1.4995116421365358E-3</v>
      </c>
      <c r="M48" s="9">
        <v>199.71599063936696</v>
      </c>
      <c r="Q48" s="9">
        <v>0.65270893707509181</v>
      </c>
      <c r="R48" s="9">
        <v>1.3017556336774061</v>
      </c>
      <c r="S48" s="9">
        <v>1.9943891675680303</v>
      </c>
      <c r="T48" s="9">
        <v>0.66697364058780129</v>
      </c>
      <c r="U48" s="9">
        <v>1.5655594070605992</v>
      </c>
      <c r="V48" s="9">
        <v>2.6529464503067239</v>
      </c>
      <c r="W48" s="9">
        <v>176.99999999999818</v>
      </c>
      <c r="AF48" s="9">
        <v>199.71599063936696</v>
      </c>
      <c r="AO48" s="25">
        <f>L48*Input!$E$5/Input!$E$7</f>
        <v>12.495930351137799</v>
      </c>
      <c r="AY48" s="25">
        <v>379542.40569903032</v>
      </c>
      <c r="AZ48" s="9">
        <v>1.4995116421365358E-3</v>
      </c>
    </row>
    <row r="49" spans="1:52" x14ac:dyDescent="0.2">
      <c r="A49" s="16"/>
      <c r="B49" s="16"/>
      <c r="C49" s="16"/>
      <c r="D49" s="16"/>
      <c r="H49" s="9"/>
      <c r="I49" s="9" t="s">
        <v>126</v>
      </c>
      <c r="J49" s="9" t="s">
        <v>134</v>
      </c>
      <c r="K49" s="9" t="s">
        <v>137</v>
      </c>
      <c r="L49" s="27">
        <v>1.5821288875656611E-3</v>
      </c>
      <c r="M49" s="9">
        <v>199.32016282036889</v>
      </c>
      <c r="Q49" s="9">
        <v>0.84425154053002893</v>
      </c>
      <c r="R49" s="9">
        <v>0.98991658093210355</v>
      </c>
      <c r="S49" s="9">
        <v>1.1725374884251023</v>
      </c>
      <c r="T49" s="9">
        <v>0.93711135623464081</v>
      </c>
      <c r="U49" s="9">
        <v>1.314763010891594</v>
      </c>
      <c r="V49" s="9">
        <v>1.2883820770402969</v>
      </c>
      <c r="W49" s="9">
        <v>125.99999999999909</v>
      </c>
      <c r="AF49" s="9">
        <v>199.32016282036889</v>
      </c>
      <c r="AO49" s="25">
        <f>L49*Input!$E$5/Input!$E$7</f>
        <v>13.184407396380509</v>
      </c>
      <c r="AY49" s="25">
        <v>270133.08333353529</v>
      </c>
      <c r="AZ49" s="9">
        <v>1.5821288875656611E-3</v>
      </c>
    </row>
    <row r="50" spans="1:52" x14ac:dyDescent="0.2">
      <c r="A50" s="16"/>
      <c r="B50" s="16"/>
      <c r="C50" s="16"/>
      <c r="D50" s="16"/>
      <c r="H50" s="9"/>
      <c r="I50" s="9" t="s">
        <v>126</v>
      </c>
      <c r="J50" s="9" t="s">
        <v>134</v>
      </c>
      <c r="K50" s="9" t="s">
        <v>138</v>
      </c>
      <c r="L50" s="27">
        <v>1.2608421183719265E-3</v>
      </c>
      <c r="M50" s="9">
        <v>201.15404858550789</v>
      </c>
      <c r="Q50" s="9">
        <v>0.3368628465684893</v>
      </c>
      <c r="R50" s="9">
        <v>1.0068117652710222</v>
      </c>
      <c r="S50" s="9">
        <v>2.9887883912609587</v>
      </c>
      <c r="T50" s="9">
        <v>0.34062119443241257</v>
      </c>
      <c r="U50" s="9">
        <v>3.0016872401523353</v>
      </c>
      <c r="V50" s="9">
        <v>3.0427200966727277</v>
      </c>
      <c r="W50" s="9">
        <v>267.999999999995</v>
      </c>
      <c r="AF50" s="9">
        <v>201.15404858550789</v>
      </c>
      <c r="AO50" s="25">
        <f>L50*Input!$E$5/Input!$E$7</f>
        <v>10.507017653099389</v>
      </c>
      <c r="AY50" s="25">
        <v>743185.6391331061</v>
      </c>
      <c r="AZ50" s="9">
        <v>1.2608421183719265E-3</v>
      </c>
    </row>
    <row r="51" spans="1:52" x14ac:dyDescent="0.2">
      <c r="H51" s="9"/>
      <c r="I51" s="9" t="s">
        <v>126</v>
      </c>
      <c r="J51" s="9" t="s">
        <v>134</v>
      </c>
      <c r="K51" s="9" t="s">
        <v>139</v>
      </c>
      <c r="L51" s="27">
        <v>1.2698195862723329E-3</v>
      </c>
      <c r="M51" s="9">
        <v>201.090057787875</v>
      </c>
      <c r="Q51" s="9">
        <v>0.41511396101465653</v>
      </c>
      <c r="R51" s="9">
        <v>1.1680283406146617</v>
      </c>
      <c r="S51" s="9">
        <v>2.8137534516055984</v>
      </c>
      <c r="T51" s="9">
        <v>0.4266769170065739</v>
      </c>
      <c r="U51" s="9">
        <v>2.4760788409933201</v>
      </c>
      <c r="V51" s="9">
        <v>3.3780901082850012</v>
      </c>
      <c r="W51" s="9">
        <v>230.99999999999454</v>
      </c>
      <c r="AF51" s="9">
        <v>201.090057787875</v>
      </c>
      <c r="AO51" s="25">
        <f>L51*Input!$E$5/Input!$E$7</f>
        <v>10.581829885602774</v>
      </c>
      <c r="AY51" s="25">
        <v>593293.82489804167</v>
      </c>
      <c r="AZ51" s="9">
        <v>1.2698195862723329E-3</v>
      </c>
    </row>
    <row r="52" spans="1:52" x14ac:dyDescent="0.2">
      <c r="H52" s="9"/>
      <c r="I52" s="9" t="s">
        <v>126</v>
      </c>
      <c r="J52" s="9" t="s">
        <v>135</v>
      </c>
      <c r="K52" s="9" t="s">
        <v>136</v>
      </c>
      <c r="L52" s="27">
        <v>1.5026003897552574E-3</v>
      </c>
      <c r="M52" s="9">
        <v>199.53990885182176</v>
      </c>
      <c r="Q52" s="9">
        <v>0.8868301632339044</v>
      </c>
      <c r="R52" s="9">
        <v>1.4069637331605285</v>
      </c>
      <c r="S52" s="9">
        <v>1.5865086591438333</v>
      </c>
      <c r="T52" s="9">
        <v>0.89213194192401191</v>
      </c>
      <c r="U52" s="9">
        <v>1.1343528772262395</v>
      </c>
      <c r="V52" s="9">
        <v>2.2455047742861649</v>
      </c>
      <c r="W52" s="9">
        <v>176.99999999999818</v>
      </c>
      <c r="AF52" s="9">
        <v>199.53990885182176</v>
      </c>
      <c r="AO52" s="25">
        <f>L52*Input!$E$5/Input!$E$7</f>
        <v>12.521669914627145</v>
      </c>
      <c r="AY52" s="25">
        <v>448409.50216202834</v>
      </c>
      <c r="AZ52" s="9">
        <v>1.5026003897552574E-3</v>
      </c>
    </row>
    <row r="53" spans="1:52" x14ac:dyDescent="0.2">
      <c r="H53" s="9"/>
      <c r="I53" s="9" t="s">
        <v>126</v>
      </c>
      <c r="J53" s="9" t="s">
        <v>135</v>
      </c>
      <c r="K53" s="9" t="s">
        <v>137</v>
      </c>
      <c r="L53" s="27">
        <v>1.5853525705776244E-3</v>
      </c>
      <c r="M53" s="9">
        <v>198.95080916674397</v>
      </c>
      <c r="Q53" s="9">
        <v>1.0068876467454362</v>
      </c>
      <c r="R53" s="9">
        <v>0.93916151925058888</v>
      </c>
      <c r="S53" s="9">
        <v>0.93273715521909673</v>
      </c>
      <c r="T53" s="9">
        <v>1.2173444512668776</v>
      </c>
      <c r="U53" s="9">
        <v>1.2007468479841998</v>
      </c>
      <c r="V53" s="9">
        <v>1.0590879692040034</v>
      </c>
      <c r="W53" s="9">
        <v>125.99999999999909</v>
      </c>
      <c r="AF53" s="9">
        <v>198.95080916674397</v>
      </c>
      <c r="AO53" s="25">
        <f>L53*Input!$E$5/Input!$E$7</f>
        <v>13.211271421480204</v>
      </c>
      <c r="AY53" s="25">
        <v>328617.29441052768</v>
      </c>
      <c r="AZ53" s="9">
        <v>1.5853525705776244E-3</v>
      </c>
    </row>
    <row r="54" spans="1:52" x14ac:dyDescent="0.2">
      <c r="H54" s="9"/>
      <c r="I54" s="9" t="s">
        <v>126</v>
      </c>
      <c r="J54" s="9" t="s">
        <v>135</v>
      </c>
      <c r="K54" s="9" t="s">
        <v>138</v>
      </c>
      <c r="L54" s="27">
        <v>1.2605075084467475E-3</v>
      </c>
      <c r="M54" s="9">
        <v>201.71832015508417</v>
      </c>
      <c r="Q54" s="9">
        <v>0.42817391975027808</v>
      </c>
      <c r="R54" s="9">
        <v>1.0180003295344302</v>
      </c>
      <c r="S54" s="9">
        <v>2.3775393189014267</v>
      </c>
      <c r="T54" s="9">
        <v>0.43462606778464313</v>
      </c>
      <c r="U54" s="9">
        <v>2.3706931740951047</v>
      </c>
      <c r="V54" s="9">
        <v>2.4568078235253425</v>
      </c>
      <c r="W54" s="9">
        <v>267.999999999995</v>
      </c>
      <c r="X54" s="11"/>
      <c r="AF54" s="9">
        <v>201.71832015508417</v>
      </c>
      <c r="AO54" s="25">
        <f>L54*Input!$E$5/Input!$E$7</f>
        <v>10.504229237056229</v>
      </c>
      <c r="AY54" s="25">
        <v>920424.40523657098</v>
      </c>
      <c r="AZ54" s="9">
        <v>1.2605075084467475E-3</v>
      </c>
    </row>
    <row r="55" spans="1:52" x14ac:dyDescent="0.2">
      <c r="H55" s="9"/>
      <c r="I55" s="9" t="s">
        <v>126</v>
      </c>
      <c r="J55" s="9" t="s">
        <v>135</v>
      </c>
      <c r="K55" s="9" t="s">
        <v>139</v>
      </c>
      <c r="L55" s="27">
        <v>1.2638853809609388E-3</v>
      </c>
      <c r="M55" s="9">
        <v>201.68203306464108</v>
      </c>
      <c r="Q55" s="9">
        <v>0.551171849624009</v>
      </c>
      <c r="R55" s="9">
        <v>1.233688764040699</v>
      </c>
      <c r="S55" s="9">
        <v>2.2383014750885417</v>
      </c>
      <c r="T55" s="9">
        <v>0.5622973510215914</v>
      </c>
      <c r="U55" s="9">
        <v>1.8509384646488003</v>
      </c>
      <c r="V55" s="9">
        <v>2.8171060699649741</v>
      </c>
      <c r="W55" s="9">
        <v>230.99999999999454</v>
      </c>
      <c r="X55" s="11"/>
      <c r="AF55" s="9">
        <v>201.68203306464108</v>
      </c>
      <c r="AO55" s="25">
        <f>L55*Input!$E$5/Input!$E$7</f>
        <v>10.53237817467449</v>
      </c>
      <c r="AY55" s="25">
        <v>711439.31091652752</v>
      </c>
      <c r="AZ55" s="9">
        <v>1.2638853809609388E-3</v>
      </c>
    </row>
    <row r="56" spans="1:52" x14ac:dyDescent="0.2">
      <c r="H56" s="9"/>
      <c r="I56" s="9" t="s">
        <v>126</v>
      </c>
      <c r="J56" s="9" t="s">
        <v>136</v>
      </c>
      <c r="K56" s="9" t="s">
        <v>137</v>
      </c>
      <c r="L56" s="27">
        <v>1.6597720290051395E-3</v>
      </c>
      <c r="M56" s="9">
        <v>192.15131178492592</v>
      </c>
      <c r="Q56" s="9">
        <v>2.132777574389102</v>
      </c>
      <c r="R56" s="9">
        <v>1.2538985375121257</v>
      </c>
      <c r="S56" s="9">
        <v>0.58791809918166638</v>
      </c>
      <c r="T56" s="9">
        <v>5.8938289904159316</v>
      </c>
      <c r="U56" s="9">
        <v>1.2957057899186395</v>
      </c>
      <c r="V56" s="9">
        <v>2.0371883837217597</v>
      </c>
      <c r="W56" s="9">
        <v>176.99999999999818</v>
      </c>
      <c r="X56" s="11"/>
      <c r="AF56" s="9">
        <v>192.15131178492592</v>
      </c>
      <c r="AO56" s="25">
        <f>L56*Input!$E$5/Input!$E$7</f>
        <v>13.83143357504283</v>
      </c>
      <c r="AY56" s="25">
        <v>170840.66734502575</v>
      </c>
      <c r="AZ56" s="9">
        <v>1.6597720290051395E-3</v>
      </c>
    </row>
    <row r="57" spans="1:52" x14ac:dyDescent="0.2">
      <c r="H57" s="9"/>
      <c r="I57" s="9" t="s">
        <v>126</v>
      </c>
      <c r="J57" s="9" t="s">
        <v>136</v>
      </c>
      <c r="K57" s="9" t="s">
        <v>138</v>
      </c>
      <c r="L57" s="27">
        <v>1.2995871050036096E-3</v>
      </c>
      <c r="M57" s="9">
        <v>217.1217467151414</v>
      </c>
      <c r="Q57" s="9">
        <v>1.2289839611920166</v>
      </c>
      <c r="R57" s="9">
        <v>1.8417533829346338</v>
      </c>
      <c r="S57" s="9">
        <v>1.4985983878489997</v>
      </c>
      <c r="T57" s="9">
        <v>1.3165956469111988</v>
      </c>
      <c r="U57" s="9">
        <v>0.871685826521711</v>
      </c>
      <c r="V57" s="9">
        <v>2.9568067226542345</v>
      </c>
      <c r="W57" s="9">
        <v>267.999999999995</v>
      </c>
      <c r="X57" s="11"/>
      <c r="AF57" s="9">
        <v>217.1217467151414</v>
      </c>
      <c r="AO57" s="25">
        <f>L57*Input!$E$5/Input!$E$7</f>
        <v>10.829892541696747</v>
      </c>
      <c r="AY57" s="25">
        <v>764779.74107112514</v>
      </c>
      <c r="AZ57" s="9">
        <v>1.2995871050036096E-3</v>
      </c>
    </row>
    <row r="58" spans="1:52" x14ac:dyDescent="0.2">
      <c r="H58" s="9"/>
      <c r="I58" s="9" t="s">
        <v>126</v>
      </c>
      <c r="J58" s="9" t="s">
        <v>138</v>
      </c>
      <c r="K58" s="9" t="s">
        <v>139</v>
      </c>
      <c r="L58" s="27">
        <v>1.2603708609876126E-3</v>
      </c>
      <c r="M58" s="9">
        <v>202.04186111525826</v>
      </c>
      <c r="Q58" s="9">
        <v>2.5778941585537836</v>
      </c>
      <c r="R58" s="9">
        <v>2.4269227649952057</v>
      </c>
      <c r="S58" s="9">
        <v>0.94143615514328416</v>
      </c>
      <c r="T58" s="9">
        <v>2.7417352436413198</v>
      </c>
      <c r="U58" s="9">
        <v>0.41256781962278444</v>
      </c>
      <c r="V58" s="9">
        <v>2.4300055237072109</v>
      </c>
      <c r="W58" s="9">
        <v>267.999999999995</v>
      </c>
      <c r="AF58" s="9">
        <v>202.04186111525826</v>
      </c>
      <c r="AO58" s="25">
        <f>L58*Input!$E$5/Input!$E$7</f>
        <v>10.503090508230105</v>
      </c>
      <c r="AY58" s="25">
        <v>824771.7882291252</v>
      </c>
      <c r="AZ58" s="9">
        <v>1.2603708609876126E-3</v>
      </c>
    </row>
    <row r="59" spans="1:52" x14ac:dyDescent="0.2">
      <c r="H59" s="9"/>
      <c r="I59" s="9" t="s">
        <v>127</v>
      </c>
      <c r="J59" s="9" t="s">
        <v>128</v>
      </c>
      <c r="K59" s="9" t="s">
        <v>129</v>
      </c>
      <c r="L59" s="27">
        <v>1.4986679082316515E-3</v>
      </c>
      <c r="M59" s="9">
        <v>186.41214105344125</v>
      </c>
      <c r="Q59" s="9">
        <v>0.60948954502238739</v>
      </c>
      <c r="R59" s="9">
        <v>0.63206608444270351</v>
      </c>
      <c r="S59" s="9">
        <v>1.037041717293915</v>
      </c>
      <c r="T59" s="9">
        <v>1.0099267653229618</v>
      </c>
      <c r="U59" s="9">
        <v>2.7186754255455381</v>
      </c>
      <c r="V59" s="9">
        <v>1.0861313180040655</v>
      </c>
      <c r="W59" s="9">
        <v>133.00000000000409</v>
      </c>
      <c r="AF59" s="9">
        <v>186.41214105344125</v>
      </c>
      <c r="AO59" s="25">
        <f>L59*Input!$E$5/Input!$E$7</f>
        <v>12.488899235263762</v>
      </c>
      <c r="AY59" s="25">
        <v>244785.34390954272</v>
      </c>
      <c r="AZ59" s="9">
        <v>1.4986679082316515E-3</v>
      </c>
    </row>
    <row r="60" spans="1:52" x14ac:dyDescent="0.2">
      <c r="H60" s="9"/>
      <c r="I60" s="9" t="s">
        <v>127</v>
      </c>
      <c r="J60" s="9" t="s">
        <v>128</v>
      </c>
      <c r="K60" s="9" t="s">
        <v>130</v>
      </c>
      <c r="L60" s="27">
        <v>1.6353535846290756E-3</v>
      </c>
      <c r="M60" s="9">
        <v>187.52975261448495</v>
      </c>
      <c r="Q60" s="9">
        <v>0.81293324574706149</v>
      </c>
      <c r="R60" s="9">
        <v>0.7619395610164259</v>
      </c>
      <c r="S60" s="9">
        <v>0.93727199004664408</v>
      </c>
      <c r="T60" s="9">
        <v>1.0877807967875435</v>
      </c>
      <c r="U60" s="9">
        <v>1.6460067733940185</v>
      </c>
      <c r="V60" s="9">
        <v>0.95559235088730421</v>
      </c>
      <c r="W60" s="9">
        <v>123.00000000000182</v>
      </c>
      <c r="AF60" s="9">
        <v>187.52975261448495</v>
      </c>
      <c r="AO60" s="25">
        <f>L60*Input!$E$5/Input!$E$7</f>
        <v>13.627946538575632</v>
      </c>
      <c r="AY60" s="25">
        <v>227265.70583256704</v>
      </c>
      <c r="AZ60" s="9">
        <v>1.6353535846290756E-3</v>
      </c>
    </row>
    <row r="61" spans="1:52" x14ac:dyDescent="0.2">
      <c r="H61" s="9"/>
      <c r="I61" s="9" t="s">
        <v>127</v>
      </c>
      <c r="J61" s="9" t="s">
        <v>128</v>
      </c>
      <c r="K61" s="9" t="s">
        <v>131</v>
      </c>
      <c r="L61" s="27">
        <v>5.6138569157225147E-4</v>
      </c>
      <c r="M61" s="9">
        <v>57.021012998124242</v>
      </c>
      <c r="Q61" s="9">
        <v>0.8799575665979561</v>
      </c>
      <c r="R61" s="9">
        <v>1.7595500129430244</v>
      </c>
      <c r="S61" s="9">
        <v>1.9995850706139169</v>
      </c>
      <c r="T61" s="9">
        <v>1.3326518772012259</v>
      </c>
      <c r="U61" s="9">
        <v>1.7210490790872082</v>
      </c>
      <c r="V61" s="9">
        <v>5.3283959125416951</v>
      </c>
      <c r="W61" s="9">
        <v>67.999999999994998</v>
      </c>
      <c r="AF61" s="9">
        <v>57.021012998124242</v>
      </c>
      <c r="AO61" s="25">
        <f>L61*Input!$E$5/Input!$E$7</f>
        <v>4.6782140964354291</v>
      </c>
      <c r="AY61" s="25">
        <v>185506.26371548985</v>
      </c>
      <c r="AZ61" s="9">
        <v>5.6138569157225147E-4</v>
      </c>
    </row>
    <row r="62" spans="1:52" x14ac:dyDescent="0.2">
      <c r="H62" s="9"/>
      <c r="I62" s="9" t="s">
        <v>127</v>
      </c>
      <c r="J62" s="9" t="s">
        <v>128</v>
      </c>
      <c r="K62" s="9" t="s">
        <v>132</v>
      </c>
      <c r="L62" s="27">
        <v>1.4367998681990601E-3</v>
      </c>
      <c r="M62" s="9">
        <v>185.83440232090646</v>
      </c>
      <c r="Q62" s="9">
        <v>0.65054517732233919</v>
      </c>
      <c r="R62" s="9">
        <v>0.51199752236455509</v>
      </c>
      <c r="S62" s="9">
        <v>0.78702838820810272</v>
      </c>
      <c r="T62" s="9">
        <v>1.4415430067315627</v>
      </c>
      <c r="U62" s="9">
        <v>3.4062198872236564</v>
      </c>
      <c r="V62" s="9">
        <v>0.89291146422123491</v>
      </c>
      <c r="W62" s="9">
        <v>101.00000000001046</v>
      </c>
      <c r="AF62" s="9">
        <v>185.83440232090646</v>
      </c>
      <c r="AO62" s="25">
        <f>L62*Input!$E$5/Input!$E$7</f>
        <v>11.973332234992167</v>
      </c>
      <c r="AY62" s="25">
        <v>171493.51036952346</v>
      </c>
      <c r="AZ62" s="9">
        <v>1.4367998681990601E-3</v>
      </c>
    </row>
    <row r="63" spans="1:52" x14ac:dyDescent="0.2">
      <c r="H63" s="9"/>
      <c r="I63" s="9" t="s">
        <v>127</v>
      </c>
      <c r="J63" s="9" t="s">
        <v>128</v>
      </c>
      <c r="K63" s="9" t="s">
        <v>133</v>
      </c>
      <c r="L63" s="27">
        <v>1.4148043456160282E-3</v>
      </c>
      <c r="M63" s="9">
        <v>185.61646113181646</v>
      </c>
      <c r="Q63" s="9">
        <v>1.0374473267633313</v>
      </c>
      <c r="R63" s="9">
        <v>0.62413329948990182</v>
      </c>
      <c r="S63" s="9">
        <v>0.60160480767452285</v>
      </c>
      <c r="T63" s="9">
        <v>1.7814708393289185</v>
      </c>
      <c r="U63" s="9">
        <v>1.6551852439189481</v>
      </c>
      <c r="V63" s="9">
        <v>0.64476479186195046</v>
      </c>
      <c r="W63" s="9">
        <v>73.000000000001819</v>
      </c>
      <c r="AF63" s="9">
        <v>185.61646113181646</v>
      </c>
      <c r="AO63" s="25">
        <f>L63*Input!$E$5/Input!$E$7</f>
        <v>11.790036213466902</v>
      </c>
      <c r="AY63" s="25">
        <v>138770.31558156709</v>
      </c>
      <c r="AZ63" s="9">
        <v>1.4148043456160282E-3</v>
      </c>
    </row>
    <row r="64" spans="1:52" x14ac:dyDescent="0.2">
      <c r="H64" s="9"/>
      <c r="I64" s="9" t="s">
        <v>127</v>
      </c>
      <c r="J64" s="9" t="s">
        <v>128</v>
      </c>
      <c r="K64" s="9" t="s">
        <v>134</v>
      </c>
      <c r="L64" s="27">
        <v>1.6816332802038637E-3</v>
      </c>
      <c r="M64" s="9">
        <v>187.86605550793553</v>
      </c>
      <c r="Q64" s="9">
        <v>1.4464101690956195</v>
      </c>
      <c r="R64" s="9">
        <v>1.0853734874663681</v>
      </c>
      <c r="S64" s="9">
        <v>0.75039121727483937</v>
      </c>
      <c r="T64" s="9">
        <v>1.9290535695891777</v>
      </c>
      <c r="U64" s="9">
        <v>0.92206461335447043</v>
      </c>
      <c r="V64" s="9">
        <v>1.0862249467581766</v>
      </c>
      <c r="W64" s="9">
        <v>71.000000000003638</v>
      </c>
      <c r="AF64" s="9">
        <v>187.86605550793553</v>
      </c>
      <c r="AO64" s="25">
        <f>L64*Input!$E$5/Input!$E$7</f>
        <v>14.013610668365532</v>
      </c>
      <c r="AY64" s="25">
        <v>128153.65756052155</v>
      </c>
      <c r="AZ64" s="9">
        <v>1.6816332802038637E-3</v>
      </c>
    </row>
    <row r="65" spans="8:52" x14ac:dyDescent="0.2">
      <c r="H65" s="9"/>
      <c r="I65" s="9" t="s">
        <v>127</v>
      </c>
      <c r="J65" s="9" t="s">
        <v>128</v>
      </c>
      <c r="K65" s="9" t="s">
        <v>135</v>
      </c>
      <c r="L65" s="27">
        <v>1.7776281828552928E-3</v>
      </c>
      <c r="M65" s="9">
        <v>188.50667231442773</v>
      </c>
      <c r="Q65" s="9">
        <v>1.4931548112789068</v>
      </c>
      <c r="R65" s="9">
        <v>1.5098064747881008</v>
      </c>
      <c r="S65" s="9">
        <v>1.0111520007057617</v>
      </c>
      <c r="T65" s="9">
        <v>1.57497229129295</v>
      </c>
      <c r="U65" s="9">
        <v>0.70642041511184583</v>
      </c>
      <c r="V65" s="9">
        <v>1.6102963502685987</v>
      </c>
      <c r="W65" s="9">
        <v>83.000000000004093</v>
      </c>
      <c r="AF65" s="9">
        <v>188.50667231442773</v>
      </c>
      <c r="AO65" s="25">
        <f>L65*Input!$E$5/Input!$E$7</f>
        <v>14.813568190460774</v>
      </c>
      <c r="AY65" s="25">
        <v>156964.83800999797</v>
      </c>
      <c r="AZ65" s="9">
        <v>1.7776281828552928E-3</v>
      </c>
    </row>
    <row r="66" spans="8:52" x14ac:dyDescent="0.2">
      <c r="H66" s="9"/>
      <c r="I66" s="9" t="s">
        <v>127</v>
      </c>
      <c r="J66" s="9" t="s">
        <v>128</v>
      </c>
      <c r="K66" s="9" t="s">
        <v>136</v>
      </c>
      <c r="L66" s="27">
        <v>1.5936361035713401E-3</v>
      </c>
      <c r="M66" s="9">
        <v>187.20947164189769</v>
      </c>
      <c r="Q66" s="9">
        <v>0.47817622001487975</v>
      </c>
      <c r="R66" s="9">
        <v>1.0366886088821989</v>
      </c>
      <c r="S66" s="9">
        <v>2.1680053618097936</v>
      </c>
      <c r="T66" s="9">
        <v>0.48449312468769518</v>
      </c>
      <c r="U66" s="9">
        <v>2.1189058952903359</v>
      </c>
      <c r="V66" s="9">
        <v>2.2772374763933039</v>
      </c>
      <c r="W66" s="9">
        <v>234.00000000000318</v>
      </c>
      <c r="AF66" s="9">
        <v>187.20947164189769</v>
      </c>
      <c r="AO66" s="25">
        <f>L66*Input!$E$5/Input!$E$7</f>
        <v>13.280300863094501</v>
      </c>
      <c r="AY66" s="25">
        <v>510255.47727305413</v>
      </c>
      <c r="AZ66" s="9">
        <v>1.5936361035713401E-3</v>
      </c>
    </row>
    <row r="67" spans="8:52" x14ac:dyDescent="0.2">
      <c r="H67" s="9"/>
      <c r="I67" s="9" t="s">
        <v>127</v>
      </c>
      <c r="J67" s="9" t="s">
        <v>128</v>
      </c>
      <c r="K67" s="9" t="s">
        <v>137</v>
      </c>
      <c r="L67" s="27">
        <v>1.4996336972103389E-3</v>
      </c>
      <c r="M67" s="9">
        <v>186.42077145523402</v>
      </c>
      <c r="Q67" s="9">
        <v>0.53040094785249792</v>
      </c>
      <c r="R67" s="9">
        <v>0.80958612740622937</v>
      </c>
      <c r="S67" s="9">
        <v>1.5263662907920963</v>
      </c>
      <c r="T67" s="9">
        <v>0.65693451842775286</v>
      </c>
      <c r="U67" s="9">
        <v>2.3351430978465073</v>
      </c>
      <c r="V67" s="9">
        <v>1.5305221346811935</v>
      </c>
      <c r="W67" s="9">
        <v>183.00000000000409</v>
      </c>
      <c r="AF67" s="9">
        <v>186.42077145523402</v>
      </c>
      <c r="AO67" s="25">
        <f>L67*Input!$E$5/Input!$E$7</f>
        <v>12.496947476752824</v>
      </c>
      <c r="AY67" s="25">
        <v>376316.45717855671</v>
      </c>
      <c r="AZ67" s="9">
        <v>1.4996336972103389E-3</v>
      </c>
    </row>
    <row r="68" spans="8:52" x14ac:dyDescent="0.2">
      <c r="H68" s="9"/>
      <c r="I68" s="9" t="s">
        <v>127</v>
      </c>
      <c r="J68" s="9" t="s">
        <v>128</v>
      </c>
      <c r="K68" s="9" t="s">
        <v>138</v>
      </c>
      <c r="L68" s="27">
        <v>1.2747437581641043E-3</v>
      </c>
      <c r="M68" s="9">
        <v>184.04597098204806</v>
      </c>
      <c r="Q68" s="9">
        <v>0.27471523344769777</v>
      </c>
      <c r="R68" s="9">
        <v>0.93917937974473675</v>
      </c>
      <c r="S68" s="9">
        <v>3.4187378979969978</v>
      </c>
      <c r="T68" s="9">
        <v>0.29350154799850203</v>
      </c>
      <c r="U68" s="9">
        <v>3.8890623975742247</v>
      </c>
      <c r="V68" s="9">
        <v>3.4303782399100915</v>
      </c>
      <c r="W68" s="9">
        <v>325</v>
      </c>
      <c r="AF68" s="9">
        <v>184.04597098204806</v>
      </c>
      <c r="AO68" s="25">
        <f>L68*Input!$E$5/Input!$E$7</f>
        <v>10.622864651367536</v>
      </c>
      <c r="AY68" s="25">
        <v>842296.30902762723</v>
      </c>
      <c r="AZ68" s="9">
        <v>1.2747437581641043E-3</v>
      </c>
    </row>
    <row r="69" spans="8:52" x14ac:dyDescent="0.2">
      <c r="H69" s="9"/>
      <c r="I69" s="9" t="s">
        <v>127</v>
      </c>
      <c r="J69" s="9" t="s">
        <v>128</v>
      </c>
      <c r="K69" s="9" t="s">
        <v>139</v>
      </c>
      <c r="L69" s="27">
        <v>1.4100528827217865E-3</v>
      </c>
      <c r="M69" s="9">
        <v>185.56846096328806</v>
      </c>
      <c r="Q69" s="9">
        <v>0.33899135517217516</v>
      </c>
      <c r="R69" s="9">
        <v>1.0334600709256445</v>
      </c>
      <c r="S69" s="9">
        <v>3.0486325245690877</v>
      </c>
      <c r="T69" s="9">
        <v>0.33980450805216</v>
      </c>
      <c r="U69" s="9">
        <v>2.9570038496203725</v>
      </c>
      <c r="V69" s="9">
        <v>3.1581975582578745</v>
      </c>
      <c r="W69" s="9">
        <v>287.99999999999955</v>
      </c>
      <c r="AF69" s="9">
        <v>185.56846096328806</v>
      </c>
      <c r="AO69" s="25">
        <f>L69*Input!$E$5/Input!$E$7</f>
        <v>11.750440689348221</v>
      </c>
      <c r="AY69" s="25">
        <v>727522.04492556548</v>
      </c>
      <c r="AZ69" s="9">
        <v>1.4100528827217865E-3</v>
      </c>
    </row>
    <row r="70" spans="8:52" x14ac:dyDescent="0.2">
      <c r="H70" s="9"/>
      <c r="I70" s="9" t="s">
        <v>127</v>
      </c>
      <c r="J70" s="9" t="s">
        <v>129</v>
      </c>
      <c r="K70" s="9" t="s">
        <v>130</v>
      </c>
      <c r="L70" s="27">
        <v>1.5462147628171326E-3</v>
      </c>
      <c r="M70" s="9">
        <v>197.10443211297215</v>
      </c>
      <c r="Q70" s="9">
        <v>2.0908614245631614</v>
      </c>
      <c r="R70" s="9">
        <v>1.8897078252799564</v>
      </c>
      <c r="S70" s="9">
        <v>0.90379391148543886</v>
      </c>
      <c r="T70" s="9">
        <v>2.3166502982405834</v>
      </c>
      <c r="U70" s="9">
        <v>0.52991959766131913</v>
      </c>
      <c r="V70" s="9">
        <v>1.8923405860070011</v>
      </c>
      <c r="W70" s="9">
        <v>109.00000000000318</v>
      </c>
      <c r="AF70" s="9">
        <v>197.10443211297215</v>
      </c>
      <c r="AO70" s="25">
        <f>L70*Input!$E$5/Input!$E$7</f>
        <v>12.885123023476106</v>
      </c>
      <c r="AY70" s="25">
        <v>114764.42016754473</v>
      </c>
      <c r="AZ70" s="9">
        <v>1.5462147628171326E-3</v>
      </c>
    </row>
    <row r="71" spans="8:52" x14ac:dyDescent="0.2">
      <c r="H71" s="9"/>
      <c r="I71" s="9" t="s">
        <v>127</v>
      </c>
      <c r="J71" s="9" t="s">
        <v>129</v>
      </c>
      <c r="K71" s="9" t="s">
        <v>131</v>
      </c>
      <c r="L71" s="27">
        <v>1.6142620536732895E-3</v>
      </c>
      <c r="M71" s="9">
        <v>160.10204215388904</v>
      </c>
      <c r="Q71" s="9">
        <v>0.47681083743399477</v>
      </c>
      <c r="R71" s="9">
        <v>0.91936883168772177</v>
      </c>
      <c r="S71" s="9">
        <v>1.9281626160919436</v>
      </c>
      <c r="T71" s="9">
        <v>0.52041518812978826</v>
      </c>
      <c r="U71" s="9">
        <v>2.289062901885706</v>
      </c>
      <c r="V71" s="9">
        <v>1.9348053495559139</v>
      </c>
      <c r="W71" s="9">
        <v>176.99999999999818</v>
      </c>
      <c r="AF71" s="9">
        <v>160.10204215388904</v>
      </c>
      <c r="AO71" s="25">
        <f>L71*Input!$E$5/Input!$E$7</f>
        <v>13.452183780610747</v>
      </c>
      <c r="AY71" s="25">
        <v>510878.68738804763</v>
      </c>
      <c r="AZ71" s="9">
        <v>1.6142620536732895E-3</v>
      </c>
    </row>
    <row r="72" spans="8:52" x14ac:dyDescent="0.2">
      <c r="H72" s="9"/>
      <c r="I72" s="9" t="s">
        <v>127</v>
      </c>
      <c r="J72" s="9" t="s">
        <v>129</v>
      </c>
      <c r="K72" s="9" t="s">
        <v>132</v>
      </c>
      <c r="L72" s="27">
        <v>1.5485533009985915E-3</v>
      </c>
      <c r="M72" s="9">
        <v>197.42801019827749</v>
      </c>
      <c r="Q72" s="9">
        <v>3.4204063456175744</v>
      </c>
      <c r="R72" s="9">
        <v>2.5958038604586058</v>
      </c>
      <c r="S72" s="9">
        <v>0.7589168064152676</v>
      </c>
      <c r="T72" s="9">
        <v>6.9718878753486901</v>
      </c>
      <c r="U72" s="9">
        <v>0.59592964054834241</v>
      </c>
      <c r="V72" s="9">
        <v>4.0154917225611291</v>
      </c>
      <c r="W72" s="9">
        <v>109.00000000000318</v>
      </c>
      <c r="AF72" s="9">
        <v>197.42801019827749</v>
      </c>
      <c r="AO72" s="25">
        <f>L72*Input!$E$5/Input!$E$7</f>
        <v>12.904610841654929</v>
      </c>
      <c r="AY72" s="25">
        <v>38134.43832747425</v>
      </c>
      <c r="AZ72" s="9">
        <v>1.5485533009985915E-3</v>
      </c>
    </row>
    <row r="73" spans="8:52" x14ac:dyDescent="0.2">
      <c r="H73" s="9"/>
      <c r="I73" s="9" t="s">
        <v>127</v>
      </c>
      <c r="J73" s="9" t="s">
        <v>129</v>
      </c>
      <c r="K73" s="9" t="s">
        <v>133</v>
      </c>
      <c r="L73" s="27">
        <v>1.4949400759288361E-3</v>
      </c>
      <c r="M73" s="9">
        <v>181.44946312085702</v>
      </c>
      <c r="Q73" s="9">
        <v>1.530422288224963</v>
      </c>
      <c r="R73" s="9">
        <v>0.88782292073158475</v>
      </c>
      <c r="S73" s="9">
        <v>0.58011630356044586</v>
      </c>
      <c r="T73" s="9">
        <v>2.7767181943914139</v>
      </c>
      <c r="U73" s="9">
        <v>1.1855209750280282</v>
      </c>
      <c r="V73" s="9">
        <v>0.93446265111894133</v>
      </c>
      <c r="W73" s="9">
        <v>109.00000000000318</v>
      </c>
      <c r="AF73" s="9">
        <v>181.44946312085702</v>
      </c>
      <c r="AO73" s="25">
        <f>L73*Input!$E$5/Input!$E$7</f>
        <v>12.457833966073634</v>
      </c>
      <c r="AY73" s="25">
        <v>95749.373755525026</v>
      </c>
      <c r="AZ73" s="9">
        <v>1.4949400759288361E-3</v>
      </c>
    </row>
    <row r="74" spans="8:52" x14ac:dyDescent="0.2">
      <c r="H74" s="9"/>
      <c r="I74" s="9" t="s">
        <v>127</v>
      </c>
      <c r="J74" s="9" t="s">
        <v>129</v>
      </c>
      <c r="K74" s="9" t="s">
        <v>134</v>
      </c>
      <c r="L74" s="27">
        <v>1.5159344788378787E-3</v>
      </c>
      <c r="M74" s="9">
        <v>191.86760741986885</v>
      </c>
      <c r="Q74" s="9">
        <v>1.0659839407477167</v>
      </c>
      <c r="R74" s="9">
        <v>0.77133347053810264</v>
      </c>
      <c r="S74" s="9">
        <v>0.72358826531388798</v>
      </c>
      <c r="T74" s="9">
        <v>1.5429570594510591</v>
      </c>
      <c r="U74" s="9">
        <v>1.3578522484931079</v>
      </c>
      <c r="V74" s="9">
        <v>0.80786142277938378</v>
      </c>
      <c r="W74" s="9">
        <v>109.00000000000318</v>
      </c>
      <c r="AF74" s="9">
        <v>191.86760741986885</v>
      </c>
      <c r="AO74" s="25">
        <f>L74*Input!$E$5/Input!$E$7</f>
        <v>12.632787323648989</v>
      </c>
      <c r="AY74" s="25">
        <v>172311.35926954367</v>
      </c>
      <c r="AZ74" s="9">
        <v>1.5159344788378787E-3</v>
      </c>
    </row>
    <row r="75" spans="8:52" x14ac:dyDescent="0.2">
      <c r="H75" s="9"/>
      <c r="I75" s="9" t="s">
        <v>127</v>
      </c>
      <c r="J75" s="9" t="s">
        <v>129</v>
      </c>
      <c r="K75" s="9" t="s">
        <v>135</v>
      </c>
      <c r="L75" s="27">
        <v>1.5246930841275148E-3</v>
      </c>
      <c r="M75" s="9">
        <v>193.65272065574433</v>
      </c>
      <c r="Q75" s="9">
        <v>0.9007018079340543</v>
      </c>
      <c r="R75" s="9">
        <v>0.87821581325420783</v>
      </c>
      <c r="S75" s="9">
        <v>0.97503502881667048</v>
      </c>
      <c r="T75" s="9">
        <v>1.1031086386017477</v>
      </c>
      <c r="U75" s="9">
        <v>1.3597410742580405</v>
      </c>
      <c r="V75" s="9">
        <v>1.0487180000753453</v>
      </c>
      <c r="W75" s="9">
        <v>109.00000000000318</v>
      </c>
      <c r="AF75" s="9">
        <v>193.65272065574433</v>
      </c>
      <c r="AO75" s="25">
        <f>L75*Input!$E$5/Input!$E$7</f>
        <v>12.705775701062624</v>
      </c>
      <c r="AY75" s="25">
        <v>241017.99125202579</v>
      </c>
      <c r="AZ75" s="9">
        <v>1.5246930841275148E-3</v>
      </c>
    </row>
    <row r="76" spans="8:52" x14ac:dyDescent="0.2">
      <c r="H76" s="9"/>
      <c r="I76" s="9" t="s">
        <v>127</v>
      </c>
      <c r="J76" s="9" t="s">
        <v>129</v>
      </c>
      <c r="K76" s="9" t="s">
        <v>136</v>
      </c>
      <c r="L76" s="27">
        <v>1.5188007324889936E-3</v>
      </c>
      <c r="M76" s="9">
        <v>192.48817168622227</v>
      </c>
      <c r="Q76" s="9">
        <v>0.71609813082619889</v>
      </c>
      <c r="R76" s="9">
        <v>1.4970512384635</v>
      </c>
      <c r="S76" s="9">
        <v>2.0905671639392156</v>
      </c>
      <c r="T76" s="9">
        <v>0.83168274186688074</v>
      </c>
      <c r="U76" s="9">
        <v>1.6218571858227335</v>
      </c>
      <c r="V76" s="9">
        <v>3.6348453602032427</v>
      </c>
      <c r="W76" s="9">
        <v>210.00000000000227</v>
      </c>
      <c r="AF76" s="9">
        <v>192.48817168622227</v>
      </c>
      <c r="AO76" s="25">
        <f>L76*Input!$E$5/Input!$E$7</f>
        <v>12.656672770741613</v>
      </c>
      <c r="AY76" s="25">
        <v>319676.01926156733</v>
      </c>
      <c r="AZ76" s="9">
        <v>1.5188007324889936E-3</v>
      </c>
    </row>
    <row r="77" spans="8:52" x14ac:dyDescent="0.2">
      <c r="H77" s="9"/>
      <c r="I77" s="9" t="s">
        <v>127</v>
      </c>
      <c r="J77" s="9" t="s">
        <v>129</v>
      </c>
      <c r="K77" s="9" t="s">
        <v>137</v>
      </c>
      <c r="L77" s="27">
        <v>1.4989891038583775E-3</v>
      </c>
      <c r="M77" s="9">
        <v>186.57891301986427</v>
      </c>
      <c r="Q77" s="9">
        <v>1.8291580019920834</v>
      </c>
      <c r="R77" s="9">
        <v>2.6922399245989528</v>
      </c>
      <c r="S77" s="9">
        <v>1.4718465663802207</v>
      </c>
      <c r="T77" s="9">
        <v>3.0047198787310703</v>
      </c>
      <c r="U77" s="9">
        <v>0.89805213076298074</v>
      </c>
      <c r="V77" s="9">
        <v>6.5092217707135722</v>
      </c>
      <c r="W77" s="9">
        <v>159.00000000000318</v>
      </c>
      <c r="AF77" s="9">
        <v>186.57891301986427</v>
      </c>
      <c r="AO77" s="25">
        <f>L77*Input!$E$5/Input!$E$7</f>
        <v>12.49157586548648</v>
      </c>
      <c r="AY77" s="25">
        <v>88483.79847003569</v>
      </c>
      <c r="AZ77" s="9">
        <v>1.4989891038583775E-3</v>
      </c>
    </row>
    <row r="78" spans="8:52" x14ac:dyDescent="0.2">
      <c r="H78" s="9"/>
      <c r="I78" s="9" t="s">
        <v>127</v>
      </c>
      <c r="J78" s="9" t="s">
        <v>129</v>
      </c>
      <c r="K78" s="9" t="s">
        <v>139</v>
      </c>
      <c r="L78" s="27">
        <v>1.4958389397162655E-3</v>
      </c>
      <c r="M78" s="9">
        <v>180.12998373177521</v>
      </c>
      <c r="Q78" s="9">
        <v>0.4622796649445351</v>
      </c>
      <c r="R78" s="9">
        <v>1.3589818022695657</v>
      </c>
      <c r="S78" s="9">
        <v>2.9397395241960691</v>
      </c>
      <c r="T78" s="9">
        <v>0.63435438855891213</v>
      </c>
      <c r="U78" s="9">
        <v>2.968399631897821</v>
      </c>
      <c r="V78" s="9">
        <v>5.4821340602475628</v>
      </c>
      <c r="W78" s="9">
        <v>263.99999999999864</v>
      </c>
      <c r="AF78" s="9">
        <v>180.12998373177521</v>
      </c>
      <c r="AO78" s="25">
        <f>L78*Input!$E$5/Input!$E$7</f>
        <v>12.465324497635546</v>
      </c>
      <c r="AY78" s="25">
        <v>419117.50435357628</v>
      </c>
      <c r="AZ78" s="9">
        <v>1.4958389397162655E-3</v>
      </c>
    </row>
    <row r="79" spans="8:52" x14ac:dyDescent="0.2">
      <c r="H79" s="9"/>
      <c r="I79" s="9" t="s">
        <v>127</v>
      </c>
      <c r="J79" s="9" t="s">
        <v>130</v>
      </c>
      <c r="K79" s="9" t="s">
        <v>131</v>
      </c>
      <c r="L79" s="27">
        <v>2.1688499489420712E-3</v>
      </c>
      <c r="M79" s="9">
        <v>164.65088817818184</v>
      </c>
      <c r="Q79" s="9">
        <v>0.55812788624818788</v>
      </c>
      <c r="R79" s="9">
        <v>1.1907153960502319</v>
      </c>
      <c r="S79" s="9">
        <v>2.1334096098555189</v>
      </c>
      <c r="T79" s="9">
        <v>0.56067576944400321</v>
      </c>
      <c r="U79" s="9">
        <v>1.7998832837759287</v>
      </c>
      <c r="V79" s="9">
        <v>2.5518801972732525</v>
      </c>
      <c r="W79" s="9">
        <v>166.99999999999591</v>
      </c>
      <c r="AF79" s="9">
        <v>164.65088817818184</v>
      </c>
      <c r="AO79" s="25">
        <f>L79*Input!$E$5/Input!$E$7</f>
        <v>18.073749574517262</v>
      </c>
      <c r="AY79" s="25">
        <v>387342.17162258725</v>
      </c>
      <c r="AZ79" s="9">
        <v>2.1688499489420712E-3</v>
      </c>
    </row>
    <row r="80" spans="8:52" x14ac:dyDescent="0.2">
      <c r="H80" s="9"/>
      <c r="I80" s="9" t="s">
        <v>127</v>
      </c>
      <c r="J80" s="9" t="s">
        <v>130</v>
      </c>
      <c r="K80" s="9" t="s">
        <v>132</v>
      </c>
      <c r="L80" s="27">
        <v>1.5455789021586877E-3</v>
      </c>
      <c r="M80" s="9">
        <v>197.20139397894067</v>
      </c>
      <c r="Q80" s="9">
        <v>1.5659369454618306</v>
      </c>
      <c r="R80" s="9">
        <v>1.3149190878530479</v>
      </c>
      <c r="S80" s="9">
        <v>0.83970117166195868</v>
      </c>
      <c r="T80" s="9">
        <v>1.8752946189946345</v>
      </c>
      <c r="U80" s="9">
        <v>0.76475260708869308</v>
      </c>
      <c r="V80" s="9">
        <v>1.3222665934504996</v>
      </c>
      <c r="W80" s="9">
        <v>99.000000000000909</v>
      </c>
      <c r="AF80" s="9">
        <v>197.20139397894067</v>
      </c>
      <c r="AO80" s="25">
        <f>L80*Input!$E$5/Input!$E$7</f>
        <v>12.879824184655732</v>
      </c>
      <c r="AY80" s="25">
        <v>115807.6005300086</v>
      </c>
      <c r="AZ80" s="9">
        <v>1.5455789021586877E-3</v>
      </c>
    </row>
    <row r="81" spans="8:52" x14ac:dyDescent="0.2">
      <c r="H81" s="9"/>
      <c r="I81" s="9" t="s">
        <v>127</v>
      </c>
      <c r="J81" s="9" t="s">
        <v>130</v>
      </c>
      <c r="K81" s="9" t="s">
        <v>134</v>
      </c>
      <c r="L81" s="27">
        <v>1.6137210797631224E-3</v>
      </c>
      <c r="M81" s="9">
        <v>189.38463052186071</v>
      </c>
      <c r="Q81" s="9">
        <v>1.7396919490027265</v>
      </c>
      <c r="R81" s="9">
        <v>1.3928182781077527</v>
      </c>
      <c r="S81" s="9">
        <v>0.80061201576875829</v>
      </c>
      <c r="T81" s="9">
        <v>2.1740030331043583</v>
      </c>
      <c r="U81" s="9">
        <v>0.71831583170181257</v>
      </c>
      <c r="V81" s="9">
        <v>1.3934915941086834</v>
      </c>
      <c r="W81" s="9">
        <v>99.000000000000909</v>
      </c>
      <c r="AF81" s="9">
        <v>189.38463052186071</v>
      </c>
      <c r="AO81" s="25">
        <f>L81*Input!$E$5/Input!$E$7</f>
        <v>13.447675664692687</v>
      </c>
      <c r="AY81" s="25">
        <v>99895.615050036751</v>
      </c>
      <c r="AZ81" s="9">
        <v>1.6137210797631224E-3</v>
      </c>
    </row>
    <row r="82" spans="8:52" x14ac:dyDescent="0.2">
      <c r="H82" s="9"/>
      <c r="I82" s="9" t="s">
        <v>127</v>
      </c>
      <c r="J82" s="9" t="s">
        <v>130</v>
      </c>
      <c r="K82" s="9" t="s">
        <v>135</v>
      </c>
      <c r="L82" s="27">
        <v>1.584517652588074E-3</v>
      </c>
      <c r="M82" s="9">
        <v>192.26015267250472</v>
      </c>
      <c r="Q82" s="9">
        <v>1.4033831215362145</v>
      </c>
      <c r="R82" s="9">
        <v>1.51400411637973</v>
      </c>
      <c r="S82" s="9">
        <v>1.0788245156621408</v>
      </c>
      <c r="T82" s="9">
        <v>1.4461153940408116</v>
      </c>
      <c r="U82" s="9">
        <v>0.73426098287966513</v>
      </c>
      <c r="V82" s="9">
        <v>1.6830792400462744</v>
      </c>
      <c r="W82" s="9">
        <v>99.000000000000909</v>
      </c>
      <c r="AF82" s="9">
        <v>192.26015267250472</v>
      </c>
      <c r="AO82" s="25">
        <f>L82*Input!$E$5/Input!$E$7</f>
        <v>13.204313771567284</v>
      </c>
      <c r="AY82" s="25">
        <v>150177.0681700359</v>
      </c>
      <c r="AZ82" s="9">
        <v>1.584517652588074E-3</v>
      </c>
    </row>
    <row r="83" spans="8:52" x14ac:dyDescent="0.2">
      <c r="H83" s="9"/>
      <c r="I83" s="9" t="s">
        <v>127</v>
      </c>
      <c r="J83" s="9" t="s">
        <v>130</v>
      </c>
      <c r="K83" s="9" t="s">
        <v>137</v>
      </c>
      <c r="L83" s="27">
        <v>1.5074538887624583E-3</v>
      </c>
      <c r="M83" s="9">
        <v>206.01192262670145</v>
      </c>
      <c r="Q83" s="9">
        <v>1.3963199649633806</v>
      </c>
      <c r="R83" s="9">
        <v>2.2739351525633871</v>
      </c>
      <c r="S83" s="9">
        <v>1.6285201168938543</v>
      </c>
      <c r="T83" s="9">
        <v>2.3034890525801099</v>
      </c>
      <c r="U83" s="9">
        <v>1.181452476938408</v>
      </c>
      <c r="V83" s="9">
        <v>6.1090321123843445</v>
      </c>
      <c r="W83" s="9">
        <v>159.00000000000318</v>
      </c>
      <c r="AF83" s="9">
        <v>206.01192262670145</v>
      </c>
      <c r="AO83" s="25">
        <f>L83*Input!$E$5/Input!$E$7</f>
        <v>12.562115739687155</v>
      </c>
      <c r="AY83" s="25">
        <v>94280.183302521895</v>
      </c>
      <c r="AZ83" s="9">
        <v>1.5074538887624583E-3</v>
      </c>
    </row>
    <row r="84" spans="8:52" x14ac:dyDescent="0.2">
      <c r="H84" s="9"/>
      <c r="I84" s="9" t="s">
        <v>127</v>
      </c>
      <c r="J84" s="9" t="s">
        <v>131</v>
      </c>
      <c r="K84" s="9" t="s">
        <v>132</v>
      </c>
      <c r="L84" s="27">
        <v>1.4315276172629488E-3</v>
      </c>
      <c r="M84" s="9">
        <v>157.79005001311049</v>
      </c>
      <c r="Q84" s="9">
        <v>0.89832209015571518</v>
      </c>
      <c r="R84" s="9">
        <v>0.35357584785823609</v>
      </c>
      <c r="S84" s="9">
        <v>0.39359585134653341</v>
      </c>
      <c r="T84" s="9">
        <v>2.5553603576753714</v>
      </c>
      <c r="U84" s="9">
        <v>3.166561990817248</v>
      </c>
      <c r="V84" s="9">
        <v>0.39587053445400699</v>
      </c>
      <c r="W84" s="9">
        <v>145.00000000000455</v>
      </c>
      <c r="AF84" s="9">
        <v>157.79005001311049</v>
      </c>
      <c r="AO84" s="25">
        <f>L84*Input!$E$5/Input!$E$7</f>
        <v>11.929396810524574</v>
      </c>
      <c r="AY84" s="25">
        <v>386814.64802549349</v>
      </c>
      <c r="AZ84" s="9">
        <v>1.4315276172629488E-3</v>
      </c>
    </row>
    <row r="85" spans="8:52" x14ac:dyDescent="0.2">
      <c r="H85" s="9"/>
      <c r="I85" s="9" t="s">
        <v>127</v>
      </c>
      <c r="J85" s="9" t="s">
        <v>131</v>
      </c>
      <c r="K85" s="9" t="s">
        <v>133</v>
      </c>
      <c r="L85" s="27">
        <v>2.0965197630865278E-3</v>
      </c>
      <c r="M85" s="9">
        <v>164.19830071901029</v>
      </c>
      <c r="Q85" s="9">
        <v>1.2134006420294876</v>
      </c>
      <c r="R85" s="9">
        <v>0.36506956898621473</v>
      </c>
      <c r="S85" s="9">
        <v>0.3008648226653427</v>
      </c>
      <c r="T85" s="9">
        <v>4.5538496533283022</v>
      </c>
      <c r="U85" s="9">
        <v>3.0929311131881159</v>
      </c>
      <c r="V85" s="9">
        <v>0.41221283814363324</v>
      </c>
      <c r="W85" s="9">
        <v>116.99999999999591</v>
      </c>
      <c r="AF85" s="9">
        <v>164.19830071901029</v>
      </c>
      <c r="AO85" s="25">
        <f>L85*Input!$E$5/Input!$E$7</f>
        <v>17.470998025721066</v>
      </c>
      <c r="AY85" s="25">
        <v>217058.28970661393</v>
      </c>
      <c r="AZ85" s="9">
        <v>2.0965197630865278E-3</v>
      </c>
    </row>
    <row r="86" spans="8:52" x14ac:dyDescent="0.2">
      <c r="H86" s="9"/>
      <c r="I86" s="9" t="s">
        <v>127</v>
      </c>
      <c r="J86" s="9" t="s">
        <v>131</v>
      </c>
      <c r="K86" s="9" t="s">
        <v>134</v>
      </c>
      <c r="L86" s="27">
        <v>3.664104849233977E-3</v>
      </c>
      <c r="M86" s="9">
        <v>169.95091108529454</v>
      </c>
      <c r="Q86" s="9">
        <v>1.5020159061754967</v>
      </c>
      <c r="R86" s="9">
        <v>0.56366671304219995</v>
      </c>
      <c r="S86" s="9">
        <v>0.37527346463156613</v>
      </c>
      <c r="T86" s="9">
        <v>7.2213123574392588</v>
      </c>
      <c r="U86" s="9">
        <v>3.2008628586280716</v>
      </c>
      <c r="V86" s="9">
        <v>1.0169786704380479</v>
      </c>
      <c r="W86" s="9">
        <v>114.99999999999773</v>
      </c>
      <c r="AF86" s="9">
        <v>169.95091108529454</v>
      </c>
      <c r="AO86" s="25">
        <f>L86*Input!$E$5/Input!$E$7</f>
        <v>30.534207076949809</v>
      </c>
      <c r="AY86" s="25">
        <v>136879.66513651979</v>
      </c>
      <c r="AZ86" s="9">
        <v>3.664104849233977E-3</v>
      </c>
    </row>
    <row r="87" spans="8:52" x14ac:dyDescent="0.2">
      <c r="H87" s="9"/>
      <c r="I87" s="9" t="s">
        <v>127</v>
      </c>
      <c r="J87" s="9" t="s">
        <v>131</v>
      </c>
      <c r="K87" s="9" t="s">
        <v>135</v>
      </c>
      <c r="L87" s="27">
        <v>4.4840142617822163E-3</v>
      </c>
      <c r="M87" s="9">
        <v>171.34383324695611</v>
      </c>
      <c r="Q87" s="9">
        <v>1.8640190369326559</v>
      </c>
      <c r="R87" s="9">
        <v>0.94259884525413318</v>
      </c>
      <c r="S87" s="9">
        <v>0.50568091128791826</v>
      </c>
      <c r="T87" s="9">
        <v>6.8196365668385193</v>
      </c>
      <c r="U87" s="9">
        <v>1.9627299245136125</v>
      </c>
      <c r="V87" s="9">
        <v>1.7438709805085713</v>
      </c>
      <c r="W87" s="9">
        <v>126.99999999999818</v>
      </c>
      <c r="AF87" s="9">
        <v>171.34383324695611</v>
      </c>
      <c r="AO87" s="25">
        <f>L87*Input!$E$5/Input!$E$7</f>
        <v>37.366785514851799</v>
      </c>
      <c r="AY87" s="25">
        <v>144941.86129199094</v>
      </c>
      <c r="AZ87" s="9">
        <v>4.4840142617822163E-3</v>
      </c>
    </row>
    <row r="88" spans="8:52" x14ac:dyDescent="0.2">
      <c r="H88" s="9"/>
      <c r="I88" s="9" t="s">
        <v>127</v>
      </c>
      <c r="J88" s="9" t="s">
        <v>131</v>
      </c>
      <c r="K88" s="9" t="s">
        <v>136</v>
      </c>
      <c r="L88" s="27">
        <v>2.2509234627207438E-3</v>
      </c>
      <c r="M88" s="9">
        <v>165.12832777287272</v>
      </c>
      <c r="Q88" s="9">
        <v>1.1281015362806288</v>
      </c>
      <c r="R88" s="9">
        <v>1.2231188436365827</v>
      </c>
      <c r="S88" s="9">
        <v>1.0842276198552374</v>
      </c>
      <c r="T88" s="9">
        <v>1.2015204328787901</v>
      </c>
      <c r="U88" s="9">
        <v>0.94413648216273838</v>
      </c>
      <c r="V88" s="9">
        <v>1.4124467821469211</v>
      </c>
      <c r="W88" s="9">
        <v>277.99999999999727</v>
      </c>
      <c r="AF88" s="9">
        <v>165.12832777287272</v>
      </c>
      <c r="AO88" s="25">
        <f>L88*Input!$E$5/Input!$E$7</f>
        <v>18.757695522672865</v>
      </c>
      <c r="AY88" s="25">
        <v>822666.67322853045</v>
      </c>
      <c r="AZ88" s="9">
        <v>2.2509234627207438E-3</v>
      </c>
    </row>
    <row r="89" spans="8:52" x14ac:dyDescent="0.2">
      <c r="H89" s="9"/>
      <c r="I89" s="9" t="s">
        <v>127</v>
      </c>
      <c r="J89" s="9" t="s">
        <v>131</v>
      </c>
      <c r="K89" s="9" t="s">
        <v>137</v>
      </c>
      <c r="L89" s="27">
        <v>1.7785455888763659E-3</v>
      </c>
      <c r="M89" s="9">
        <v>161.75671275940212</v>
      </c>
      <c r="Q89" s="9">
        <v>0.9467980153987845</v>
      </c>
      <c r="R89" s="9">
        <v>0.72273022845177803</v>
      </c>
      <c r="S89" s="9">
        <v>0.76334151180848142</v>
      </c>
      <c r="T89" s="9">
        <v>1.3760313761111287</v>
      </c>
      <c r="U89" s="9">
        <v>1.5350186588617607</v>
      </c>
      <c r="V89" s="9">
        <v>0.80180008533694569</v>
      </c>
      <c r="W89" s="9">
        <v>226.99999999999818</v>
      </c>
      <c r="AF89" s="9">
        <v>161.75671275940212</v>
      </c>
      <c r="AO89" s="25">
        <f>L89*Input!$E$5/Input!$E$7</f>
        <v>14.821213240636384</v>
      </c>
      <c r="AY89" s="25">
        <v>718334.50493404327</v>
      </c>
      <c r="AZ89" s="9">
        <v>1.7785455888763659E-3</v>
      </c>
    </row>
    <row r="90" spans="8:52" x14ac:dyDescent="0.2">
      <c r="H90" s="9"/>
      <c r="I90" s="9" t="s">
        <v>127</v>
      </c>
      <c r="J90" s="9" t="s">
        <v>131</v>
      </c>
      <c r="K90" s="9" t="s">
        <v>138</v>
      </c>
      <c r="L90" s="27">
        <v>1.5403075027460103E-3</v>
      </c>
      <c r="M90" s="9">
        <v>159.23609186979803</v>
      </c>
      <c r="Q90" s="9">
        <v>0.58669619340420587</v>
      </c>
      <c r="R90" s="9">
        <v>1.0030883609196592</v>
      </c>
      <c r="S90" s="9">
        <v>1.7097236562920375</v>
      </c>
      <c r="T90" s="9">
        <v>0.61266871852513871</v>
      </c>
      <c r="U90" s="9">
        <v>1.7799146020168344</v>
      </c>
      <c r="V90" s="9">
        <v>1.7909256161889524</v>
      </c>
      <c r="W90" s="9">
        <v>368.99999999999409</v>
      </c>
      <c r="AF90" s="9">
        <v>159.23609186979803</v>
      </c>
      <c r="AO90" s="25">
        <f>L90*Input!$E$5/Input!$E$7</f>
        <v>12.835895856216753</v>
      </c>
      <c r="AY90" s="25">
        <v>1613352.8405236185</v>
      </c>
      <c r="AZ90" s="9">
        <v>1.5403075027460103E-3</v>
      </c>
    </row>
    <row r="91" spans="8:52" x14ac:dyDescent="0.2">
      <c r="H91" s="9"/>
      <c r="I91" s="9" t="s">
        <v>127</v>
      </c>
      <c r="J91" s="9" t="s">
        <v>131</v>
      </c>
      <c r="K91" s="9" t="s">
        <v>139</v>
      </c>
      <c r="L91" s="27">
        <v>1.9726557931969602E-3</v>
      </c>
      <c r="M91" s="9">
        <v>163.34383900155535</v>
      </c>
      <c r="Q91" s="9">
        <v>0.82147113753186063</v>
      </c>
      <c r="R91" s="9">
        <v>1.2524416513599501</v>
      </c>
      <c r="S91" s="9">
        <v>1.5246325697126206</v>
      </c>
      <c r="T91" s="9">
        <v>0.82319288404351043</v>
      </c>
      <c r="U91" s="9">
        <v>1.2198796583798572</v>
      </c>
      <c r="V91" s="9">
        <v>1.9135155407951017</v>
      </c>
      <c r="W91" s="9">
        <v>331.99999999999363</v>
      </c>
      <c r="AF91" s="9">
        <v>163.34383900155535</v>
      </c>
      <c r="AO91" s="25">
        <f>L91*Input!$E$5/Input!$E$7</f>
        <v>16.438798276641336</v>
      </c>
      <c r="AY91" s="25">
        <v>1200752.3831805289</v>
      </c>
      <c r="AZ91" s="9">
        <v>1.9726557931969602E-3</v>
      </c>
    </row>
    <row r="92" spans="8:52" x14ac:dyDescent="0.2">
      <c r="H92" s="9"/>
      <c r="I92" s="9" t="s">
        <v>127</v>
      </c>
      <c r="J92" s="9" t="s">
        <v>132</v>
      </c>
      <c r="K92" s="9" t="s">
        <v>133</v>
      </c>
      <c r="L92" s="27">
        <v>1.430097288228406E-3</v>
      </c>
      <c r="M92" s="9">
        <v>184.75209635253287</v>
      </c>
      <c r="Q92" s="9">
        <v>1.3054870745656637</v>
      </c>
      <c r="R92" s="9">
        <v>0.9979148302436871</v>
      </c>
      <c r="S92" s="9">
        <v>0.76440039100018964</v>
      </c>
      <c r="T92" s="9">
        <v>1.7263751836233807</v>
      </c>
      <c r="U92" s="9">
        <v>1.012954718701409</v>
      </c>
      <c r="V92" s="9">
        <v>1.0087347578726682</v>
      </c>
      <c r="W92" s="9">
        <v>77.00000000000955</v>
      </c>
      <c r="AF92" s="9">
        <v>184.75209635253287</v>
      </c>
      <c r="AO92" s="25">
        <f>L92*Input!$E$5/Input!$E$7</f>
        <v>11.917477401903383</v>
      </c>
      <c r="AY92" s="25">
        <v>88699.445463006996</v>
      </c>
      <c r="AZ92" s="9">
        <v>1.430097288228406E-3</v>
      </c>
    </row>
    <row r="93" spans="8:52" x14ac:dyDescent="0.2">
      <c r="H93" s="9"/>
      <c r="I93" s="9" t="s">
        <v>127</v>
      </c>
      <c r="J93" s="9" t="s">
        <v>132</v>
      </c>
      <c r="K93" s="9" t="s">
        <v>134</v>
      </c>
      <c r="L93" s="27">
        <v>1.491886980345872E-3</v>
      </c>
      <c r="M93" s="9">
        <v>192.54115610883832</v>
      </c>
      <c r="Q93" s="9">
        <v>0.84540539474402965</v>
      </c>
      <c r="R93" s="9">
        <v>0.80605070002245849</v>
      </c>
      <c r="S93" s="9">
        <v>0.95344873008116204</v>
      </c>
      <c r="T93" s="9">
        <v>1.0884583269781154</v>
      </c>
      <c r="U93" s="9">
        <v>1.5229364334190245</v>
      </c>
      <c r="V93" s="9">
        <v>0.9894788039884379</v>
      </c>
      <c r="W93" s="9">
        <v>77.00000000000955</v>
      </c>
      <c r="AF93" s="9">
        <v>192.54115610883832</v>
      </c>
      <c r="AO93" s="25">
        <f>L93*Input!$E$5/Input!$E$7</f>
        <v>12.432391502882266</v>
      </c>
      <c r="AY93" s="25">
        <v>140683.86235201225</v>
      </c>
      <c r="AZ93" s="9">
        <v>1.491886980345872E-3</v>
      </c>
    </row>
    <row r="94" spans="8:52" x14ac:dyDescent="0.2">
      <c r="H94" s="9"/>
      <c r="I94" s="9" t="s">
        <v>127</v>
      </c>
      <c r="J94" s="9" t="s">
        <v>132</v>
      </c>
      <c r="K94" s="9" t="s">
        <v>135</v>
      </c>
      <c r="L94" s="27">
        <v>1.5079499559615141E-3</v>
      </c>
      <c r="M94" s="9">
        <v>194.06640933496539</v>
      </c>
      <c r="Q94" s="9">
        <v>0.67836650871462323</v>
      </c>
      <c r="R94" s="9">
        <v>0.87154626538986124</v>
      </c>
      <c r="S94" s="9">
        <v>1.2847719546787137</v>
      </c>
      <c r="T94" s="9">
        <v>0.79215085404150842</v>
      </c>
      <c r="U94" s="9">
        <v>1.7213892951339655</v>
      </c>
      <c r="V94" s="9">
        <v>1.3075550741794686</v>
      </c>
      <c r="W94" s="9">
        <v>77.00000000000955</v>
      </c>
      <c r="AF94" s="9">
        <v>194.06640933496539</v>
      </c>
      <c r="AO94" s="25">
        <f>L94*Input!$E$5/Input!$E$7</f>
        <v>12.566249633012619</v>
      </c>
      <c r="AY94" s="25">
        <v>193307.27306199033</v>
      </c>
      <c r="AZ94" s="9">
        <v>1.5079499559615141E-3</v>
      </c>
    </row>
    <row r="95" spans="8:52" x14ac:dyDescent="0.2">
      <c r="H95" s="9"/>
      <c r="I95" s="9" t="s">
        <v>127</v>
      </c>
      <c r="J95" s="9" t="s">
        <v>132</v>
      </c>
      <c r="K95" s="9" t="s">
        <v>136</v>
      </c>
      <c r="L95" s="27">
        <v>1.5041567012732239E-3</v>
      </c>
      <c r="M95" s="9">
        <v>193.71804609368428</v>
      </c>
      <c r="Q95" s="9">
        <v>0.45828217501724988</v>
      </c>
      <c r="R95" s="9">
        <v>1.2624172489144567</v>
      </c>
      <c r="S95" s="9">
        <v>2.7546723781411284</v>
      </c>
      <c r="T95" s="9">
        <v>0.50462143669633119</v>
      </c>
      <c r="U95" s="9">
        <v>2.4027011958410935</v>
      </c>
      <c r="V95" s="9">
        <v>3.8291784334028858</v>
      </c>
      <c r="W95" s="9">
        <v>210.00000000000227</v>
      </c>
      <c r="AF95" s="9">
        <v>193.71804609368428</v>
      </c>
      <c r="AO95" s="25">
        <f>L95*Input!$E$5/Input!$E$7</f>
        <v>12.534639177276865</v>
      </c>
      <c r="AY95" s="25">
        <v>303452.27196647949</v>
      </c>
      <c r="AZ95" s="9">
        <v>1.5041567012732239E-3</v>
      </c>
    </row>
    <row r="96" spans="8:52" x14ac:dyDescent="0.2">
      <c r="H96" s="9"/>
      <c r="I96" s="9" t="s">
        <v>127</v>
      </c>
      <c r="J96" s="9" t="s">
        <v>132</v>
      </c>
      <c r="K96" s="9" t="s">
        <v>137</v>
      </c>
      <c r="L96" s="27">
        <v>1.4843397468324267E-3</v>
      </c>
      <c r="M96" s="9">
        <v>191.77488537138439</v>
      </c>
      <c r="Q96" s="9">
        <v>0.90654755031210343</v>
      </c>
      <c r="R96" s="9">
        <v>1.7581622753748347</v>
      </c>
      <c r="S96" s="9">
        <v>1.939404364139024</v>
      </c>
      <c r="T96" s="9">
        <v>1.2695546177692842</v>
      </c>
      <c r="U96" s="9">
        <v>1.5447927128980343</v>
      </c>
      <c r="V96" s="9">
        <v>4.7751621838913971</v>
      </c>
      <c r="W96" s="9">
        <v>159.00000000000318</v>
      </c>
      <c r="AF96" s="9">
        <v>191.77488537138439</v>
      </c>
      <c r="AO96" s="25">
        <f>L96*Input!$E$5/Input!$E$7</f>
        <v>12.369497890270223</v>
      </c>
      <c r="AY96" s="25">
        <v>120615.93830248171</v>
      </c>
      <c r="AZ96" s="9">
        <v>1.4843397468324267E-3</v>
      </c>
    </row>
    <row r="97" spans="8:52" x14ac:dyDescent="0.2">
      <c r="H97" s="9"/>
      <c r="I97" s="9" t="s">
        <v>127</v>
      </c>
      <c r="J97" s="9" t="s">
        <v>132</v>
      </c>
      <c r="K97" s="9" t="s">
        <v>139</v>
      </c>
      <c r="L97" s="27">
        <v>1.4276248577151454E-3</v>
      </c>
      <c r="M97" s="9">
        <v>184.32771880529845</v>
      </c>
      <c r="Q97" s="9">
        <v>0.31055540730568021</v>
      </c>
      <c r="R97" s="9">
        <v>1.2029671732025966</v>
      </c>
      <c r="S97" s="9">
        <v>3.8735991868224469</v>
      </c>
      <c r="T97" s="9">
        <v>0.37626758767725504</v>
      </c>
      <c r="U97" s="9">
        <v>3.9013832777196198</v>
      </c>
      <c r="V97" s="9">
        <v>5.6458088599456673</v>
      </c>
      <c r="W97" s="9">
        <v>263.99999999999864</v>
      </c>
      <c r="AF97" s="9">
        <v>184.32771880529845</v>
      </c>
      <c r="AO97" s="25">
        <f>L97*Input!$E$5/Input!$E$7</f>
        <v>11.89687381429288</v>
      </c>
      <c r="AY97" s="25">
        <v>406967.07998095569</v>
      </c>
      <c r="AZ97" s="9">
        <v>1.4276248577151454E-3</v>
      </c>
    </row>
    <row r="98" spans="8:52" x14ac:dyDescent="0.2">
      <c r="H98" s="9"/>
      <c r="I98" s="9" t="s">
        <v>127</v>
      </c>
      <c r="J98" s="9" t="s">
        <v>133</v>
      </c>
      <c r="K98" s="9" t="s">
        <v>134</v>
      </c>
      <c r="L98" s="27">
        <v>1.2156197878837747E-3</v>
      </c>
      <c r="M98" s="9">
        <v>202.99916696790643</v>
      </c>
      <c r="Q98" s="9">
        <v>1.8288286960411373</v>
      </c>
      <c r="R98" s="9">
        <v>2.2811270353941735</v>
      </c>
      <c r="S98" s="9">
        <v>1.2473158586871071</v>
      </c>
      <c r="T98" s="9">
        <v>1.8814402432039508</v>
      </c>
      <c r="U98" s="9">
        <v>0.56252829728465337</v>
      </c>
      <c r="V98" s="9">
        <v>2.927138806346687</v>
      </c>
      <c r="W98" s="9">
        <v>49.000000000000909</v>
      </c>
      <c r="AF98" s="9">
        <v>202.99916696790643</v>
      </c>
      <c r="AO98" s="25">
        <f>L98*Input!$E$5/Input!$E$7</f>
        <v>10.130164899031458</v>
      </c>
      <c r="AY98" s="25">
        <v>47556.234627042133</v>
      </c>
      <c r="AZ98" s="9">
        <v>1.2156197878837747E-3</v>
      </c>
    </row>
    <row r="99" spans="8:52" x14ac:dyDescent="0.2">
      <c r="H99" s="9"/>
      <c r="I99" s="9" t="s">
        <v>127</v>
      </c>
      <c r="J99" s="9" t="s">
        <v>133</v>
      </c>
      <c r="K99" s="9" t="s">
        <v>135</v>
      </c>
      <c r="L99" s="27">
        <v>1.2089155446247406E-3</v>
      </c>
      <c r="M99" s="9">
        <v>204.02613367171682</v>
      </c>
      <c r="Q99" s="9">
        <v>1.0457803936310479</v>
      </c>
      <c r="R99" s="9">
        <v>1.7577036018152725</v>
      </c>
      <c r="S99" s="9">
        <v>1.680757846025742</v>
      </c>
      <c r="T99" s="9">
        <v>1.1892352341571579</v>
      </c>
      <c r="U99" s="9">
        <v>1.0873936111969691</v>
      </c>
      <c r="V99" s="9">
        <v>3.3595264320774976</v>
      </c>
      <c r="W99" s="9">
        <v>59.000000000003183</v>
      </c>
      <c r="AF99" s="9">
        <v>204.02613367171682</v>
      </c>
      <c r="AO99" s="25">
        <f>L99*Input!$E$5/Input!$E$7</f>
        <v>10.074296205206171</v>
      </c>
      <c r="AY99" s="25">
        <v>75236.766514052215</v>
      </c>
      <c r="AZ99" s="9">
        <v>1.2089155446247406E-3</v>
      </c>
    </row>
    <row r="100" spans="8:52" x14ac:dyDescent="0.2">
      <c r="H100" s="9"/>
      <c r="I100" s="9" t="s">
        <v>127</v>
      </c>
      <c r="J100" s="9" t="s">
        <v>133</v>
      </c>
      <c r="K100" s="9" t="s">
        <v>137</v>
      </c>
      <c r="L100" s="27">
        <v>1.5407413136738195E-3</v>
      </c>
      <c r="M100" s="9">
        <v>179.40608362388292</v>
      </c>
      <c r="Q100" s="9">
        <v>0.59236945400156449</v>
      </c>
      <c r="R100" s="9">
        <v>1.5029347417916219</v>
      </c>
      <c r="S100" s="9">
        <v>2.5371577343143228</v>
      </c>
      <c r="T100" s="9">
        <v>0.92206654459375958</v>
      </c>
      <c r="U100" s="9">
        <v>2.6277070932003075</v>
      </c>
      <c r="V100" s="9">
        <v>5.9354985168458994</v>
      </c>
      <c r="W100" s="9">
        <v>159.00000000000318</v>
      </c>
      <c r="AF100" s="9">
        <v>179.40608362388292</v>
      </c>
      <c r="AO100" s="25">
        <f>L100*Input!$E$5/Input!$E$7</f>
        <v>12.839510947281831</v>
      </c>
      <c r="AY100" s="25">
        <v>97036.612126499487</v>
      </c>
      <c r="AZ100" s="9">
        <v>1.5407413136738195E-3</v>
      </c>
    </row>
    <row r="101" spans="8:52" x14ac:dyDescent="0.2">
      <c r="H101" s="9"/>
      <c r="I101" s="9" t="s">
        <v>127</v>
      </c>
      <c r="J101" s="9" t="s">
        <v>134</v>
      </c>
      <c r="K101" s="9" t="s">
        <v>136</v>
      </c>
      <c r="L101" s="27">
        <v>1.532257857271793E-3</v>
      </c>
      <c r="M101" s="9">
        <v>191.4255944708629</v>
      </c>
      <c r="Q101" s="9">
        <v>0.48401682685424158</v>
      </c>
      <c r="R101" s="9">
        <v>1.3984053273398342</v>
      </c>
      <c r="S101" s="9">
        <v>2.8891667598179485</v>
      </c>
      <c r="T101" s="9">
        <v>0.72569282725458473</v>
      </c>
      <c r="U101" s="9">
        <v>3.0976468934909991</v>
      </c>
      <c r="V101" s="9">
        <v>6.0575645366259092</v>
      </c>
      <c r="W101" s="9">
        <v>210.00000000000227</v>
      </c>
      <c r="AF101" s="9">
        <v>191.4255944708629</v>
      </c>
      <c r="AO101" s="25">
        <f>L101*Input!$E$5/Input!$E$7</f>
        <v>12.768815477264942</v>
      </c>
      <c r="AY101" s="25">
        <v>191821.7937845322</v>
      </c>
      <c r="AZ101" s="9">
        <v>1.532257857271793E-3</v>
      </c>
    </row>
    <row r="102" spans="8:52" x14ac:dyDescent="0.2">
      <c r="H102" s="9"/>
      <c r="I102" s="9" t="s">
        <v>127</v>
      </c>
      <c r="J102" s="9" t="s">
        <v>134</v>
      </c>
      <c r="K102" s="9" t="s">
        <v>137</v>
      </c>
      <c r="L102" s="27">
        <v>1.4829185121877622E-3</v>
      </c>
      <c r="M102" s="9">
        <v>192.79949938158094</v>
      </c>
      <c r="Q102" s="9">
        <v>0.62605539544977629</v>
      </c>
      <c r="R102" s="9">
        <v>1.2734555386367994</v>
      </c>
      <c r="S102" s="9">
        <v>2.0340940240949639</v>
      </c>
      <c r="T102" s="9">
        <v>0.63686782236925155</v>
      </c>
      <c r="U102" s="9">
        <v>1.6248893094178065</v>
      </c>
      <c r="V102" s="9">
        <v>2.6350651337371738</v>
      </c>
      <c r="W102" s="9">
        <v>159.00000000000318</v>
      </c>
      <c r="AF102" s="9">
        <v>192.79949938158094</v>
      </c>
      <c r="AO102" s="25">
        <f>L102*Input!$E$5/Input!$E$7</f>
        <v>12.357654268231352</v>
      </c>
      <c r="AY102" s="25">
        <v>218575.49552854276</v>
      </c>
      <c r="AZ102" s="9">
        <v>1.4829185121877622E-3</v>
      </c>
    </row>
    <row r="103" spans="8:52" x14ac:dyDescent="0.2">
      <c r="H103" s="9"/>
      <c r="I103" s="9" t="s">
        <v>127</v>
      </c>
      <c r="J103" s="9" t="s">
        <v>134</v>
      </c>
      <c r="K103" s="9" t="s">
        <v>138</v>
      </c>
      <c r="L103" s="27">
        <v>1.2591437195144763E-3</v>
      </c>
      <c r="M103" s="9">
        <v>200.90720445260786</v>
      </c>
      <c r="Q103" s="9">
        <v>0.24980090944029687</v>
      </c>
      <c r="R103" s="9">
        <v>1.138078133642215</v>
      </c>
      <c r="S103" s="9">
        <v>4.5559407137155317</v>
      </c>
      <c r="T103" s="9">
        <v>0.28233191254163192</v>
      </c>
      <c r="U103" s="9">
        <v>4.5245140355055229</v>
      </c>
      <c r="V103" s="9">
        <v>5.860249386366454</v>
      </c>
      <c r="W103" s="9">
        <v>300.99999999999909</v>
      </c>
      <c r="AF103" s="9">
        <v>200.90720445260786</v>
      </c>
      <c r="AO103" s="25">
        <f>L103*Input!$E$5/Input!$E$7</f>
        <v>10.492864329287304</v>
      </c>
      <c r="AY103" s="25">
        <v>493049.8242561103</v>
      </c>
      <c r="AZ103" s="9">
        <v>1.2591437195144763E-3</v>
      </c>
    </row>
    <row r="104" spans="8:52" x14ac:dyDescent="0.2">
      <c r="H104" s="9"/>
      <c r="I104" s="9" t="s">
        <v>127</v>
      </c>
      <c r="J104" s="9" t="s">
        <v>134</v>
      </c>
      <c r="K104" s="9" t="s">
        <v>139</v>
      </c>
      <c r="L104" s="27">
        <v>1.2711704171595073E-3</v>
      </c>
      <c r="M104" s="9">
        <v>200.36716880389028</v>
      </c>
      <c r="Q104" s="9">
        <v>0.30782808504749193</v>
      </c>
      <c r="R104" s="9">
        <v>1.2506205968931048</v>
      </c>
      <c r="S104" s="9">
        <v>4.0627241555953493</v>
      </c>
      <c r="T104" s="9">
        <v>0.47558356344949526</v>
      </c>
      <c r="U104" s="9">
        <v>5.0189209488465547</v>
      </c>
      <c r="V104" s="9">
        <v>7.8498527324314651</v>
      </c>
      <c r="W104" s="9">
        <v>263.99999999999864</v>
      </c>
      <c r="AF104" s="9">
        <v>200.36716880389028</v>
      </c>
      <c r="AO104" s="25">
        <f>L104*Input!$E$5/Input!$E$7</f>
        <v>10.593086809662562</v>
      </c>
      <c r="AY104" s="25">
        <v>292700.82180904871</v>
      </c>
      <c r="AZ104" s="9">
        <v>1.2711704171595073E-3</v>
      </c>
    </row>
    <row r="105" spans="8:52" x14ac:dyDescent="0.2">
      <c r="H105" s="9"/>
      <c r="I105" s="9" t="s">
        <v>127</v>
      </c>
      <c r="J105" s="9" t="s">
        <v>135</v>
      </c>
      <c r="K105" s="9" t="s">
        <v>136</v>
      </c>
      <c r="L105" s="27">
        <v>1.4971186798204039E-3</v>
      </c>
      <c r="M105" s="9">
        <v>194.34003499919007</v>
      </c>
      <c r="Q105" s="9">
        <v>0.70492449258154743</v>
      </c>
      <c r="R105" s="9">
        <v>1.5114246705946657</v>
      </c>
      <c r="S105" s="9">
        <v>2.1440944193321814</v>
      </c>
      <c r="T105" s="9">
        <v>0.84985568173416537</v>
      </c>
      <c r="U105" s="9">
        <v>1.7102515058532379</v>
      </c>
      <c r="V105" s="9">
        <v>3.9069062957602374</v>
      </c>
      <c r="W105" s="9">
        <v>210.00000000000227</v>
      </c>
      <c r="AF105" s="9">
        <v>194.34003499919007</v>
      </c>
      <c r="AO105" s="25">
        <f>L105*Input!$E$5/Input!$E$7</f>
        <v>12.475988998503366</v>
      </c>
      <c r="AY105" s="25">
        <v>297415.09199801384</v>
      </c>
      <c r="AZ105" s="9">
        <v>1.4971186798204039E-3</v>
      </c>
    </row>
    <row r="106" spans="8:52" x14ac:dyDescent="0.2">
      <c r="H106" s="9"/>
      <c r="I106" s="9" t="s">
        <v>127</v>
      </c>
      <c r="J106" s="9" t="s">
        <v>135</v>
      </c>
      <c r="K106" s="9" t="s">
        <v>137</v>
      </c>
      <c r="L106" s="27">
        <v>1.4815298364850976E-3</v>
      </c>
      <c r="M106" s="9">
        <v>194.74245208256883</v>
      </c>
      <c r="Q106" s="9">
        <v>0.80035591130592632</v>
      </c>
      <c r="R106" s="9">
        <v>1.2081628506899851</v>
      </c>
      <c r="S106" s="9">
        <v>1.5095319889855594</v>
      </c>
      <c r="T106" s="9">
        <v>0.80551707083424073</v>
      </c>
      <c r="U106" s="9">
        <v>1.2575012769816392</v>
      </c>
      <c r="V106" s="9">
        <v>1.8355211372433875</v>
      </c>
      <c r="W106" s="9">
        <v>159.00000000000318</v>
      </c>
      <c r="AF106" s="9">
        <v>194.74245208256883</v>
      </c>
      <c r="AO106" s="25">
        <f>L106*Input!$E$5/Input!$E$7</f>
        <v>12.346081970709147</v>
      </c>
      <c r="AY106" s="25">
        <v>313785.90835601854</v>
      </c>
      <c r="AZ106" s="9">
        <v>1.4815298364850976E-3</v>
      </c>
    </row>
    <row r="107" spans="8:52" x14ac:dyDescent="0.2">
      <c r="H107" s="9"/>
      <c r="I107" s="9" t="s">
        <v>127</v>
      </c>
      <c r="J107" s="9" t="s">
        <v>135</v>
      </c>
      <c r="K107" s="9" t="s">
        <v>138</v>
      </c>
      <c r="L107" s="27">
        <v>1.2614203422217527E-3</v>
      </c>
      <c r="M107" s="9">
        <v>201.81478924061147</v>
      </c>
      <c r="Q107" s="9">
        <v>0.34034733552134294</v>
      </c>
      <c r="R107" s="9">
        <v>1.1507254434713841</v>
      </c>
      <c r="S107" s="9">
        <v>3.381032619834401</v>
      </c>
      <c r="T107" s="9">
        <v>0.35750299511223615</v>
      </c>
      <c r="U107" s="9">
        <v>3.0862775137315777</v>
      </c>
      <c r="V107" s="9">
        <v>4.0867531518282139</v>
      </c>
      <c r="W107" s="9">
        <v>300.99999999999909</v>
      </c>
      <c r="AF107" s="9">
        <v>201.81478924061147</v>
      </c>
      <c r="AO107" s="25">
        <f>L107*Input!$E$5/Input!$E$7</f>
        <v>10.511836185181274</v>
      </c>
      <c r="AY107" s="25">
        <v>707014.79211006034</v>
      </c>
      <c r="AZ107" s="9">
        <v>1.2614203422217527E-3</v>
      </c>
    </row>
    <row r="108" spans="8:52" x14ac:dyDescent="0.2">
      <c r="H108" s="9"/>
      <c r="I108" s="9" t="s">
        <v>127</v>
      </c>
      <c r="J108" s="9" t="s">
        <v>135</v>
      </c>
      <c r="K108" s="9" t="s">
        <v>139</v>
      </c>
      <c r="L108" s="27">
        <v>1.2639103911891941E-3</v>
      </c>
      <c r="M108" s="9">
        <v>201.716268481827</v>
      </c>
      <c r="Q108" s="9">
        <v>0.43811605934174819</v>
      </c>
      <c r="R108" s="9">
        <v>1.3209239235179642</v>
      </c>
      <c r="S108" s="9">
        <v>3.0150091405062835</v>
      </c>
      <c r="T108" s="9">
        <v>0.5647350995848901</v>
      </c>
      <c r="U108" s="9">
        <v>2.9421610077888269</v>
      </c>
      <c r="V108" s="9">
        <v>5.1336002473185411</v>
      </c>
      <c r="W108" s="9">
        <v>263.99999999999864</v>
      </c>
      <c r="AF108" s="9">
        <v>201.716268481827</v>
      </c>
      <c r="AO108" s="25">
        <f>L108*Input!$E$5/Input!$E$7</f>
        <v>10.532586593243286</v>
      </c>
      <c r="AY108" s="25">
        <v>447572.50957801868</v>
      </c>
      <c r="AZ108" s="9">
        <v>1.2639103911891941E-3</v>
      </c>
    </row>
    <row r="109" spans="8:52" x14ac:dyDescent="0.2">
      <c r="H109" s="9"/>
      <c r="I109" s="9" t="s">
        <v>127</v>
      </c>
      <c r="J109" s="9" t="s">
        <v>136</v>
      </c>
      <c r="K109" s="9" t="s">
        <v>137</v>
      </c>
      <c r="L109" s="27">
        <v>1.4814914747866489E-3</v>
      </c>
      <c r="M109" s="9">
        <v>195.80419478464216</v>
      </c>
      <c r="Q109" s="9">
        <v>2.2911270325224131</v>
      </c>
      <c r="R109" s="9">
        <v>1.6130490874088304</v>
      </c>
      <c r="S109" s="9">
        <v>0.70404175085523124</v>
      </c>
      <c r="T109" s="9">
        <v>3.7848824874903646</v>
      </c>
      <c r="U109" s="9">
        <v>0.721031205793493</v>
      </c>
      <c r="V109" s="9">
        <v>1.8760708206073513</v>
      </c>
      <c r="W109" s="9">
        <v>210.00000000000227</v>
      </c>
      <c r="AF109" s="9">
        <v>195.80419478464216</v>
      </c>
      <c r="AO109" s="25">
        <f>L109*Input!$E$5/Input!$E$7</f>
        <v>12.345762289888741</v>
      </c>
      <c r="AY109" s="25">
        <v>307003.69145453122</v>
      </c>
      <c r="AZ109" s="9">
        <v>1.4814914747866489E-3</v>
      </c>
    </row>
    <row r="110" spans="8:52" x14ac:dyDescent="0.2">
      <c r="H110" s="9"/>
      <c r="I110" s="9" t="s">
        <v>127</v>
      </c>
      <c r="J110" s="9" t="s">
        <v>136</v>
      </c>
      <c r="K110" s="9" t="s">
        <v>138</v>
      </c>
      <c r="L110" s="27">
        <v>1.3785539581509794E-3</v>
      </c>
      <c r="M110" s="9">
        <v>219.5851766898725</v>
      </c>
      <c r="Q110" s="9">
        <v>1.3202306747012906</v>
      </c>
      <c r="R110" s="9">
        <v>2.0818779884989209</v>
      </c>
      <c r="S110" s="9">
        <v>1.5769047246004619</v>
      </c>
      <c r="T110" s="9">
        <v>1.654372953552276</v>
      </c>
      <c r="U110" s="9">
        <v>0.94914766411447193</v>
      </c>
      <c r="V110" s="9">
        <v>4.1138109532490157</v>
      </c>
      <c r="W110" s="9">
        <v>300.99999999999909</v>
      </c>
      <c r="AF110" s="9">
        <v>219.5851766898725</v>
      </c>
      <c r="AO110" s="25">
        <f>L110*Input!$E$5/Input!$E$7</f>
        <v>11.487949651258161</v>
      </c>
      <c r="AY110" s="25">
        <v>702364.53810862766</v>
      </c>
      <c r="AZ110" s="9">
        <v>1.3785539581509794E-3</v>
      </c>
    </row>
    <row r="111" spans="8:52" x14ac:dyDescent="0.2">
      <c r="H111" s="9"/>
      <c r="I111" s="9" t="s">
        <v>127</v>
      </c>
      <c r="J111" s="9" t="s">
        <v>137</v>
      </c>
      <c r="K111" s="9" t="s">
        <v>139</v>
      </c>
      <c r="L111" s="27">
        <v>1.5639344244434202E-3</v>
      </c>
      <c r="M111" s="9">
        <v>176.66147999200172</v>
      </c>
      <c r="Q111" s="9">
        <v>0.90517144159297835</v>
      </c>
      <c r="R111" s="9">
        <v>1.8079114520534925</v>
      </c>
      <c r="S111" s="9">
        <v>1.997313844625737</v>
      </c>
      <c r="T111" s="9">
        <v>1.51035256095433</v>
      </c>
      <c r="U111" s="9">
        <v>1.8433875480043098</v>
      </c>
      <c r="V111" s="9">
        <v>6.0251929750669913</v>
      </c>
      <c r="W111" s="9">
        <v>263.99999999999864</v>
      </c>
      <c r="AF111" s="9">
        <v>176.66147999200172</v>
      </c>
      <c r="AO111" s="25">
        <f>L111*Input!$E$5/Input!$E$7</f>
        <v>13.032786870361836</v>
      </c>
      <c r="AY111" s="25">
        <v>381341.86828051758</v>
      </c>
      <c r="AZ111" s="9">
        <v>1.5639344244434202E-3</v>
      </c>
    </row>
    <row r="112" spans="8:52" x14ac:dyDescent="0.2">
      <c r="H112" s="9"/>
      <c r="I112" s="9" t="s">
        <v>127</v>
      </c>
      <c r="J112" s="9" t="s">
        <v>138</v>
      </c>
      <c r="K112" s="9" t="s">
        <v>139</v>
      </c>
      <c r="L112" s="27">
        <v>1.26212519795127E-3</v>
      </c>
      <c r="M112" s="9">
        <v>202.07218361016226</v>
      </c>
      <c r="Q112" s="9">
        <v>2.9139955192163458</v>
      </c>
      <c r="R112" s="9">
        <v>2.5985324939757457</v>
      </c>
      <c r="S112" s="9">
        <v>0.89174210352751793</v>
      </c>
      <c r="T112" s="9">
        <v>3.3013017253997758</v>
      </c>
      <c r="U112" s="9">
        <v>0.38878317276435098</v>
      </c>
      <c r="V112" s="9">
        <v>2.6252082685898848</v>
      </c>
      <c r="W112" s="9">
        <v>300.99999999999909</v>
      </c>
      <c r="AF112" s="9">
        <v>202.07218361016226</v>
      </c>
      <c r="AO112" s="25">
        <f>L112*Input!$E$5/Input!$E$7</f>
        <v>10.517709982927251</v>
      </c>
      <c r="AY112" s="25">
        <v>875228.97644112271</v>
      </c>
      <c r="AZ112" s="9">
        <v>1.26212519795127E-3</v>
      </c>
    </row>
    <row r="113" spans="8:52" x14ac:dyDescent="0.2">
      <c r="H113" s="9"/>
      <c r="I113" s="9" t="s">
        <v>128</v>
      </c>
      <c r="J113" s="9" t="s">
        <v>129</v>
      </c>
      <c r="K113" s="9" t="s">
        <v>130</v>
      </c>
      <c r="L113" s="27">
        <v>1.8875721830966575E-3</v>
      </c>
      <c r="M113" s="9">
        <v>199.05394153972355</v>
      </c>
      <c r="Q113" s="9">
        <v>3.3079791433623376</v>
      </c>
      <c r="R113" s="9">
        <v>2.4801282437140943</v>
      </c>
      <c r="S113" s="9">
        <v>0.74974119733814626</v>
      </c>
      <c r="T113" s="9">
        <v>6.8434715438076763</v>
      </c>
      <c r="U113" s="9">
        <v>0.62539001120264692</v>
      </c>
      <c r="V113" s="9">
        <v>3.8467965387816641</v>
      </c>
      <c r="W113" s="9">
        <v>133.00000000000409</v>
      </c>
      <c r="AF113" s="9">
        <v>199.05394153972355</v>
      </c>
      <c r="AO113" s="25">
        <f>L113*Input!$E$5/Input!$E$7</f>
        <v>15.729768192472147</v>
      </c>
      <c r="AY113" s="25">
        <v>97244.782090568944</v>
      </c>
      <c r="AZ113" s="9">
        <v>1.8875721830966575E-3</v>
      </c>
    </row>
    <row r="114" spans="8:52" x14ac:dyDescent="0.2">
      <c r="H114" s="9"/>
      <c r="I114" s="9" t="s">
        <v>128</v>
      </c>
      <c r="J114" s="9" t="s">
        <v>129</v>
      </c>
      <c r="K114" s="9" t="s">
        <v>131</v>
      </c>
      <c r="L114" s="27">
        <v>1.1981206739301812E-3</v>
      </c>
      <c r="M114" s="9">
        <v>130.89341956036697</v>
      </c>
      <c r="Q114" s="9">
        <v>0.75436864778846935</v>
      </c>
      <c r="R114" s="9">
        <v>0.52250224484951402</v>
      </c>
      <c r="S114" s="9">
        <v>0.69263515441859613</v>
      </c>
      <c r="T114" s="9">
        <v>1.4736325905055736</v>
      </c>
      <c r="U114" s="9">
        <v>2.5895360226956234</v>
      </c>
      <c r="V114" s="9">
        <v>0.70696559351811938</v>
      </c>
      <c r="W114" s="9">
        <v>176.99999999999818</v>
      </c>
      <c r="AF114" s="9">
        <v>130.89341956036697</v>
      </c>
      <c r="AO114" s="25">
        <f>L114*Input!$E$5/Input!$E$7</f>
        <v>9.9843389494181771</v>
      </c>
      <c r="AY114" s="25">
        <v>451599.60719399544</v>
      </c>
      <c r="AZ114" s="9">
        <v>1.1981206739301812E-3</v>
      </c>
    </row>
    <row r="115" spans="8:52" x14ac:dyDescent="0.2">
      <c r="H115" s="9"/>
      <c r="I115" s="9" t="s">
        <v>128</v>
      </c>
      <c r="J115" s="9" t="s">
        <v>129</v>
      </c>
      <c r="K115" s="9" t="s">
        <v>132</v>
      </c>
      <c r="L115" s="27">
        <v>1.6060679476909551E-3</v>
      </c>
      <c r="M115" s="9">
        <v>190.82465776644378</v>
      </c>
      <c r="Q115" s="9">
        <v>5.411469512137117</v>
      </c>
      <c r="R115" s="9">
        <v>5.0699539491332315</v>
      </c>
      <c r="S115" s="9">
        <v>0.93689042094057495</v>
      </c>
      <c r="T115" s="9">
        <v>5.972486451058681</v>
      </c>
      <c r="U115" s="9">
        <v>0.2039504844246193</v>
      </c>
      <c r="V115" s="9">
        <v>5.242431571659532</v>
      </c>
      <c r="W115" s="9">
        <v>133.00000000000409</v>
      </c>
      <c r="AF115" s="9">
        <v>190.82465776644378</v>
      </c>
      <c r="AO115" s="25">
        <f>L115*Input!$E$5/Input!$E$7</f>
        <v>13.383899564091294</v>
      </c>
      <c r="AY115" s="25">
        <v>111426.27186749366</v>
      </c>
      <c r="AZ115" s="9">
        <v>1.6060679476909551E-3</v>
      </c>
    </row>
    <row r="116" spans="8:52" x14ac:dyDescent="0.2">
      <c r="H116" s="9"/>
      <c r="I116" s="9" t="s">
        <v>128</v>
      </c>
      <c r="J116" s="9" t="s">
        <v>129</v>
      </c>
      <c r="K116" s="9" t="s">
        <v>135</v>
      </c>
      <c r="L116" s="27">
        <v>1.8423956339789901E-3</v>
      </c>
      <c r="M116" s="9">
        <v>197.9622132244964</v>
      </c>
      <c r="Q116" s="9">
        <v>1.4250120835516884</v>
      </c>
      <c r="R116" s="9">
        <v>0.58167442511296963</v>
      </c>
      <c r="S116" s="9">
        <v>0.40818911771134536</v>
      </c>
      <c r="T116" s="9">
        <v>4.3440132028891041</v>
      </c>
      <c r="U116" s="9">
        <v>2.1392130659750253</v>
      </c>
      <c r="V116" s="9">
        <v>0.72379233751692129</v>
      </c>
      <c r="W116" s="9">
        <v>133.00000000000409</v>
      </c>
      <c r="AF116" s="9">
        <v>197.9622132244964</v>
      </c>
      <c r="AO116" s="25">
        <f>L116*Input!$E$5/Input!$E$7</f>
        <v>15.353296949824918</v>
      </c>
      <c r="AY116" s="25">
        <v>153197.48535248084</v>
      </c>
      <c r="AZ116" s="9">
        <v>1.8423956339789901E-3</v>
      </c>
    </row>
    <row r="117" spans="8:52" x14ac:dyDescent="0.2">
      <c r="H117" s="9"/>
      <c r="I117" s="9" t="s">
        <v>128</v>
      </c>
      <c r="J117" s="9" t="s">
        <v>129</v>
      </c>
      <c r="K117" s="9" t="s">
        <v>136</v>
      </c>
      <c r="L117" s="27">
        <v>1.5912971933835702E-3</v>
      </c>
      <c r="M117" s="9">
        <v>190.27363017580888</v>
      </c>
      <c r="Q117" s="9">
        <v>1.1329481971138935</v>
      </c>
      <c r="R117" s="9">
        <v>1.4440703077442738</v>
      </c>
      <c r="S117" s="9">
        <v>1.2746128299801722</v>
      </c>
      <c r="T117" s="9">
        <v>1.1373088518741199</v>
      </c>
      <c r="U117" s="9">
        <v>0.88605017165135247</v>
      </c>
      <c r="V117" s="9">
        <v>1.8477150264898108</v>
      </c>
      <c r="W117" s="9">
        <v>234.00000000000318</v>
      </c>
      <c r="AF117" s="9">
        <v>190.27363017580888</v>
      </c>
      <c r="AO117" s="25">
        <f>L117*Input!$E$5/Input!$E$7</f>
        <v>13.260809944863086</v>
      </c>
      <c r="AY117" s="25">
        <v>585146.1526250788</v>
      </c>
      <c r="AZ117" s="9">
        <v>1.5912971933835702E-3</v>
      </c>
    </row>
    <row r="118" spans="8:52" x14ac:dyDescent="0.2">
      <c r="H118" s="9"/>
      <c r="I118" s="9" t="s">
        <v>128</v>
      </c>
      <c r="J118" s="9" t="s">
        <v>129</v>
      </c>
      <c r="K118" s="9" t="s">
        <v>137</v>
      </c>
      <c r="L118" s="27">
        <v>1.5004479272603829E-3</v>
      </c>
      <c r="M118" s="9">
        <v>186.49390030647186</v>
      </c>
      <c r="Q118" s="9">
        <v>2.89393474355591</v>
      </c>
      <c r="R118" s="9">
        <v>3.3254521458074051</v>
      </c>
      <c r="S118" s="9">
        <v>1.149110964997528</v>
      </c>
      <c r="T118" s="9">
        <v>3.02475815734662</v>
      </c>
      <c r="U118" s="9">
        <v>0.36117126391989973</v>
      </c>
      <c r="V118" s="9">
        <v>3.9940600872944869</v>
      </c>
      <c r="W118" s="9">
        <v>183.00000000000409</v>
      </c>
      <c r="AF118" s="9">
        <v>186.49390030647186</v>
      </c>
      <c r="AO118" s="25">
        <f>L118*Input!$E$5/Input!$E$7</f>
        <v>12.503732727169858</v>
      </c>
      <c r="AY118" s="25">
        <v>220014.91173904962</v>
      </c>
      <c r="AZ118" s="9">
        <v>1.5004479272603829E-3</v>
      </c>
    </row>
    <row r="119" spans="8:52" x14ac:dyDescent="0.2">
      <c r="H119" s="9"/>
      <c r="I119" s="9" t="s">
        <v>128</v>
      </c>
      <c r="J119" s="9" t="s">
        <v>129</v>
      </c>
      <c r="K119" s="9" t="s">
        <v>138</v>
      </c>
      <c r="L119" s="27">
        <v>1.2783713156610177E-3</v>
      </c>
      <c r="M119" s="9">
        <v>172.30237332925151</v>
      </c>
      <c r="Q119" s="9">
        <v>0.67879144458622132</v>
      </c>
      <c r="R119" s="9">
        <v>1.5059823349938524</v>
      </c>
      <c r="S119" s="9">
        <v>2.2186230351089224</v>
      </c>
      <c r="T119" s="9">
        <v>0.84424875119164144</v>
      </c>
      <c r="U119" s="9">
        <v>1.8323047486943242</v>
      </c>
      <c r="V119" s="9">
        <v>4.155635642145409</v>
      </c>
      <c r="W119" s="9">
        <v>325</v>
      </c>
      <c r="AF119" s="9">
        <v>172.30237332925151</v>
      </c>
      <c r="AO119" s="25">
        <f>L119*Input!$E$5/Input!$E$7</f>
        <v>10.653094297175148</v>
      </c>
      <c r="AY119" s="25">
        <v>788265.18615663634</v>
      </c>
      <c r="AZ119" s="9">
        <v>1.2783713156610177E-3</v>
      </c>
    </row>
    <row r="120" spans="8:52" x14ac:dyDescent="0.2">
      <c r="H120" s="9"/>
      <c r="I120" s="9" t="s">
        <v>128</v>
      </c>
      <c r="J120" s="9" t="s">
        <v>129</v>
      </c>
      <c r="K120" s="9" t="s">
        <v>139</v>
      </c>
      <c r="L120" s="27">
        <v>1.4245969832889778E-3</v>
      </c>
      <c r="M120" s="9">
        <v>182.67651459294561</v>
      </c>
      <c r="Q120" s="9">
        <v>0.73137869017624935</v>
      </c>
      <c r="R120" s="9">
        <v>1.3149823979675959</v>
      </c>
      <c r="S120" s="9">
        <v>1.797950112069451</v>
      </c>
      <c r="T120" s="9">
        <v>0.73791516972286408</v>
      </c>
      <c r="U120" s="9">
        <v>1.3795004095315231</v>
      </c>
      <c r="V120" s="9">
        <v>2.3854027344108668</v>
      </c>
      <c r="W120" s="9">
        <v>287.99999999999955</v>
      </c>
      <c r="AF120" s="9">
        <v>182.67651459294561</v>
      </c>
      <c r="AO120" s="25">
        <f>L120*Input!$E$5/Input!$E$7</f>
        <v>11.871641527408148</v>
      </c>
      <c r="AY120" s="25">
        <v>901854.20536959975</v>
      </c>
      <c r="AZ120" s="9">
        <v>1.4245969832889778E-3</v>
      </c>
    </row>
    <row r="121" spans="8:52" x14ac:dyDescent="0.2">
      <c r="H121" s="9"/>
      <c r="I121" s="9" t="s">
        <v>128</v>
      </c>
      <c r="J121" s="9" t="s">
        <v>130</v>
      </c>
      <c r="K121" s="9" t="s">
        <v>131</v>
      </c>
      <c r="L121" s="27">
        <v>1.5220900201782664E-3</v>
      </c>
      <c r="M121" s="9">
        <v>137.04506591778156</v>
      </c>
      <c r="Q121" s="9">
        <v>0.73250939418822969</v>
      </c>
      <c r="R121" s="9">
        <v>0.67671585762921316</v>
      </c>
      <c r="S121" s="9">
        <v>0.9238323262449798</v>
      </c>
      <c r="T121" s="9">
        <v>1.0824640794285201</v>
      </c>
      <c r="U121" s="9">
        <v>2.0173771438246737</v>
      </c>
      <c r="V121" s="9">
        <v>0.92384646880150767</v>
      </c>
      <c r="W121" s="9">
        <v>166.99999999999591</v>
      </c>
      <c r="AF121" s="9">
        <v>137.04506591778156</v>
      </c>
      <c r="AO121" s="25">
        <f>L121*Input!$E$5/Input!$E$7</f>
        <v>12.684083501485553</v>
      </c>
      <c r="AY121" s="25">
        <v>345582.72950551059</v>
      </c>
      <c r="AZ121" s="9">
        <v>1.5220900201782664E-3</v>
      </c>
    </row>
    <row r="122" spans="8:52" x14ac:dyDescent="0.2">
      <c r="H122" s="9"/>
      <c r="I122" s="9" t="s">
        <v>128</v>
      </c>
      <c r="J122" s="9" t="s">
        <v>130</v>
      </c>
      <c r="K122" s="9" t="s">
        <v>132</v>
      </c>
      <c r="L122" s="27">
        <v>1.7724413447753784E-3</v>
      </c>
      <c r="M122" s="9">
        <v>194.58633443275744</v>
      </c>
      <c r="Q122" s="9">
        <v>2.0551983721292455</v>
      </c>
      <c r="R122" s="9">
        <v>2.5682137713877307</v>
      </c>
      <c r="S122" s="9">
        <v>1.2496184340234691</v>
      </c>
      <c r="T122" s="9">
        <v>2.1802152694931802</v>
      </c>
      <c r="U122" s="9">
        <v>0.51616895750124392</v>
      </c>
      <c r="V122" s="9">
        <v>3.4045069360854123</v>
      </c>
      <c r="W122" s="9">
        <v>123.00000000000182</v>
      </c>
      <c r="AF122" s="9">
        <v>194.58633443275744</v>
      </c>
      <c r="AO122" s="25">
        <f>L122*Input!$E$5/Input!$E$7</f>
        <v>14.77034453979482</v>
      </c>
      <c r="AY122" s="25">
        <v>171579.79599305245</v>
      </c>
      <c r="AZ122" s="9">
        <v>1.7724413447753784E-3</v>
      </c>
    </row>
    <row r="123" spans="8:52" x14ac:dyDescent="0.2">
      <c r="H123" s="9"/>
      <c r="I123" s="9" t="s">
        <v>128</v>
      </c>
      <c r="J123" s="9" t="s">
        <v>130</v>
      </c>
      <c r="K123" s="9" t="s">
        <v>133</v>
      </c>
      <c r="L123" s="27">
        <v>1.9991167007591556E-3</v>
      </c>
      <c r="M123" s="9">
        <v>202.5934279834637</v>
      </c>
      <c r="Q123" s="9">
        <v>3.4211892858651902</v>
      </c>
      <c r="R123" s="9">
        <v>2.6808093661490768</v>
      </c>
      <c r="S123" s="9">
        <v>0.78358989875975915</v>
      </c>
      <c r="T123" s="9">
        <v>5.785389031031352</v>
      </c>
      <c r="U123" s="9">
        <v>0.49428605857704844</v>
      </c>
      <c r="V123" s="9">
        <v>3.5523048239617454</v>
      </c>
      <c r="W123" s="9">
        <v>123.00000000000182</v>
      </c>
      <c r="AF123" s="9">
        <v>202.5934279834637</v>
      </c>
      <c r="AO123" s="25">
        <f>L123*Input!$E$5/Input!$E$7</f>
        <v>16.659305839659631</v>
      </c>
      <c r="AY123" s="25">
        <v>64659.591456011556</v>
      </c>
      <c r="AZ123" s="9">
        <v>1.9991167007591556E-3</v>
      </c>
    </row>
    <row r="124" spans="8:52" x14ac:dyDescent="0.2">
      <c r="H124" s="9"/>
      <c r="I124" s="9" t="s">
        <v>128</v>
      </c>
      <c r="J124" s="9" t="s">
        <v>130</v>
      </c>
      <c r="K124" s="9" t="s">
        <v>135</v>
      </c>
      <c r="L124" s="27">
        <v>1.8342794207005016E-3</v>
      </c>
      <c r="M124" s="9">
        <v>197.10868518245249</v>
      </c>
      <c r="Q124" s="9">
        <v>1.8418562223808199</v>
      </c>
      <c r="R124" s="9">
        <v>1.0027802514174662</v>
      </c>
      <c r="S124" s="9">
        <v>0.54444002698606542</v>
      </c>
      <c r="T124" s="9">
        <v>4.6832584616356421</v>
      </c>
      <c r="U124" s="9">
        <v>1.3805008400604784</v>
      </c>
      <c r="V124" s="9">
        <v>1.3881877898878165</v>
      </c>
      <c r="W124" s="9">
        <v>123.00000000000182</v>
      </c>
      <c r="AF124" s="9">
        <v>197.10868518245249</v>
      </c>
      <c r="AO124" s="25">
        <f>L124*Input!$E$5/Input!$E$7</f>
        <v>15.285661839170848</v>
      </c>
      <c r="AY124" s="25">
        <v>79876.200347466816</v>
      </c>
      <c r="AZ124" s="9">
        <v>1.8342794207005016E-3</v>
      </c>
    </row>
    <row r="125" spans="8:52" x14ac:dyDescent="0.2">
      <c r="H125" s="9"/>
      <c r="I125" s="9" t="s">
        <v>128</v>
      </c>
      <c r="J125" s="9" t="s">
        <v>130</v>
      </c>
      <c r="K125" s="9" t="s">
        <v>136</v>
      </c>
      <c r="L125" s="27">
        <v>1.5979697506435036E-3</v>
      </c>
      <c r="M125" s="9">
        <v>185.07633898586971</v>
      </c>
      <c r="Q125" s="9">
        <v>0.99077739273619558</v>
      </c>
      <c r="R125" s="9">
        <v>1.6843913351960149</v>
      </c>
      <c r="S125" s="9">
        <v>1.7000704169725649</v>
      </c>
      <c r="T125" s="9">
        <v>1.0984303990182518</v>
      </c>
      <c r="U125" s="9">
        <v>1.1189749560574764</v>
      </c>
      <c r="V125" s="9">
        <v>3.1747268422964949</v>
      </c>
      <c r="W125" s="9">
        <v>234.00000000000318</v>
      </c>
      <c r="AF125" s="9">
        <v>185.07633898586971</v>
      </c>
      <c r="AO125" s="25">
        <f>L125*Input!$E$5/Input!$E$7</f>
        <v>13.316414588695864</v>
      </c>
      <c r="AY125" s="25">
        <v>340559.48514800891</v>
      </c>
      <c r="AZ125" s="9">
        <v>1.5979697506435036E-3</v>
      </c>
    </row>
    <row r="126" spans="8:52" x14ac:dyDescent="0.2">
      <c r="H126" s="9"/>
      <c r="I126" s="9" t="s">
        <v>128</v>
      </c>
      <c r="J126" s="9" t="s">
        <v>130</v>
      </c>
      <c r="K126" s="9" t="s">
        <v>139</v>
      </c>
      <c r="L126" s="27">
        <v>1.4856746539780696E-3</v>
      </c>
      <c r="M126" s="9">
        <v>174.7683855714688</v>
      </c>
      <c r="Q126" s="9">
        <v>0.58175404035210532</v>
      </c>
      <c r="R126" s="9">
        <v>1.3951010638890842</v>
      </c>
      <c r="S126" s="9">
        <v>2.3980943270195469</v>
      </c>
      <c r="T126" s="9">
        <v>0.68227108662663472</v>
      </c>
      <c r="U126" s="9">
        <v>2.0159425462435987</v>
      </c>
      <c r="V126" s="9">
        <v>3.9236430459373182</v>
      </c>
      <c r="W126" s="9">
        <v>287.99999999999955</v>
      </c>
      <c r="AF126" s="9">
        <v>174.7683855714688</v>
      </c>
      <c r="AO126" s="25">
        <f>L126*Input!$E$5/Input!$E$7</f>
        <v>12.380622116483913</v>
      </c>
      <c r="AY126" s="25">
        <v>548287.76785801188</v>
      </c>
      <c r="AZ126" s="9">
        <v>1.4856746539780696E-3</v>
      </c>
    </row>
    <row r="127" spans="8:52" x14ac:dyDescent="0.2">
      <c r="H127" s="9"/>
      <c r="I127" s="9" t="s">
        <v>128</v>
      </c>
      <c r="J127" s="9" t="s">
        <v>131</v>
      </c>
      <c r="K127" s="9" t="s">
        <v>132</v>
      </c>
      <c r="L127" s="27">
        <v>9.596461466131412E-4</v>
      </c>
      <c r="M127" s="9">
        <v>123.23871082460829</v>
      </c>
      <c r="Q127" s="9">
        <v>0.51054081074580038</v>
      </c>
      <c r="R127" s="9">
        <v>0.69058116966136651</v>
      </c>
      <c r="S127" s="9">
        <v>1.3526463607337529</v>
      </c>
      <c r="T127" s="9">
        <v>0.79651586503333516</v>
      </c>
      <c r="U127" s="9">
        <v>3.055860347216504</v>
      </c>
      <c r="V127" s="9">
        <v>1.4573469866375741</v>
      </c>
      <c r="W127" s="9">
        <v>145.00000000000455</v>
      </c>
      <c r="AF127" s="9">
        <v>123.23871082460829</v>
      </c>
      <c r="AO127" s="25">
        <f>L127*Input!$E$5/Input!$E$7</f>
        <v>7.9970512217761769</v>
      </c>
      <c r="AY127" s="25">
        <v>400827.40137146035</v>
      </c>
      <c r="AZ127" s="9">
        <v>9.596461466131412E-4</v>
      </c>
    </row>
    <row r="128" spans="8:52" x14ac:dyDescent="0.2">
      <c r="H128" s="9"/>
      <c r="I128" s="9" t="s">
        <v>128</v>
      </c>
      <c r="J128" s="9" t="s">
        <v>131</v>
      </c>
      <c r="K128" s="9" t="s">
        <v>133</v>
      </c>
      <c r="L128" s="27">
        <v>1.1222814247298827E-3</v>
      </c>
      <c r="M128" s="9">
        <v>128.87099856905925</v>
      </c>
      <c r="Q128" s="9">
        <v>0.68960849825459225</v>
      </c>
      <c r="R128" s="9">
        <v>0.5849224344936933</v>
      </c>
      <c r="S128" s="9">
        <v>0.84819493375464383</v>
      </c>
      <c r="T128" s="9">
        <v>1.2102818732736975</v>
      </c>
      <c r="U128" s="9">
        <v>2.5449621004034704</v>
      </c>
      <c r="V128" s="9">
        <v>0.8707187106317037</v>
      </c>
      <c r="W128" s="9">
        <v>116.99999999999591</v>
      </c>
      <c r="AF128" s="9">
        <v>128.87099856905925</v>
      </c>
      <c r="AO128" s="25">
        <f>L128*Input!$E$5/Input!$E$7</f>
        <v>9.3523452060823562</v>
      </c>
      <c r="AY128" s="25">
        <v>263794.23784053716</v>
      </c>
      <c r="AZ128" s="9">
        <v>1.1222814247298827E-3</v>
      </c>
    </row>
    <row r="129" spans="8:52" x14ac:dyDescent="0.2">
      <c r="H129" s="9"/>
      <c r="I129" s="9" t="s">
        <v>128</v>
      </c>
      <c r="J129" s="9" t="s">
        <v>131</v>
      </c>
      <c r="K129" s="9" t="s">
        <v>134</v>
      </c>
      <c r="L129" s="27">
        <v>1.5599089136695899E-3</v>
      </c>
      <c r="M129" s="9">
        <v>137.58312166326314</v>
      </c>
      <c r="Q129" s="9">
        <v>0.85363638153326704</v>
      </c>
      <c r="R129" s="9">
        <v>0.51932972340976413</v>
      </c>
      <c r="S129" s="9">
        <v>0.60837346514796509</v>
      </c>
      <c r="T129" s="9">
        <v>1.6437298612099536</v>
      </c>
      <c r="U129" s="9">
        <v>2.2557169996710695</v>
      </c>
      <c r="V129" s="9">
        <v>0.60837445766758969</v>
      </c>
      <c r="W129" s="9">
        <v>114.99999999999773</v>
      </c>
      <c r="AF129" s="9">
        <v>137.58312166326314</v>
      </c>
      <c r="AO129" s="25">
        <f>L129*Input!$E$5/Input!$E$7</f>
        <v>12.999240947246582</v>
      </c>
      <c r="AY129" s="25">
        <v>194232.27129148858</v>
      </c>
      <c r="AZ129" s="9">
        <v>1.5599089136695899E-3</v>
      </c>
    </row>
    <row r="130" spans="8:52" x14ac:dyDescent="0.2">
      <c r="H130" s="9"/>
      <c r="I130" s="9" t="s">
        <v>128</v>
      </c>
      <c r="J130" s="9" t="s">
        <v>131</v>
      </c>
      <c r="K130" s="9" t="s">
        <v>135</v>
      </c>
      <c r="L130" s="27">
        <v>2.2123226663085158E-3</v>
      </c>
      <c r="M130" s="9">
        <v>143.84139793847197</v>
      </c>
      <c r="Q130" s="9">
        <v>1.0593725800466998</v>
      </c>
      <c r="R130" s="9">
        <v>0.62431765990831745</v>
      </c>
      <c r="S130" s="9">
        <v>0.5893277508473892</v>
      </c>
      <c r="T130" s="9">
        <v>1.840323583084311</v>
      </c>
      <c r="U130" s="9">
        <v>1.6398221027286544</v>
      </c>
      <c r="V130" s="9">
        <v>0.63915762690497613</v>
      </c>
      <c r="W130" s="9">
        <v>126.99999999999818</v>
      </c>
      <c r="AF130" s="9">
        <v>143.84139793847197</v>
      </c>
      <c r="AO130" s="25">
        <f>L130*Input!$E$5/Input!$E$7</f>
        <v>18.436022219237632</v>
      </c>
      <c r="AY130" s="25">
        <v>173483.28699748343</v>
      </c>
      <c r="AZ130" s="9">
        <v>2.2123226663085158E-3</v>
      </c>
    </row>
    <row r="131" spans="8:52" x14ac:dyDescent="0.2">
      <c r="H131" s="9"/>
      <c r="I131" s="9" t="s">
        <v>128</v>
      </c>
      <c r="J131" s="9" t="s">
        <v>131</v>
      </c>
      <c r="K131" s="9" t="s">
        <v>136</v>
      </c>
      <c r="L131" s="27">
        <v>2.2897512053806305E-3</v>
      </c>
      <c r="M131" s="9">
        <v>144.33874156022944</v>
      </c>
      <c r="Q131" s="9">
        <v>0.64113070272652573</v>
      </c>
      <c r="R131" s="9">
        <v>1.17983243295728</v>
      </c>
      <c r="S131" s="9">
        <v>1.8402369874657796</v>
      </c>
      <c r="T131" s="9">
        <v>0.64120142431524596</v>
      </c>
      <c r="U131" s="9">
        <v>1.5599164153989959</v>
      </c>
      <c r="V131" s="9">
        <v>2.1714107788317483</v>
      </c>
      <c r="W131" s="9">
        <v>277.99999999999727</v>
      </c>
      <c r="AF131" s="9">
        <v>144.33874156022944</v>
      </c>
      <c r="AO131" s="25">
        <f>L131*Input!$E$5/Input!$E$7</f>
        <v>19.08126004483859</v>
      </c>
      <c r="AY131" s="25">
        <v>497917.4596709662</v>
      </c>
      <c r="AZ131" s="9">
        <v>2.2897512053806305E-3</v>
      </c>
    </row>
    <row r="132" spans="8:52" x14ac:dyDescent="0.2">
      <c r="H132" s="9"/>
      <c r="I132" s="9" t="s">
        <v>128</v>
      </c>
      <c r="J132" s="9" t="s">
        <v>131</v>
      </c>
      <c r="K132" s="9" t="s">
        <v>137</v>
      </c>
      <c r="L132" s="27">
        <v>1.5377539505194574E-3</v>
      </c>
      <c r="M132" s="9">
        <v>137.27136574943725</v>
      </c>
      <c r="Q132" s="9">
        <v>0.53809099396678672</v>
      </c>
      <c r="R132" s="9">
        <v>0.89271567778375571</v>
      </c>
      <c r="S132" s="9">
        <v>1.6590422210984967</v>
      </c>
      <c r="T132" s="9">
        <v>0.60521454156718613</v>
      </c>
      <c r="U132" s="9">
        <v>2.0902484386042328</v>
      </c>
      <c r="V132" s="9">
        <v>1.6658052690238994</v>
      </c>
      <c r="W132" s="9">
        <v>226.99999999999818</v>
      </c>
      <c r="AF132" s="9">
        <v>137.27136574943725</v>
      </c>
      <c r="AO132" s="25">
        <f>L132*Input!$E$5/Input!$E$7</f>
        <v>12.814616254328813</v>
      </c>
      <c r="AY132" s="25">
        <v>527524.31147097657</v>
      </c>
      <c r="AZ132" s="9">
        <v>1.5377539505194574E-3</v>
      </c>
    </row>
    <row r="133" spans="8:52" x14ac:dyDescent="0.2">
      <c r="H133" s="9"/>
      <c r="I133" s="9" t="s">
        <v>128</v>
      </c>
      <c r="J133" s="9" t="s">
        <v>131</v>
      </c>
      <c r="K133" s="9" t="s">
        <v>138</v>
      </c>
      <c r="L133" s="27">
        <v>1.6596771677876794E-3</v>
      </c>
      <c r="M133" s="9">
        <v>138.87714362350565</v>
      </c>
      <c r="Q133" s="9">
        <v>0.33343536079596703</v>
      </c>
      <c r="R133" s="9">
        <v>1.0680476834918293</v>
      </c>
      <c r="S133" s="9">
        <v>3.2031626188122866</v>
      </c>
      <c r="T133" s="9">
        <v>0.33376312138699499</v>
      </c>
      <c r="U133" s="9">
        <v>3.0020300741661763</v>
      </c>
      <c r="V133" s="9">
        <v>3.4244933207241144</v>
      </c>
      <c r="W133" s="9">
        <v>368.99999999999409</v>
      </c>
      <c r="AF133" s="9">
        <v>138.87714362350565</v>
      </c>
      <c r="AO133" s="25">
        <f>L133*Input!$E$5/Input!$E$7</f>
        <v>13.83064306489733</v>
      </c>
      <c r="AY133" s="25">
        <v>956562.79521148046</v>
      </c>
      <c r="AZ133" s="9">
        <v>1.6596771677876794E-3</v>
      </c>
    </row>
    <row r="134" spans="8:52" x14ac:dyDescent="0.2">
      <c r="H134" s="9"/>
      <c r="I134" s="9" t="s">
        <v>128</v>
      </c>
      <c r="J134" s="9" t="s">
        <v>131</v>
      </c>
      <c r="K134" s="9" t="s">
        <v>139</v>
      </c>
      <c r="L134" s="27">
        <v>2.236012780275195E-3</v>
      </c>
      <c r="M134" s="9">
        <v>143.99734026107279</v>
      </c>
      <c r="Q134" s="9">
        <v>0.4668643297941088</v>
      </c>
      <c r="R134" s="9">
        <v>1.2118916701234226</v>
      </c>
      <c r="S134" s="9">
        <v>2.5958112299088629</v>
      </c>
      <c r="T134" s="9">
        <v>0.48466319220375209</v>
      </c>
      <c r="U134" s="9">
        <v>2.2236101692414572</v>
      </c>
      <c r="V134" s="9">
        <v>3.2657749411426726</v>
      </c>
      <c r="W134" s="9">
        <v>331.99999999999363</v>
      </c>
      <c r="AF134" s="9">
        <v>143.99734026107279</v>
      </c>
      <c r="AO134" s="25">
        <f>L134*Input!$E$5/Input!$E$7</f>
        <v>18.633439835626625</v>
      </c>
      <c r="AY134" s="25">
        <v>658736.60197045375</v>
      </c>
      <c r="AZ134" s="9">
        <v>2.236012780275195E-3</v>
      </c>
    </row>
    <row r="135" spans="8:52" x14ac:dyDescent="0.2">
      <c r="H135" s="9"/>
      <c r="I135" s="9" t="s">
        <v>128</v>
      </c>
      <c r="J135" s="9" t="s">
        <v>132</v>
      </c>
      <c r="K135" s="9" t="s">
        <v>134</v>
      </c>
      <c r="L135" s="27">
        <v>1.8522771040795413E-3</v>
      </c>
      <c r="M135" s="9">
        <v>196.10615753454536</v>
      </c>
      <c r="Q135" s="9">
        <v>1.6511904019372965</v>
      </c>
      <c r="R135" s="9">
        <v>0.74264823061419694</v>
      </c>
      <c r="S135" s="9">
        <v>0.44976535095096731</v>
      </c>
      <c r="T135" s="9">
        <v>6.0008274601876606</v>
      </c>
      <c r="U135" s="9">
        <v>2.2009837130791401</v>
      </c>
      <c r="V135" s="9">
        <v>1.2139006114833704</v>
      </c>
      <c r="W135" s="9">
        <v>101.00000000001046</v>
      </c>
      <c r="AF135" s="9">
        <v>196.10615753454536</v>
      </c>
      <c r="AO135" s="25">
        <f>L135*Input!$E$5/Input!$E$7</f>
        <v>15.435642533996177</v>
      </c>
      <c r="AY135" s="25">
        <v>97344.009543010514</v>
      </c>
      <c r="AZ135" s="9">
        <v>1.8522771040795413E-3</v>
      </c>
    </row>
    <row r="136" spans="8:52" x14ac:dyDescent="0.2">
      <c r="H136" s="9"/>
      <c r="I136" s="9" t="s">
        <v>128</v>
      </c>
      <c r="J136" s="9" t="s">
        <v>132</v>
      </c>
      <c r="K136" s="9" t="s">
        <v>135</v>
      </c>
      <c r="L136" s="27">
        <v>1.8204174928214208E-3</v>
      </c>
      <c r="M136" s="9">
        <v>195.51850839377045</v>
      </c>
      <c r="Q136" s="9">
        <v>1.3249409988972747</v>
      </c>
      <c r="R136" s="9">
        <v>0.57725693984202942</v>
      </c>
      <c r="S136" s="9">
        <v>0.43568501565161799</v>
      </c>
      <c r="T136" s="9">
        <v>3.2674190493449426</v>
      </c>
      <c r="U136" s="9">
        <v>1.8612802047502577</v>
      </c>
      <c r="V136" s="9">
        <v>0.62022616571166389</v>
      </c>
      <c r="W136" s="9">
        <v>101.00000000001046</v>
      </c>
      <c r="AF136" s="9">
        <v>195.51850839377045</v>
      </c>
      <c r="AO136" s="25">
        <f>L136*Input!$E$5/Input!$E$7</f>
        <v>15.170145773511841</v>
      </c>
      <c r="AY136" s="25">
        <v>178778.60070246496</v>
      </c>
      <c r="AZ136" s="9">
        <v>1.8204174928214208E-3</v>
      </c>
    </row>
    <row r="137" spans="8:52" x14ac:dyDescent="0.2">
      <c r="H137" s="9"/>
      <c r="I137" s="9" t="s">
        <v>128</v>
      </c>
      <c r="J137" s="9" t="s">
        <v>132</v>
      </c>
      <c r="K137" s="9" t="s">
        <v>136</v>
      </c>
      <c r="L137" s="27">
        <v>1.5913008302371472E-3</v>
      </c>
      <c r="M137" s="9">
        <v>190.44339620758103</v>
      </c>
      <c r="Q137" s="9">
        <v>0.89508670452303774</v>
      </c>
      <c r="R137" s="9">
        <v>1.2177400601282269</v>
      </c>
      <c r="S137" s="9">
        <v>1.3604716213242385</v>
      </c>
      <c r="T137" s="9">
        <v>0.90957903172355981</v>
      </c>
      <c r="U137" s="9">
        <v>1.135298927687173</v>
      </c>
      <c r="V137" s="9">
        <v>1.6835243964699742</v>
      </c>
      <c r="W137" s="9">
        <v>234.00000000000318</v>
      </c>
      <c r="AF137" s="9">
        <v>190.44339620758103</v>
      </c>
      <c r="AO137" s="25">
        <f>L137*Input!$E$5/Input!$E$7</f>
        <v>13.260840251976227</v>
      </c>
      <c r="AY137" s="25">
        <v>642214.23887001059</v>
      </c>
      <c r="AZ137" s="9">
        <v>1.5913008302371472E-3</v>
      </c>
    </row>
    <row r="138" spans="8:52" x14ac:dyDescent="0.2">
      <c r="H138" s="9"/>
      <c r="I138" s="9" t="s">
        <v>128</v>
      </c>
      <c r="J138" s="9" t="s">
        <v>132</v>
      </c>
      <c r="K138" s="9" t="s">
        <v>137</v>
      </c>
      <c r="L138" s="27">
        <v>1.5258600218941364E-3</v>
      </c>
      <c r="M138" s="9">
        <v>188.63984543530125</v>
      </c>
      <c r="Q138" s="9">
        <v>1.770609252414739</v>
      </c>
      <c r="R138" s="9">
        <v>2.1716803387030299</v>
      </c>
      <c r="S138" s="9">
        <v>1.2265158649438401</v>
      </c>
      <c r="T138" s="9">
        <v>1.7949440963402519</v>
      </c>
      <c r="U138" s="9">
        <v>0.57253951839586081</v>
      </c>
      <c r="V138" s="9">
        <v>2.7002082965145475</v>
      </c>
      <c r="W138" s="9">
        <v>183.00000000000409</v>
      </c>
      <c r="AF138" s="9">
        <v>188.63984543530125</v>
      </c>
      <c r="AO138" s="25">
        <f>L138*Input!$E$5/Input!$E$7</f>
        <v>12.715500182451137</v>
      </c>
      <c r="AY138" s="25">
        <v>325438.88511151494</v>
      </c>
      <c r="AZ138" s="9">
        <v>1.5258600218941364E-3</v>
      </c>
    </row>
    <row r="139" spans="8:52" x14ac:dyDescent="0.2">
      <c r="H139" s="9"/>
      <c r="I139" s="9" t="s">
        <v>128</v>
      </c>
      <c r="J139" s="9" t="s">
        <v>132</v>
      </c>
      <c r="K139" s="9" t="s">
        <v>138</v>
      </c>
      <c r="L139" s="27">
        <v>1.2697365924826561E-3</v>
      </c>
      <c r="M139" s="9">
        <v>179.01741870787635</v>
      </c>
      <c r="Q139" s="9">
        <v>0.56619025006599411</v>
      </c>
      <c r="R139" s="9">
        <v>1.3407787111211926</v>
      </c>
      <c r="S139" s="9">
        <v>2.3680709990412478</v>
      </c>
      <c r="T139" s="9">
        <v>0.62431168024150141</v>
      </c>
      <c r="U139" s="9">
        <v>1.9474965067488146</v>
      </c>
      <c r="V139" s="9">
        <v>3.5009902281271605</v>
      </c>
      <c r="W139" s="9">
        <v>325</v>
      </c>
      <c r="AF139" s="9">
        <v>179.01741870787635</v>
      </c>
      <c r="AO139" s="25">
        <f>L139*Input!$E$5/Input!$E$7</f>
        <v>10.581138270688802</v>
      </c>
      <c r="AY139" s="25">
        <v>935661.82411404443</v>
      </c>
      <c r="AZ139" s="9">
        <v>1.2697365924826561E-3</v>
      </c>
    </row>
    <row r="140" spans="8:52" x14ac:dyDescent="0.2">
      <c r="H140" s="9"/>
      <c r="I140" s="9" t="s">
        <v>128</v>
      </c>
      <c r="J140" s="9" t="s">
        <v>132</v>
      </c>
      <c r="K140" s="9" t="s">
        <v>139</v>
      </c>
      <c r="L140" s="27">
        <v>1.4126488908318721E-3</v>
      </c>
      <c r="M140" s="9">
        <v>184.99042033720542</v>
      </c>
      <c r="Q140" s="9">
        <v>0.60655646510054206</v>
      </c>
      <c r="R140" s="9">
        <v>1.1640190144212623</v>
      </c>
      <c r="S140" s="9">
        <v>1.9190612604027162</v>
      </c>
      <c r="T140" s="9">
        <v>0.60659113783329077</v>
      </c>
      <c r="U140" s="9">
        <v>1.6487453696073733</v>
      </c>
      <c r="V140" s="9">
        <v>2.2339514895536725</v>
      </c>
      <c r="W140" s="9">
        <v>287.99999999999955</v>
      </c>
      <c r="AF140" s="9">
        <v>184.99042033720542</v>
      </c>
      <c r="AO140" s="25">
        <f>L140*Input!$E$5/Input!$E$7</f>
        <v>11.772074090265601</v>
      </c>
      <c r="AY140" s="25">
        <v>962995.61453699879</v>
      </c>
      <c r="AZ140" s="9">
        <v>1.4126488908318721E-3</v>
      </c>
    </row>
    <row r="141" spans="8:52" x14ac:dyDescent="0.2">
      <c r="H141" s="9"/>
      <c r="I141" s="9" t="s">
        <v>128</v>
      </c>
      <c r="J141" s="9" t="s">
        <v>133</v>
      </c>
      <c r="K141" s="9" t="s">
        <v>134</v>
      </c>
      <c r="L141" s="27">
        <v>2.1254831652577038E-3</v>
      </c>
      <c r="M141" s="9">
        <v>204.74651397670198</v>
      </c>
      <c r="Q141" s="9">
        <v>2.9301892681192006</v>
      </c>
      <c r="R141" s="9">
        <v>2.1016977673916672</v>
      </c>
      <c r="S141" s="9">
        <v>0.71725665992240939</v>
      </c>
      <c r="T141" s="9">
        <v>6.2180078860811516</v>
      </c>
      <c r="U141" s="9">
        <v>0.72420233657136035</v>
      </c>
      <c r="V141" s="9">
        <v>3.1988984056011369</v>
      </c>
      <c r="W141" s="9">
        <v>73.000000000001819</v>
      </c>
      <c r="AF141" s="9">
        <v>204.74651397670198</v>
      </c>
      <c r="AO141" s="25">
        <f>L141*Input!$E$5/Input!$E$7</f>
        <v>17.712359710480868</v>
      </c>
      <c r="AY141" s="25">
        <v>36939.576605996575</v>
      </c>
      <c r="AZ141" s="9">
        <v>2.1254831652577038E-3</v>
      </c>
    </row>
    <row r="142" spans="8:52" x14ac:dyDescent="0.2">
      <c r="H142" s="9"/>
      <c r="I142" s="9" t="s">
        <v>128</v>
      </c>
      <c r="J142" s="9" t="s">
        <v>133</v>
      </c>
      <c r="K142" s="9" t="s">
        <v>135</v>
      </c>
      <c r="L142" s="27">
        <v>1.8621423803595657E-3</v>
      </c>
      <c r="M142" s="9">
        <v>199.85530144185438</v>
      </c>
      <c r="Q142" s="9">
        <v>1.6755721806315322</v>
      </c>
      <c r="R142" s="9">
        <v>1.1641913259525289</v>
      </c>
      <c r="S142" s="9">
        <v>0.6948022528720541</v>
      </c>
      <c r="T142" s="9">
        <v>2.4583903448659927</v>
      </c>
      <c r="U142" s="9">
        <v>0.8756379170243741</v>
      </c>
      <c r="V142" s="9">
        <v>1.1867883583758185</v>
      </c>
      <c r="W142" s="9">
        <v>83.000000000004093</v>
      </c>
      <c r="AF142" s="9">
        <v>199.85530144185438</v>
      </c>
      <c r="AO142" s="25">
        <f>L142*Input!$E$5/Input!$E$7</f>
        <v>15.517853169663049</v>
      </c>
      <c r="AY142" s="25">
        <v>93431.28894248321</v>
      </c>
      <c r="AZ142" s="9">
        <v>1.8621423803595657E-3</v>
      </c>
    </row>
    <row r="143" spans="8:52" x14ac:dyDescent="0.2">
      <c r="H143" s="9"/>
      <c r="I143" s="9" t="s">
        <v>128</v>
      </c>
      <c r="J143" s="9" t="s">
        <v>133</v>
      </c>
      <c r="K143" s="9" t="s">
        <v>136</v>
      </c>
      <c r="L143" s="27">
        <v>1.5926076981662221E-3</v>
      </c>
      <c r="M143" s="9">
        <v>192.6391893861128</v>
      </c>
      <c r="Q143" s="9">
        <v>0.61483238650025152</v>
      </c>
      <c r="R143" s="9">
        <v>1.3339354595307076</v>
      </c>
      <c r="S143" s="9">
        <v>2.1695920527604833</v>
      </c>
      <c r="T143" s="9">
        <v>0.65045722993638899</v>
      </c>
      <c r="U143" s="9">
        <v>1.7207004537600101</v>
      </c>
      <c r="V143" s="9">
        <v>3.0617865296129985</v>
      </c>
      <c r="W143" s="9">
        <v>234.00000000000318</v>
      </c>
      <c r="AF143" s="9">
        <v>192.6391893861128</v>
      </c>
      <c r="AO143" s="25">
        <f>L143*Input!$E$5/Input!$E$7</f>
        <v>13.271730818051852</v>
      </c>
      <c r="AY143" s="25">
        <v>353121.72434004303</v>
      </c>
      <c r="AZ143" s="9">
        <v>1.5926076981662221E-3</v>
      </c>
    </row>
    <row r="144" spans="8:52" x14ac:dyDescent="0.2">
      <c r="H144" s="9"/>
      <c r="I144" s="9" t="s">
        <v>128</v>
      </c>
      <c r="J144" s="9" t="s">
        <v>133</v>
      </c>
      <c r="K144" s="9" t="s">
        <v>137</v>
      </c>
      <c r="L144" s="27">
        <v>1.570264677574513E-3</v>
      </c>
      <c r="M144" s="9">
        <v>191.8861766263831</v>
      </c>
      <c r="Q144" s="9">
        <v>0.94910727321503663</v>
      </c>
      <c r="R144" s="9">
        <v>1.8564235365627604</v>
      </c>
      <c r="S144" s="9">
        <v>1.9559680859617179</v>
      </c>
      <c r="T144" s="9">
        <v>1.6346975148957752</v>
      </c>
      <c r="U144" s="9">
        <v>1.8147081905820546</v>
      </c>
      <c r="V144" s="9">
        <v>6.2540439847612701</v>
      </c>
      <c r="W144" s="9">
        <v>183.00000000000409</v>
      </c>
      <c r="AF144" s="9">
        <v>191.8861766263831</v>
      </c>
      <c r="AO144" s="25">
        <f>L144*Input!$E$5/Input!$E$7</f>
        <v>13.085538979787609</v>
      </c>
      <c r="AY144" s="25">
        <v>140509.5294704905</v>
      </c>
      <c r="AZ144" s="9">
        <v>1.570264677574513E-3</v>
      </c>
    </row>
    <row r="145" spans="8:52" x14ac:dyDescent="0.2">
      <c r="H145" s="9"/>
      <c r="I145" s="9" t="s">
        <v>128</v>
      </c>
      <c r="J145" s="9" t="s">
        <v>133</v>
      </c>
      <c r="K145" s="9" t="s">
        <v>138</v>
      </c>
      <c r="L145" s="27">
        <v>1.2703296072221874E-3</v>
      </c>
      <c r="M145" s="9">
        <v>177.21416672602371</v>
      </c>
      <c r="Q145" s="9">
        <v>0.33364461794834899</v>
      </c>
      <c r="R145" s="9">
        <v>1.259990982791233</v>
      </c>
      <c r="S145" s="9">
        <v>3.7764462994763193</v>
      </c>
      <c r="T145" s="9">
        <v>0.47634269839215515</v>
      </c>
      <c r="U145" s="9">
        <v>4.2790884673719694</v>
      </c>
      <c r="V145" s="9">
        <v>6.793383615853883</v>
      </c>
      <c r="W145" s="9">
        <v>325</v>
      </c>
      <c r="AF145" s="9">
        <v>177.21416672602371</v>
      </c>
      <c r="AO145" s="25">
        <f>L145*Input!$E$5/Input!$E$7</f>
        <v>10.586080060184896</v>
      </c>
      <c r="AY145" s="25">
        <v>482196.07316304412</v>
      </c>
      <c r="AZ145" s="9">
        <v>1.2703296072221874E-3</v>
      </c>
    </row>
    <row r="146" spans="8:52" x14ac:dyDescent="0.2">
      <c r="H146" s="9"/>
      <c r="I146" s="9" t="s">
        <v>128</v>
      </c>
      <c r="J146" s="9" t="s">
        <v>133</v>
      </c>
      <c r="K146" s="9" t="s">
        <v>139</v>
      </c>
      <c r="L146" s="27">
        <v>1.4107028259541657E-3</v>
      </c>
      <c r="M146" s="9">
        <v>185.42049519360367</v>
      </c>
      <c r="Q146" s="9">
        <v>0.39326057254751762</v>
      </c>
      <c r="R146" s="9">
        <v>1.2035325487979507</v>
      </c>
      <c r="S146" s="9">
        <v>3.0603946411447791</v>
      </c>
      <c r="T146" s="9">
        <v>0.4239577453246991</v>
      </c>
      <c r="U146" s="9">
        <v>2.7413327814702804</v>
      </c>
      <c r="V146" s="9">
        <v>3.970794754510337</v>
      </c>
      <c r="W146" s="9">
        <v>287.99999999999955</v>
      </c>
      <c r="AF146" s="9">
        <v>185.42049519360367</v>
      </c>
      <c r="AO146" s="25">
        <f>L146*Input!$E$5/Input!$E$7</f>
        <v>11.755856882951381</v>
      </c>
      <c r="AY146" s="25">
        <v>541777.05485406565</v>
      </c>
      <c r="AZ146" s="9">
        <v>1.4107028259541657E-3</v>
      </c>
    </row>
    <row r="147" spans="8:52" x14ac:dyDescent="0.2">
      <c r="H147" s="9"/>
      <c r="I147" s="9" t="s">
        <v>128</v>
      </c>
      <c r="J147" s="9" t="s">
        <v>134</v>
      </c>
      <c r="K147" s="9" t="s">
        <v>135</v>
      </c>
      <c r="L147" s="27">
        <v>1.8119132123018578E-3</v>
      </c>
      <c r="M147" s="9">
        <v>194.43855267136553</v>
      </c>
      <c r="Q147" s="9">
        <v>2.5533817906529581</v>
      </c>
      <c r="R147" s="9">
        <v>2.4734457269174346</v>
      </c>
      <c r="S147" s="9">
        <v>0.96869404174959595</v>
      </c>
      <c r="T147" s="9">
        <v>2.6553855533938182</v>
      </c>
      <c r="U147" s="9">
        <v>0.40728280431817226</v>
      </c>
      <c r="V147" s="9">
        <v>2.491729220037243</v>
      </c>
      <c r="W147" s="9">
        <v>83.000000000004093</v>
      </c>
      <c r="AF147" s="9">
        <v>194.43855267136553</v>
      </c>
      <c r="AO147" s="25">
        <f>L147*Input!$E$5/Input!$E$7</f>
        <v>15.099276769182149</v>
      </c>
      <c r="AY147" s="25">
        <v>44500.487907481816</v>
      </c>
      <c r="AZ147" s="9">
        <v>1.8119132123018578E-3</v>
      </c>
    </row>
    <row r="148" spans="8:52" x14ac:dyDescent="0.2">
      <c r="H148" s="9"/>
      <c r="I148" s="9" t="s">
        <v>128</v>
      </c>
      <c r="J148" s="9" t="s">
        <v>134</v>
      </c>
      <c r="K148" s="9" t="s">
        <v>136</v>
      </c>
      <c r="L148" s="27">
        <v>1.6054946643799411E-3</v>
      </c>
      <c r="M148" s="9">
        <v>182.68887008718698</v>
      </c>
      <c r="Q148" s="9">
        <v>0.44594495115603194</v>
      </c>
      <c r="R148" s="9">
        <v>1.3489154943524009</v>
      </c>
      <c r="S148" s="9">
        <v>3.0248475531690189</v>
      </c>
      <c r="T148" s="9">
        <v>0.62101080831897659</v>
      </c>
      <c r="U148" s="9">
        <v>3.1227459672796289</v>
      </c>
      <c r="V148" s="9">
        <v>5.6820642819712628</v>
      </c>
      <c r="W148" s="9">
        <v>234.00000000000318</v>
      </c>
      <c r="AF148" s="9">
        <v>182.68887008718698</v>
      </c>
      <c r="AO148" s="25">
        <f>L148*Input!$E$5/Input!$E$7</f>
        <v>13.379122203166176</v>
      </c>
      <c r="AY148" s="25">
        <v>190280.02592800066</v>
      </c>
      <c r="AZ148" s="9">
        <v>1.6054946643799411E-3</v>
      </c>
    </row>
    <row r="149" spans="8:52" x14ac:dyDescent="0.2">
      <c r="H149" s="9"/>
      <c r="I149" s="9" t="s">
        <v>128</v>
      </c>
      <c r="J149" s="9" t="s">
        <v>134</v>
      </c>
      <c r="K149" s="9" t="s">
        <v>139</v>
      </c>
      <c r="L149" s="27">
        <v>1.5083055961978592E-3</v>
      </c>
      <c r="M149" s="9">
        <v>172.61610784558798</v>
      </c>
      <c r="Q149" s="9">
        <v>0.2836148925712822</v>
      </c>
      <c r="R149" s="9">
        <v>1.210129575468702</v>
      </c>
      <c r="S149" s="9">
        <v>4.2668054716645551</v>
      </c>
      <c r="T149" s="9">
        <v>0.38532262938946898</v>
      </c>
      <c r="U149" s="9">
        <v>4.7903412402241781</v>
      </c>
      <c r="V149" s="9">
        <v>7.0150408101627972</v>
      </c>
      <c r="W149" s="9">
        <v>287.99999999999955</v>
      </c>
      <c r="AF149" s="9">
        <v>172.61610784558798</v>
      </c>
      <c r="AO149" s="25">
        <f>L149*Input!$E$5/Input!$E$7</f>
        <v>12.569213301648828</v>
      </c>
      <c r="AY149" s="25">
        <v>306667.56555599545</v>
      </c>
      <c r="AZ149" s="9">
        <v>1.5083055961978592E-3</v>
      </c>
    </row>
    <row r="150" spans="8:52" x14ac:dyDescent="0.2">
      <c r="H150" s="9"/>
      <c r="I150" s="9" t="s">
        <v>128</v>
      </c>
      <c r="J150" s="9" t="s">
        <v>136</v>
      </c>
      <c r="K150" s="9" t="s">
        <v>137</v>
      </c>
      <c r="L150" s="27">
        <v>1.5936029152779549E-3</v>
      </c>
      <c r="M150" s="9">
        <v>193.3970892906645</v>
      </c>
      <c r="Q150" s="9">
        <v>2.2100436070121408</v>
      </c>
      <c r="R150" s="9">
        <v>1.9924366695570166</v>
      </c>
      <c r="S150" s="9">
        <v>0.90153726525364042</v>
      </c>
      <c r="T150" s="9">
        <v>2.4519814265664346</v>
      </c>
      <c r="U150" s="9">
        <v>0.50201360864970601</v>
      </c>
      <c r="V150" s="9">
        <v>1.9928955725325534</v>
      </c>
      <c r="W150" s="9">
        <v>234.00000000000318</v>
      </c>
      <c r="AF150" s="9">
        <v>193.3970892906645</v>
      </c>
      <c r="AO150" s="25">
        <f>L150*Input!$E$5/Input!$E$7</f>
        <v>13.280024293982958</v>
      </c>
      <c r="AY150" s="25">
        <v>440942.71154902835</v>
      </c>
      <c r="AZ150" s="9">
        <v>1.5936029152779549E-3</v>
      </c>
    </row>
    <row r="151" spans="8:52" x14ac:dyDescent="0.2">
      <c r="H151" s="9"/>
      <c r="I151" s="9" t="s">
        <v>128</v>
      </c>
      <c r="J151" s="9" t="s">
        <v>137</v>
      </c>
      <c r="K151" s="9" t="s">
        <v>138</v>
      </c>
      <c r="L151" s="27">
        <v>1.3985123100030228E-3</v>
      </c>
      <c r="M151" s="9">
        <v>154.18505582752073</v>
      </c>
      <c r="Q151" s="9">
        <v>0.99624318859286931</v>
      </c>
      <c r="R151" s="9">
        <v>1.9234766302897977</v>
      </c>
      <c r="S151" s="9">
        <v>1.930730018848698</v>
      </c>
      <c r="T151" s="9">
        <v>1.9323296178414617</v>
      </c>
      <c r="U151" s="9">
        <v>1.9469306420689836</v>
      </c>
      <c r="V151" s="9">
        <v>7.2031806822749695</v>
      </c>
      <c r="W151" s="9">
        <v>325</v>
      </c>
      <c r="AF151" s="9">
        <v>154.18505582752073</v>
      </c>
      <c r="AO151" s="25">
        <f>L151*Input!$E$5/Input!$E$7</f>
        <v>11.654269250025189</v>
      </c>
      <c r="AY151" s="25">
        <v>454763.3951645277</v>
      </c>
      <c r="AZ151" s="9">
        <v>1.3985123100030228E-3</v>
      </c>
    </row>
    <row r="152" spans="8:52" x14ac:dyDescent="0.2">
      <c r="H152" s="9"/>
      <c r="I152" s="9" t="s">
        <v>128</v>
      </c>
      <c r="J152" s="9" t="s">
        <v>137</v>
      </c>
      <c r="K152" s="9" t="s">
        <v>139</v>
      </c>
      <c r="L152" s="27">
        <v>1.4409844019683375E-3</v>
      </c>
      <c r="M152" s="9">
        <v>180.09240587656723</v>
      </c>
      <c r="Q152" s="9">
        <v>1.1180668874514776</v>
      </c>
      <c r="R152" s="9">
        <v>1.7493771679385648</v>
      </c>
      <c r="S152" s="9">
        <v>1.5646444658835181</v>
      </c>
      <c r="T152" s="9">
        <v>1.1995847782365878</v>
      </c>
      <c r="U152" s="9">
        <v>0.95961134768392475</v>
      </c>
      <c r="V152" s="9">
        <v>2.9367182560357485</v>
      </c>
      <c r="W152" s="9">
        <v>287.99999999999955</v>
      </c>
      <c r="AF152" s="9">
        <v>180.09240587656723</v>
      </c>
      <c r="AO152" s="25">
        <f>L152*Input!$E$5/Input!$E$7</f>
        <v>12.008203349736146</v>
      </c>
      <c r="AY152" s="25">
        <v>732547.45602752687</v>
      </c>
      <c r="AZ152" s="9">
        <v>1.4409844019683375E-3</v>
      </c>
    </row>
    <row r="153" spans="8:52" x14ac:dyDescent="0.2">
      <c r="H153" s="9"/>
      <c r="I153" s="9" t="s">
        <v>128</v>
      </c>
      <c r="J153" s="9" t="s">
        <v>138</v>
      </c>
      <c r="K153" s="9" t="s">
        <v>139</v>
      </c>
      <c r="L153" s="27">
        <v>1.4044255290174377E-3</v>
      </c>
      <c r="M153" s="9">
        <v>204.26384211139353</v>
      </c>
      <c r="Q153" s="9">
        <v>3.1027038945513814</v>
      </c>
      <c r="R153" s="9">
        <v>2.5144004757225931</v>
      </c>
      <c r="S153" s="9">
        <v>0.81039008593056516</v>
      </c>
      <c r="T153" s="9">
        <v>4.3076107622229536</v>
      </c>
      <c r="U153" s="9">
        <v>0.44746162109961107</v>
      </c>
      <c r="V153" s="9">
        <v>2.8289462247021944</v>
      </c>
      <c r="W153" s="9">
        <v>325</v>
      </c>
      <c r="AF153" s="9">
        <v>204.26384211139353</v>
      </c>
      <c r="AO153" s="25">
        <f>L153*Input!$E$5/Input!$E$7</f>
        <v>11.703546075145315</v>
      </c>
      <c r="AY153" s="25">
        <v>760454.71233906201</v>
      </c>
      <c r="AZ153" s="9">
        <v>1.4044255290174377E-3</v>
      </c>
    </row>
    <row r="154" spans="8:52" x14ac:dyDescent="0.2">
      <c r="H154" s="9"/>
      <c r="I154" s="9" t="s">
        <v>129</v>
      </c>
      <c r="J154" s="9" t="s">
        <v>130</v>
      </c>
      <c r="K154" s="9" t="s">
        <v>132</v>
      </c>
      <c r="L154" s="27">
        <v>1.5505861177092393E-3</v>
      </c>
      <c r="M154" s="9">
        <v>197.13491291366569</v>
      </c>
      <c r="Q154" s="9">
        <v>0.82866616971850671</v>
      </c>
      <c r="R154" s="9">
        <v>0.50655564077200288</v>
      </c>
      <c r="S154" s="9">
        <v>0.61129035947500676</v>
      </c>
      <c r="T154" s="9">
        <v>1.6396293546686889</v>
      </c>
      <c r="U154" s="9">
        <v>2.3877368761543747</v>
      </c>
      <c r="V154" s="9">
        <v>0.61268998065372815</v>
      </c>
      <c r="W154" s="9">
        <v>31.999999999993634</v>
      </c>
      <c r="AF154" s="9">
        <v>197.13491291366569</v>
      </c>
      <c r="AO154" s="25">
        <f>L154*Input!$E$5/Input!$E$7</f>
        <v>12.921550980910329</v>
      </c>
      <c r="AY154" s="25">
        <v>37091.257965010402</v>
      </c>
      <c r="AZ154" s="9">
        <v>1.5505861177092393E-3</v>
      </c>
    </row>
    <row r="155" spans="8:52" x14ac:dyDescent="0.2">
      <c r="H155" s="9"/>
      <c r="I155" s="9" t="s">
        <v>129</v>
      </c>
      <c r="J155" s="9" t="s">
        <v>130</v>
      </c>
      <c r="K155" s="9" t="s">
        <v>133</v>
      </c>
      <c r="L155" s="27">
        <v>1.9861456546138917E-3</v>
      </c>
      <c r="M155" s="9">
        <v>199.49072250293017</v>
      </c>
      <c r="Q155" s="9">
        <v>1.3794404763286829</v>
      </c>
      <c r="R155" s="9">
        <v>1.8845902216844304</v>
      </c>
      <c r="S155" s="9">
        <v>1.3661990162128488</v>
      </c>
      <c r="T155" s="9">
        <v>1.4192465765196496</v>
      </c>
      <c r="U155" s="9">
        <v>0.74585074006351326</v>
      </c>
      <c r="V155" s="9">
        <v>2.6490233829602068</v>
      </c>
      <c r="W155" s="9">
        <v>60.000000000002274</v>
      </c>
      <c r="AF155" s="9">
        <v>199.49072250293017</v>
      </c>
      <c r="AO155" s="25">
        <f>L155*Input!$E$5/Input!$E$7</f>
        <v>16.5512137884491</v>
      </c>
      <c r="AY155" s="25">
        <v>42850.845207008242</v>
      </c>
      <c r="AZ155" s="9">
        <v>1.9861456546138917E-3</v>
      </c>
    </row>
    <row r="156" spans="8:52" x14ac:dyDescent="0.2">
      <c r="H156" s="9"/>
      <c r="I156" s="9" t="s">
        <v>129</v>
      </c>
      <c r="J156" s="9" t="s">
        <v>130</v>
      </c>
      <c r="K156" s="9" t="s">
        <v>134</v>
      </c>
      <c r="L156" s="27">
        <v>1.8206402386463764E-3</v>
      </c>
      <c r="M156" s="9">
        <v>198.73007567358891</v>
      </c>
      <c r="Q156" s="9">
        <v>0.92061424826083604</v>
      </c>
      <c r="R156" s="9">
        <v>1.8057277835176604</v>
      </c>
      <c r="S156" s="9">
        <v>1.9614380148133952</v>
      </c>
      <c r="T156" s="9">
        <v>1.4360759575019912</v>
      </c>
      <c r="U156" s="9">
        <v>1.6944237382079501</v>
      </c>
      <c r="V156" s="9">
        <v>5.5249275541020735</v>
      </c>
      <c r="W156" s="9">
        <v>62.000000000000455</v>
      </c>
      <c r="AF156" s="9">
        <v>198.73007567358891</v>
      </c>
      <c r="AO156" s="25">
        <f>L156*Input!$E$5/Input!$E$7</f>
        <v>15.172001988719805</v>
      </c>
      <c r="AY156" s="25">
        <v>42348.675948037766</v>
      </c>
      <c r="AZ156" s="9">
        <v>1.8206402386463764E-3</v>
      </c>
    </row>
    <row r="157" spans="8:52" x14ac:dyDescent="0.2">
      <c r="H157" s="9"/>
      <c r="I157" s="9" t="s">
        <v>129</v>
      </c>
      <c r="J157" s="9" t="s">
        <v>130</v>
      </c>
      <c r="K157" s="9" t="s">
        <v>136</v>
      </c>
      <c r="L157" s="27">
        <v>1.417494627268449E-3</v>
      </c>
      <c r="M157" s="9">
        <v>196.12092301367721</v>
      </c>
      <c r="Q157" s="9">
        <v>0.39948635529123511</v>
      </c>
      <c r="R157" s="9">
        <v>1.1664192014495036</v>
      </c>
      <c r="S157" s="9">
        <v>2.9197973497721996</v>
      </c>
      <c r="T157" s="9">
        <v>0.41275374752732452</v>
      </c>
      <c r="U157" s="9">
        <v>2.5863489796456944</v>
      </c>
      <c r="V157" s="9">
        <v>3.518815085164368</v>
      </c>
      <c r="W157" s="9">
        <v>111.00000000000136</v>
      </c>
      <c r="AF157" s="9">
        <v>196.12092301367721</v>
      </c>
      <c r="AO157" s="25">
        <f>L157*Input!$E$5/Input!$E$7</f>
        <v>11.812455227237075</v>
      </c>
      <c r="AY157" s="25">
        <v>147341.88538650115</v>
      </c>
      <c r="AZ157" s="9">
        <v>1.417494627268449E-3</v>
      </c>
    </row>
    <row r="158" spans="8:52" x14ac:dyDescent="0.2">
      <c r="H158" s="9"/>
      <c r="I158" s="9" t="s">
        <v>129</v>
      </c>
      <c r="J158" s="9" t="s">
        <v>130</v>
      </c>
      <c r="K158" s="9" t="s">
        <v>137</v>
      </c>
      <c r="L158" s="27">
        <v>1.3733831931612868E-3</v>
      </c>
      <c r="M158" s="9">
        <v>195.74054962338192</v>
      </c>
      <c r="Q158" s="9">
        <v>0.73890785987326824</v>
      </c>
      <c r="R158" s="9">
        <v>0.84462574519695588</v>
      </c>
      <c r="S158" s="9">
        <v>1.1430731638743423</v>
      </c>
      <c r="T158" s="9">
        <v>0.89435746239482905</v>
      </c>
      <c r="U158" s="9">
        <v>1.6380628559928947</v>
      </c>
      <c r="V158" s="9">
        <v>1.1685820008016072</v>
      </c>
      <c r="W158" s="9">
        <v>60.000000000002274</v>
      </c>
      <c r="AF158" s="9">
        <v>195.74054962338192</v>
      </c>
      <c r="AO158" s="25">
        <f>L158*Input!$E$5/Input!$E$7</f>
        <v>11.444859943010725</v>
      </c>
      <c r="AY158" s="25">
        <v>67999.561605012554</v>
      </c>
      <c r="AZ158" s="9">
        <v>1.3733831931612868E-3</v>
      </c>
    </row>
    <row r="159" spans="8:52" x14ac:dyDescent="0.2">
      <c r="H159" s="9"/>
      <c r="I159" s="9" t="s">
        <v>129</v>
      </c>
      <c r="J159" s="9" t="s">
        <v>130</v>
      </c>
      <c r="K159" s="9" t="s">
        <v>138</v>
      </c>
      <c r="L159" s="27">
        <v>1.1381842521485657E-3</v>
      </c>
      <c r="M159" s="9">
        <v>193.20010001907309</v>
      </c>
      <c r="Q159" s="9">
        <v>0.19598502705453716</v>
      </c>
      <c r="R159" s="9">
        <v>0.95510099173821028</v>
      </c>
      <c r="S159" s="9">
        <v>4.8733365303076566</v>
      </c>
      <c r="T159" s="9">
        <v>0.20700627508344488</v>
      </c>
      <c r="U159" s="9">
        <v>5.3893665710738468</v>
      </c>
      <c r="V159" s="9">
        <v>4.9162766796124817</v>
      </c>
      <c r="W159" s="9">
        <v>201.99999999999818</v>
      </c>
      <c r="AF159" s="9">
        <v>193.20010001907309</v>
      </c>
      <c r="AO159" s="25">
        <f>L159*Input!$E$5/Input!$E$7</f>
        <v>9.4848687679047146</v>
      </c>
      <c r="AY159" s="25">
        <v>293787.7865610827</v>
      </c>
      <c r="AZ159" s="9">
        <v>1.1381842521485657E-3</v>
      </c>
    </row>
    <row r="160" spans="8:52" x14ac:dyDescent="0.2">
      <c r="H160" s="9"/>
      <c r="I160" s="9" t="s">
        <v>129</v>
      </c>
      <c r="J160" s="9" t="s">
        <v>130</v>
      </c>
      <c r="K160" s="9" t="s">
        <v>139</v>
      </c>
      <c r="L160" s="27">
        <v>1.2008628417065875E-3</v>
      </c>
      <c r="M160" s="9">
        <v>193.97723648108527</v>
      </c>
      <c r="Q160" s="9">
        <v>0.2345661123881661</v>
      </c>
      <c r="R160" s="9">
        <v>1.0609275576960711</v>
      </c>
      <c r="S160" s="9">
        <v>4.5229361858562944</v>
      </c>
      <c r="T160" s="9">
        <v>0.23726405504492951</v>
      </c>
      <c r="U160" s="9">
        <v>4.312224954205977</v>
      </c>
      <c r="V160" s="9">
        <v>4.8536993240059809</v>
      </c>
      <c r="W160" s="9">
        <v>164.99999999999773</v>
      </c>
      <c r="AF160" s="9">
        <v>193.97723648108527</v>
      </c>
      <c r="AO160" s="25">
        <f>L160*Input!$E$5/Input!$E$7</f>
        <v>10.007190347554896</v>
      </c>
      <c r="AY160" s="25">
        <v>256321.65542101805</v>
      </c>
      <c r="AZ160" s="9">
        <v>1.2008628417065875E-3</v>
      </c>
    </row>
    <row r="161" spans="8:52" x14ac:dyDescent="0.2">
      <c r="H161" s="9"/>
      <c r="I161" s="9" t="s">
        <v>129</v>
      </c>
      <c r="J161" s="9" t="s">
        <v>131</v>
      </c>
      <c r="K161" s="9" t="s">
        <v>133</v>
      </c>
      <c r="L161" s="27">
        <v>1.2727384901004266E-3</v>
      </c>
      <c r="M161" s="9">
        <v>140.49055539979196</v>
      </c>
      <c r="Q161" s="9">
        <v>1.3198192066202636</v>
      </c>
      <c r="R161" s="9">
        <v>0.41119637763506911</v>
      </c>
      <c r="S161" s="9">
        <v>0.31155507934154342</v>
      </c>
      <c r="T161" s="9">
        <v>5.9041117044029949</v>
      </c>
      <c r="U161" s="9">
        <v>3.3894222602701931</v>
      </c>
      <c r="V161" s="9">
        <v>0.57309185706756427</v>
      </c>
      <c r="W161" s="9">
        <v>176.99999999999818</v>
      </c>
      <c r="AF161" s="9">
        <v>140.49055539979196</v>
      </c>
      <c r="AO161" s="25">
        <f>L161*Input!$E$5/Input!$E$7</f>
        <v>10.606154084170221</v>
      </c>
      <c r="AY161" s="25">
        <v>198071.02392590899</v>
      </c>
      <c r="AZ161" s="9">
        <v>1.2727384901004266E-3</v>
      </c>
    </row>
    <row r="162" spans="8:52" x14ac:dyDescent="0.2">
      <c r="H162" s="9"/>
      <c r="I162" s="9" t="s">
        <v>129</v>
      </c>
      <c r="J162" s="9" t="s">
        <v>131</v>
      </c>
      <c r="K162" s="9" t="s">
        <v>134</v>
      </c>
      <c r="L162" s="27">
        <v>1.2308526325537962E-3</v>
      </c>
      <c r="M162" s="9">
        <v>96.007587627407588</v>
      </c>
      <c r="Q162" s="9">
        <v>1.633746821086143</v>
      </c>
      <c r="R162" s="9">
        <v>0.73076916090387101</v>
      </c>
      <c r="S162" s="9">
        <v>0.44729645467223805</v>
      </c>
      <c r="T162" s="9">
        <v>5.7982398792954646</v>
      </c>
      <c r="U162" s="9">
        <v>2.1723343399346646</v>
      </c>
      <c r="V162" s="9">
        <v>1.1600777319034792</v>
      </c>
      <c r="W162" s="9">
        <v>176.99999999999818</v>
      </c>
      <c r="AF162" s="9">
        <v>96.007587627407588</v>
      </c>
      <c r="AO162" s="25">
        <f>L162*Input!$E$5/Input!$E$7</f>
        <v>10.257105271281635</v>
      </c>
      <c r="AY162" s="25">
        <v>201687.66298198426</v>
      </c>
      <c r="AZ162" s="9">
        <v>1.2308526325537962E-3</v>
      </c>
    </row>
    <row r="163" spans="8:52" x14ac:dyDescent="0.2">
      <c r="H163" s="9"/>
      <c r="I163" s="9" t="s">
        <v>129</v>
      </c>
      <c r="J163" s="9" t="s">
        <v>131</v>
      </c>
      <c r="K163" s="9" t="s">
        <v>136</v>
      </c>
      <c r="L163" s="27">
        <v>2.3611869580682692E-3</v>
      </c>
      <c r="M163" s="9">
        <v>176.55504476737337</v>
      </c>
      <c r="Q163" s="9">
        <v>1.2270391353269265</v>
      </c>
      <c r="R163" s="9">
        <v>0.81701869128536442</v>
      </c>
      <c r="S163" s="9">
        <v>0.66584566682763691</v>
      </c>
      <c r="T163" s="9">
        <v>1.8519400016712817</v>
      </c>
      <c r="U163" s="9">
        <v>1.2300140824796257</v>
      </c>
      <c r="V163" s="9">
        <v>0.82105843687921765</v>
      </c>
      <c r="W163" s="9">
        <v>277.99999999999727</v>
      </c>
      <c r="AF163" s="9">
        <v>176.55504476737337</v>
      </c>
      <c r="AO163" s="25">
        <f>L163*Input!$E$5/Input!$E$7</f>
        <v>19.676557983902246</v>
      </c>
      <c r="AY163" s="25">
        <v>631464.00510205003</v>
      </c>
      <c r="AZ163" s="9">
        <v>2.3611869580682692E-3</v>
      </c>
    </row>
    <row r="164" spans="8:52" x14ac:dyDescent="0.2">
      <c r="H164" s="9"/>
      <c r="I164" s="9" t="s">
        <v>129</v>
      </c>
      <c r="J164" s="9" t="s">
        <v>131</v>
      </c>
      <c r="K164" s="9" t="s">
        <v>137</v>
      </c>
      <c r="L164" s="27">
        <v>1.9568424151707488E-3</v>
      </c>
      <c r="M164" s="9">
        <v>169.64666611514681</v>
      </c>
      <c r="Q164" s="9">
        <v>1.0298347983591198</v>
      </c>
      <c r="R164" s="9">
        <v>0.26844941338556183</v>
      </c>
      <c r="S164" s="9">
        <v>0.26067230764904603</v>
      </c>
      <c r="T164" s="9">
        <v>3.9515948098030105</v>
      </c>
      <c r="U164" s="9">
        <v>3.7259522169490489</v>
      </c>
      <c r="V164" s="9">
        <v>0.26851107271056662</v>
      </c>
      <c r="W164" s="9">
        <v>226.99999999999818</v>
      </c>
      <c r="AF164" s="9">
        <v>169.64666611514681</v>
      </c>
      <c r="AO164" s="25">
        <f>L164*Input!$E$5/Input!$E$7</f>
        <v>16.307020126422909</v>
      </c>
      <c r="AY164" s="25">
        <v>295939.61601603124</v>
      </c>
      <c r="AZ164" s="9">
        <v>1.9568424151707488E-3</v>
      </c>
    </row>
    <row r="165" spans="8:52" x14ac:dyDescent="0.2">
      <c r="H165" s="9"/>
      <c r="I165" s="9" t="s">
        <v>129</v>
      </c>
      <c r="J165" s="9" t="s">
        <v>131</v>
      </c>
      <c r="K165" s="9" t="s">
        <v>138</v>
      </c>
      <c r="L165" s="27">
        <v>1.542615593019515E-3</v>
      </c>
      <c r="M165" s="9">
        <v>157.29325655286993</v>
      </c>
      <c r="Q165" s="9">
        <v>0.63815105883803391</v>
      </c>
      <c r="R165" s="9">
        <v>0.70920332773769845</v>
      </c>
      <c r="S165" s="9">
        <v>1.111340830537896</v>
      </c>
      <c r="T165" s="9">
        <v>0.9042745071309356</v>
      </c>
      <c r="U165" s="9">
        <v>2.2205128934687961</v>
      </c>
      <c r="V165" s="9">
        <v>1.1168499490645667</v>
      </c>
      <c r="W165" s="9">
        <v>368.99999999999409</v>
      </c>
      <c r="AF165" s="9">
        <v>157.29325655286993</v>
      </c>
      <c r="AO165" s="25">
        <f>L165*Input!$E$5/Input!$E$7</f>
        <v>12.855129941829293</v>
      </c>
      <c r="AY165" s="25">
        <v>1293228.3741741215</v>
      </c>
      <c r="AZ165" s="9">
        <v>1.542615593019515E-3</v>
      </c>
    </row>
    <row r="166" spans="8:52" x14ac:dyDescent="0.2">
      <c r="H166" s="9"/>
      <c r="I166" s="9" t="s">
        <v>129</v>
      </c>
      <c r="J166" s="9" t="s">
        <v>131</v>
      </c>
      <c r="K166" s="9" t="s">
        <v>139</v>
      </c>
      <c r="L166" s="27">
        <v>1.9455207032919616E-3</v>
      </c>
      <c r="M166" s="9">
        <v>169.40171727045615</v>
      </c>
      <c r="Q166" s="9">
        <v>0.89351640953919831</v>
      </c>
      <c r="R166" s="9">
        <v>0.92160295985443785</v>
      </c>
      <c r="S166" s="9">
        <v>1.0314337263595688</v>
      </c>
      <c r="T166" s="9">
        <v>1.054502010935729</v>
      </c>
      <c r="U166" s="9">
        <v>1.320816077530776</v>
      </c>
      <c r="V166" s="9">
        <v>1.1218377977041087</v>
      </c>
      <c r="W166" s="9">
        <v>331.99999999999363</v>
      </c>
      <c r="AF166" s="9">
        <v>169.40171727045615</v>
      </c>
      <c r="AO166" s="25">
        <f>L166*Input!$E$5/Input!$E$7</f>
        <v>16.212672527433014</v>
      </c>
      <c r="AY166" s="25">
        <v>1108991.2001460572</v>
      </c>
      <c r="AZ166" s="9">
        <v>1.9455207032919616E-3</v>
      </c>
    </row>
    <row r="167" spans="8:52" x14ac:dyDescent="0.2">
      <c r="H167" s="9"/>
      <c r="I167" s="9" t="s">
        <v>129</v>
      </c>
      <c r="J167" s="9" t="s">
        <v>132</v>
      </c>
      <c r="K167" s="9" t="s">
        <v>133</v>
      </c>
      <c r="L167" s="27">
        <v>1.6336947418791772E-3</v>
      </c>
      <c r="M167" s="9">
        <v>188.41206854709955</v>
      </c>
      <c r="Q167" s="9">
        <v>0.5029220791493163</v>
      </c>
      <c r="R167" s="9">
        <v>1.1240021032813439</v>
      </c>
      <c r="S167" s="9">
        <v>2.2349428467777224</v>
      </c>
      <c r="T167" s="9">
        <v>0.50294922392360264</v>
      </c>
      <c r="U167" s="9">
        <v>1.9884869159192065</v>
      </c>
      <c r="V167" s="9">
        <v>2.5122160478121689</v>
      </c>
      <c r="W167" s="9">
        <v>60.000000000002274</v>
      </c>
      <c r="AF167" s="9">
        <v>188.41206854709955</v>
      </c>
      <c r="AO167" s="25">
        <f>L167*Input!$E$5/Input!$E$7</f>
        <v>13.614122848993144</v>
      </c>
      <c r="AY167" s="25">
        <v>45184.366619992295</v>
      </c>
      <c r="AZ167" s="9">
        <v>1.6336947418791772E-3</v>
      </c>
    </row>
    <row r="168" spans="8:52" x14ac:dyDescent="0.2">
      <c r="H168" s="9"/>
      <c r="I168" s="9" t="s">
        <v>129</v>
      </c>
      <c r="J168" s="9" t="s">
        <v>132</v>
      </c>
      <c r="K168" s="9" t="s">
        <v>134</v>
      </c>
      <c r="L168" s="27">
        <v>1.5791740798093363E-3</v>
      </c>
      <c r="M168" s="9">
        <v>193.56057133273924</v>
      </c>
      <c r="Q168" s="9">
        <v>0.32568153843282682</v>
      </c>
      <c r="R168" s="9">
        <v>1.0450093647046539</v>
      </c>
      <c r="S168" s="9">
        <v>3.2086846854544424</v>
      </c>
      <c r="T168" s="9">
        <v>0.32575704852785903</v>
      </c>
      <c r="U168" s="9">
        <v>3.0711960443403155</v>
      </c>
      <c r="V168" s="9">
        <v>3.3538829707537987</v>
      </c>
      <c r="W168" s="9">
        <v>62.000000000000455</v>
      </c>
      <c r="AF168" s="9">
        <v>193.56057133273924</v>
      </c>
      <c r="AO168" s="25">
        <f>L168*Input!$E$5/Input!$E$7</f>
        <v>13.159783998411136</v>
      </c>
      <c r="AY168" s="25">
        <v>69761.935245005632</v>
      </c>
      <c r="AZ168" s="9">
        <v>1.5791740798093363E-3</v>
      </c>
    </row>
    <row r="169" spans="8:52" x14ac:dyDescent="0.2">
      <c r="H169" s="9"/>
      <c r="I169" s="9" t="s">
        <v>129</v>
      </c>
      <c r="J169" s="9" t="s">
        <v>132</v>
      </c>
      <c r="K169" s="9" t="s">
        <v>135</v>
      </c>
      <c r="L169" s="27">
        <v>1.571727818195731E-3</v>
      </c>
      <c r="M169" s="9">
        <v>194.41015063731339</v>
      </c>
      <c r="Q169" s="9">
        <v>0.26133195926242858</v>
      </c>
      <c r="R169" s="9">
        <v>0.99240557074503966</v>
      </c>
      <c r="S169" s="9">
        <v>3.7974902631349026</v>
      </c>
      <c r="T169" s="9">
        <v>0.26472596762485273</v>
      </c>
      <c r="U169" s="9">
        <v>3.8762474671774521</v>
      </c>
      <c r="V169" s="9">
        <v>3.8175952568005393</v>
      </c>
      <c r="W169" s="9">
        <v>50</v>
      </c>
      <c r="AF169" s="9">
        <v>194.41015063731339</v>
      </c>
      <c r="AO169" s="25">
        <f>L169*Input!$E$5/Input!$E$7</f>
        <v>13.097731818297758</v>
      </c>
      <c r="AY169" s="25">
        <v>85845.156517509604</v>
      </c>
      <c r="AZ169" s="9">
        <v>1.571727818195731E-3</v>
      </c>
    </row>
    <row r="170" spans="8:52" x14ac:dyDescent="0.2">
      <c r="H170" s="9"/>
      <c r="I170" s="9" t="s">
        <v>129</v>
      </c>
      <c r="J170" s="9" t="s">
        <v>133</v>
      </c>
      <c r="K170" s="9" t="s">
        <v>135</v>
      </c>
      <c r="L170" s="27">
        <v>1.981965432023051E-3</v>
      </c>
      <c r="M170" s="9">
        <v>199.39157556417715</v>
      </c>
      <c r="Q170" s="9">
        <v>1.1779155158207708</v>
      </c>
      <c r="R170" s="9">
        <v>2.0014483630192719</v>
      </c>
      <c r="S170" s="9">
        <v>1.6991442392408456</v>
      </c>
      <c r="T170" s="9">
        <v>1.6208752066459275</v>
      </c>
      <c r="U170" s="9">
        <v>1.1682110080883368</v>
      </c>
      <c r="V170" s="9">
        <v>4.6796144574656235</v>
      </c>
      <c r="W170" s="9">
        <v>60.000000000002274</v>
      </c>
      <c r="AF170" s="9">
        <v>199.39157556417715</v>
      </c>
      <c r="AO170" s="25">
        <f>L170*Input!$E$5/Input!$E$7</f>
        <v>16.516378600192091</v>
      </c>
      <c r="AY170" s="25">
        <v>70031.850982448581</v>
      </c>
      <c r="AZ170" s="9">
        <v>1.981965432023051E-3</v>
      </c>
    </row>
    <row r="171" spans="8:52" x14ac:dyDescent="0.2">
      <c r="H171" s="9"/>
      <c r="I171" s="9" t="s">
        <v>129</v>
      </c>
      <c r="J171" s="9" t="s">
        <v>133</v>
      </c>
      <c r="K171" s="9" t="s">
        <v>136</v>
      </c>
      <c r="L171" s="27">
        <v>1.6436970172555815E-3</v>
      </c>
      <c r="M171" s="9">
        <v>188.8320539456349</v>
      </c>
      <c r="Q171" s="9">
        <v>0.43222286455889752</v>
      </c>
      <c r="R171" s="9">
        <v>0.92373304289761105</v>
      </c>
      <c r="S171" s="9">
        <v>2.137168388443127</v>
      </c>
      <c r="T171" s="9">
        <v>0.46849994681681062</v>
      </c>
      <c r="U171" s="9">
        <v>2.5078067749963386</v>
      </c>
      <c r="V171" s="9">
        <v>2.13986822266902</v>
      </c>
      <c r="W171" s="9">
        <v>161.00000000000136</v>
      </c>
      <c r="AF171" s="9">
        <v>188.8320539456349</v>
      </c>
      <c r="AO171" s="25">
        <f>L171*Input!$E$5/Input!$E$7</f>
        <v>13.697475143796511</v>
      </c>
      <c r="AY171" s="25">
        <v>242290.08285748665</v>
      </c>
      <c r="AZ171" s="9">
        <v>1.6436970172555815E-3</v>
      </c>
    </row>
    <row r="172" spans="8:52" x14ac:dyDescent="0.2">
      <c r="H172" s="9"/>
      <c r="I172" s="9" t="s">
        <v>129</v>
      </c>
      <c r="J172" s="9" t="s">
        <v>133</v>
      </c>
      <c r="K172" s="9" t="s">
        <v>137</v>
      </c>
      <c r="L172" s="27">
        <v>1.5431772361489721E-3</v>
      </c>
      <c r="M172" s="9">
        <v>184.1502248945967</v>
      </c>
      <c r="Q172" s="9">
        <v>0.6672157703626751</v>
      </c>
      <c r="R172" s="9">
        <v>0.55824695565180926</v>
      </c>
      <c r="S172" s="9">
        <v>0.83668129628945342</v>
      </c>
      <c r="T172" s="9">
        <v>1.2644712028224818</v>
      </c>
      <c r="U172" s="9">
        <v>2.8403792911128098</v>
      </c>
      <c r="V172" s="9">
        <v>0.88517484647917977</v>
      </c>
      <c r="W172" s="9">
        <v>110.00000000000227</v>
      </c>
      <c r="AF172" s="9">
        <v>184.1502248945967</v>
      </c>
      <c r="AO172" s="25">
        <f>L172*Input!$E$5/Input!$E$7</f>
        <v>12.859810301241435</v>
      </c>
      <c r="AY172" s="25">
        <v>89771.036841009904</v>
      </c>
      <c r="AZ172" s="9">
        <v>1.5431772361489721E-3</v>
      </c>
    </row>
    <row r="173" spans="8:52" x14ac:dyDescent="0.2">
      <c r="H173" s="9"/>
      <c r="I173" s="9" t="s">
        <v>129</v>
      </c>
      <c r="J173" s="9" t="s">
        <v>133</v>
      </c>
      <c r="K173" s="9" t="s">
        <v>138</v>
      </c>
      <c r="L173" s="27">
        <v>1.3338567596122841E-3</v>
      </c>
      <c r="M173" s="9">
        <v>168.09122118250144</v>
      </c>
      <c r="Q173" s="9">
        <v>0.23454983127216145</v>
      </c>
      <c r="R173" s="9">
        <v>0.83665721271317328</v>
      </c>
      <c r="S173" s="9">
        <v>3.5670765916789451</v>
      </c>
      <c r="T173" s="9">
        <v>0.35883785967116233</v>
      </c>
      <c r="U173" s="9">
        <v>6.5227090640716874</v>
      </c>
      <c r="V173" s="9">
        <v>4.5658656332288272</v>
      </c>
      <c r="W173" s="9">
        <v>251.99999999999818</v>
      </c>
      <c r="AF173" s="9">
        <v>168.09122118250144</v>
      </c>
      <c r="AO173" s="25">
        <f>L173*Input!$E$5/Input!$E$7</f>
        <v>11.115472996769034</v>
      </c>
      <c r="AY173" s="25">
        <v>316334.76756604196</v>
      </c>
      <c r="AZ173" s="9">
        <v>1.3338567596122841E-3</v>
      </c>
    </row>
    <row r="174" spans="8:52" x14ac:dyDescent="0.2">
      <c r="H174" s="9"/>
      <c r="I174" s="9" t="s">
        <v>129</v>
      </c>
      <c r="J174" s="9" t="s">
        <v>133</v>
      </c>
      <c r="K174" s="9" t="s">
        <v>139</v>
      </c>
      <c r="L174" s="27">
        <v>1.4813666834914124E-3</v>
      </c>
      <c r="M174" s="9">
        <v>180.61950092268521</v>
      </c>
      <c r="Q174" s="9">
        <v>0.27645943010923457</v>
      </c>
      <c r="R174" s="9">
        <v>0.91524612850947717</v>
      </c>
      <c r="S174" s="9">
        <v>3.3105983331725937</v>
      </c>
      <c r="T174" s="9">
        <v>0.30650761773542523</v>
      </c>
      <c r="U174" s="9">
        <v>4.0103147146790823</v>
      </c>
      <c r="V174" s="9">
        <v>3.3593422865323874</v>
      </c>
      <c r="W174" s="9">
        <v>214.99999999999773</v>
      </c>
      <c r="AF174" s="9">
        <v>180.61950092268521</v>
      </c>
      <c r="AO174" s="25">
        <f>L174*Input!$E$5/Input!$E$7</f>
        <v>12.344722362428437</v>
      </c>
      <c r="AY174" s="25">
        <v>370342.80508798477</v>
      </c>
      <c r="AZ174" s="9">
        <v>1.4813666834914124E-3</v>
      </c>
    </row>
    <row r="175" spans="8:52" x14ac:dyDescent="0.2">
      <c r="H175" s="9"/>
      <c r="I175" s="9" t="s">
        <v>129</v>
      </c>
      <c r="J175" s="9" t="s">
        <v>134</v>
      </c>
      <c r="K175" s="9" t="s">
        <v>135</v>
      </c>
      <c r="L175" s="27">
        <v>1.6850766236634327E-3</v>
      </c>
      <c r="M175" s="9">
        <v>196.04726190138169</v>
      </c>
      <c r="Q175" s="9">
        <v>3.5929633612563681</v>
      </c>
      <c r="R175" s="9">
        <v>4.2522855056538811</v>
      </c>
      <c r="S175" s="9">
        <v>1.1835037204963217</v>
      </c>
      <c r="T175" s="9">
        <v>4.4131492625025555</v>
      </c>
      <c r="U175" s="9">
        <v>0.3418558682665806</v>
      </c>
      <c r="V175" s="9">
        <v>6.1814145711793342</v>
      </c>
      <c r="W175" s="9">
        <v>62.000000000000455</v>
      </c>
      <c r="AF175" s="9">
        <v>196.04726190138169</v>
      </c>
      <c r="AO175" s="25">
        <f>L175*Input!$E$5/Input!$E$7</f>
        <v>14.042305197195274</v>
      </c>
      <c r="AY175" s="25">
        <v>53017.32452447684</v>
      </c>
      <c r="AZ175" s="9">
        <v>1.6850766236634327E-3</v>
      </c>
    </row>
    <row r="176" spans="8:52" x14ac:dyDescent="0.2">
      <c r="H176" s="9"/>
      <c r="I176" s="9" t="s">
        <v>129</v>
      </c>
      <c r="J176" s="9" t="s">
        <v>134</v>
      </c>
      <c r="K176" s="9" t="s">
        <v>136</v>
      </c>
      <c r="L176" s="27">
        <v>1.5277830087279582E-3</v>
      </c>
      <c r="M176" s="9">
        <v>192.19832444880882</v>
      </c>
      <c r="Q176" s="9">
        <v>0.62750657833709544</v>
      </c>
      <c r="R176" s="9">
        <v>0.9341065231508634</v>
      </c>
      <c r="S176" s="9">
        <v>1.488600367547164</v>
      </c>
      <c r="T176" s="9">
        <v>0.68980752037694004</v>
      </c>
      <c r="U176" s="9">
        <v>1.7518275774420013</v>
      </c>
      <c r="V176" s="9">
        <v>1.5285659058664196</v>
      </c>
      <c r="W176" s="9">
        <v>162.99999999999955</v>
      </c>
      <c r="AF176" s="9">
        <v>192.19832444880882</v>
      </c>
      <c r="AO176" s="25">
        <f>L176*Input!$E$5/Input!$E$7</f>
        <v>12.731525072732985</v>
      </c>
      <c r="AY176" s="25">
        <v>339186.45377655589</v>
      </c>
      <c r="AZ176" s="9">
        <v>1.5277830087279582E-3</v>
      </c>
    </row>
    <row r="177" spans="8:52" x14ac:dyDescent="0.2">
      <c r="H177" s="9"/>
      <c r="I177" s="9" t="s">
        <v>129</v>
      </c>
      <c r="J177" s="9" t="s">
        <v>134</v>
      </c>
      <c r="K177" s="9" t="s">
        <v>137</v>
      </c>
      <c r="L177" s="27">
        <v>1.4476633222273217E-3</v>
      </c>
      <c r="M177" s="9">
        <v>189.82464043377311</v>
      </c>
      <c r="Q177" s="9">
        <v>0.81165335015609197</v>
      </c>
      <c r="R177" s="9">
        <v>0.47300967755557616</v>
      </c>
      <c r="S177" s="9">
        <v>0.5827730243023207</v>
      </c>
      <c r="T177" s="9">
        <v>1.7363781277653876</v>
      </c>
      <c r="U177" s="9">
        <v>2.6357434471943795</v>
      </c>
      <c r="V177" s="9">
        <v>0.58971637608999739</v>
      </c>
      <c r="W177" s="9">
        <v>112.00000000000045</v>
      </c>
      <c r="AF177" s="9">
        <v>189.82464043377311</v>
      </c>
      <c r="AO177" s="25">
        <f>L177*Input!$E$5/Input!$E$7</f>
        <v>12.063861018561013</v>
      </c>
      <c r="AY177" s="25">
        <v>134747.93472903452</v>
      </c>
      <c r="AZ177" s="9">
        <v>1.4476633222273217E-3</v>
      </c>
    </row>
    <row r="178" spans="8:52" x14ac:dyDescent="0.2">
      <c r="H178" s="9"/>
      <c r="I178" s="9" t="s">
        <v>129</v>
      </c>
      <c r="J178" s="9" t="s">
        <v>134</v>
      </c>
      <c r="K178" s="9" t="s">
        <v>138</v>
      </c>
      <c r="L178" s="27">
        <v>1.2052081623883982E-3</v>
      </c>
      <c r="M178" s="9">
        <v>179.81976000054732</v>
      </c>
      <c r="Q178" s="9">
        <v>0.3238559183306659</v>
      </c>
      <c r="R178" s="9">
        <v>0.80464376923342007</v>
      </c>
      <c r="S178" s="9">
        <v>2.4845733046380718</v>
      </c>
      <c r="T178" s="9">
        <v>0.45743247756540539</v>
      </c>
      <c r="U178" s="9">
        <v>4.3613738983957919</v>
      </c>
      <c r="V178" s="9">
        <v>2.8237784885047077</v>
      </c>
      <c r="W178" s="9">
        <v>253.99999999999636</v>
      </c>
      <c r="AF178" s="9">
        <v>179.81976000054732</v>
      </c>
      <c r="AO178" s="25">
        <f>L178*Input!$E$5/Input!$E$7</f>
        <v>10.043401353236652</v>
      </c>
      <c r="AY178" s="25">
        <v>511492.68602511776</v>
      </c>
      <c r="AZ178" s="9">
        <v>1.2052081623883982E-3</v>
      </c>
    </row>
    <row r="179" spans="8:52" x14ac:dyDescent="0.2">
      <c r="H179" s="9"/>
      <c r="I179" s="9" t="s">
        <v>129</v>
      </c>
      <c r="J179" s="9" t="s">
        <v>134</v>
      </c>
      <c r="K179" s="9" t="s">
        <v>139</v>
      </c>
      <c r="L179" s="27">
        <v>1.3424081899774299E-3</v>
      </c>
      <c r="M179" s="9">
        <v>186.11888568920943</v>
      </c>
      <c r="Q179" s="9">
        <v>0.3990856053902897</v>
      </c>
      <c r="R179" s="9">
        <v>0.92026294598243152</v>
      </c>
      <c r="S179" s="9">
        <v>2.3059286868601818</v>
      </c>
      <c r="T179" s="9">
        <v>0.43367997260992253</v>
      </c>
      <c r="U179" s="9">
        <v>2.7229347839231361</v>
      </c>
      <c r="V179" s="9">
        <v>2.3060096013396736</v>
      </c>
      <c r="W179" s="9">
        <v>216.99999999999591</v>
      </c>
      <c r="AF179" s="9">
        <v>186.11888568920943</v>
      </c>
      <c r="AO179" s="25">
        <f>L179*Input!$E$5/Input!$E$7</f>
        <v>11.186734916478583</v>
      </c>
      <c r="AY179" s="25">
        <v>539506.96689308062</v>
      </c>
      <c r="AZ179" s="9">
        <v>1.3424081899774299E-3</v>
      </c>
    </row>
    <row r="180" spans="8:52" x14ac:dyDescent="0.2">
      <c r="H180" s="9"/>
      <c r="I180" s="9" t="s">
        <v>129</v>
      </c>
      <c r="J180" s="9" t="s">
        <v>135</v>
      </c>
      <c r="K180" s="9" t="s">
        <v>136</v>
      </c>
      <c r="L180" s="27">
        <v>1.4975738386497875E-3</v>
      </c>
      <c r="M180" s="9">
        <v>193.19222413471542</v>
      </c>
      <c r="Q180" s="9">
        <v>0.80267797726104073</v>
      </c>
      <c r="R180" s="9">
        <v>1.0096011624464623</v>
      </c>
      <c r="S180" s="9">
        <v>1.2577910333250959</v>
      </c>
      <c r="T180" s="9">
        <v>0.87143176394516053</v>
      </c>
      <c r="U180" s="9">
        <v>1.352541784807334</v>
      </c>
      <c r="V180" s="9">
        <v>1.3786384120305184</v>
      </c>
      <c r="W180" s="9">
        <v>150.99999999999909</v>
      </c>
      <c r="AF180" s="9">
        <v>193.19222413471542</v>
      </c>
      <c r="AO180" s="25">
        <f>L180*Input!$E$5/Input!$E$7</f>
        <v>12.479781988748229</v>
      </c>
      <c r="AY180" s="25">
        <v>376073.12000755599</v>
      </c>
      <c r="AZ180" s="9">
        <v>1.4975738386497875E-3</v>
      </c>
    </row>
    <row r="181" spans="8:52" x14ac:dyDescent="0.2">
      <c r="H181" s="9"/>
      <c r="I181" s="9" t="s">
        <v>129</v>
      </c>
      <c r="J181" s="9" t="s">
        <v>135</v>
      </c>
      <c r="K181" s="9" t="s">
        <v>137</v>
      </c>
      <c r="L181" s="27">
        <v>1.4205732763661835E-3</v>
      </c>
      <c r="M181" s="9">
        <v>191.77831058724959</v>
      </c>
      <c r="Q181" s="9">
        <v>0.91134308814165688</v>
      </c>
      <c r="R181" s="9">
        <v>0.44875749729844672</v>
      </c>
      <c r="S181" s="9">
        <v>0.4924133437095789</v>
      </c>
      <c r="T181" s="9">
        <v>2.0323632599746917</v>
      </c>
      <c r="U181" s="9">
        <v>2.447020045968983</v>
      </c>
      <c r="V181" s="9">
        <v>0.49278895093390335</v>
      </c>
      <c r="W181" s="9">
        <v>100</v>
      </c>
      <c r="AF181" s="9">
        <v>191.77831058724959</v>
      </c>
      <c r="AO181" s="25">
        <f>L181*Input!$E$5/Input!$E$7</f>
        <v>11.838110636384863</v>
      </c>
      <c r="AY181" s="25">
        <v>161251.71557402861</v>
      </c>
      <c r="AZ181" s="9">
        <v>1.4205732763661835E-3</v>
      </c>
    </row>
    <row r="182" spans="8:52" x14ac:dyDescent="0.2">
      <c r="H182" s="9"/>
      <c r="I182" s="9" t="s">
        <v>129</v>
      </c>
      <c r="J182" s="9" t="s">
        <v>135</v>
      </c>
      <c r="K182" s="9" t="s">
        <v>138</v>
      </c>
      <c r="L182" s="27">
        <v>1.1673945114441284E-3</v>
      </c>
      <c r="M182" s="9">
        <v>185.60734360442439</v>
      </c>
      <c r="Q182" s="9">
        <v>0.38754407559594495</v>
      </c>
      <c r="R182" s="9">
        <v>0.81358566764160523</v>
      </c>
      <c r="S182" s="9">
        <v>2.0993371305973803</v>
      </c>
      <c r="T182" s="9">
        <v>0.4990050284111307</v>
      </c>
      <c r="U182" s="9">
        <v>3.3224826182432334</v>
      </c>
      <c r="V182" s="9">
        <v>2.1992231388604564</v>
      </c>
      <c r="W182" s="9">
        <v>241.99999999999591</v>
      </c>
      <c r="AF182" s="9">
        <v>185.60734360442439</v>
      </c>
      <c r="AO182" s="25">
        <f>L182*Input!$E$5/Input!$E$7</f>
        <v>9.7282875953677355</v>
      </c>
      <c r="AY182" s="25">
        <v>656751.02189658512</v>
      </c>
      <c r="AZ182" s="9">
        <v>1.1673945114441284E-3</v>
      </c>
    </row>
    <row r="183" spans="8:52" x14ac:dyDescent="0.2">
      <c r="H183" s="9"/>
      <c r="I183" s="9" t="s">
        <v>129</v>
      </c>
      <c r="J183" s="9" t="s">
        <v>135</v>
      </c>
      <c r="K183" s="9" t="s">
        <v>139</v>
      </c>
      <c r="L183" s="27">
        <v>1.2865938773621455E-3</v>
      </c>
      <c r="M183" s="9">
        <v>188.86082386749462</v>
      </c>
      <c r="Q183" s="9">
        <v>0.49887061099289431</v>
      </c>
      <c r="R183" s="9">
        <v>0.97199529921000927</v>
      </c>
      <c r="S183" s="9">
        <v>1.9483915824896207</v>
      </c>
      <c r="T183" s="9">
        <v>0.52379209947251293</v>
      </c>
      <c r="U183" s="9">
        <v>2.1046656045112</v>
      </c>
      <c r="V183" s="9">
        <v>1.9884351553980988</v>
      </c>
      <c r="W183" s="9">
        <v>204.99999999999545</v>
      </c>
      <c r="AF183" s="9">
        <v>188.86082386749462</v>
      </c>
      <c r="AO183" s="25">
        <f>L183*Input!$E$5/Input!$E$7</f>
        <v>10.721615644684546</v>
      </c>
      <c r="AY183" s="25">
        <v>625672.0226795678</v>
      </c>
      <c r="AZ183" s="9">
        <v>1.2865938773621455E-3</v>
      </c>
    </row>
    <row r="184" spans="8:52" x14ac:dyDescent="0.2">
      <c r="H184" s="9"/>
      <c r="I184" s="9" t="s">
        <v>129</v>
      </c>
      <c r="J184" s="9" t="s">
        <v>136</v>
      </c>
      <c r="K184" s="9" t="s">
        <v>137</v>
      </c>
      <c r="L184" s="27">
        <v>1.3357179131923047E-3</v>
      </c>
      <c r="M184" s="9">
        <v>199.6662284213441</v>
      </c>
      <c r="Q184" s="9">
        <v>1.5304265970708617</v>
      </c>
      <c r="R184" s="9">
        <v>0.59914759924270744</v>
      </c>
      <c r="S184" s="9">
        <v>0.3914905820308125</v>
      </c>
      <c r="T184" s="9">
        <v>6.8389235090729787</v>
      </c>
      <c r="U184" s="9">
        <v>2.9198647631637669</v>
      </c>
      <c r="V184" s="9">
        <v>1.0481667623525084</v>
      </c>
      <c r="W184" s="9">
        <v>100.99999999999909</v>
      </c>
      <c r="AF184" s="9">
        <v>199.6662284213441</v>
      </c>
      <c r="AO184" s="25">
        <f>L184*Input!$E$5/Input!$E$7</f>
        <v>11.130982609935874</v>
      </c>
      <c r="AY184" s="25">
        <v>75811.470662998894</v>
      </c>
      <c r="AZ184" s="9">
        <v>1.3357179131923047E-3</v>
      </c>
    </row>
    <row r="185" spans="8:52" x14ac:dyDescent="0.2">
      <c r="H185" s="9"/>
      <c r="I185" s="9" t="s">
        <v>129</v>
      </c>
      <c r="J185" s="9" t="s">
        <v>136</v>
      </c>
      <c r="K185" s="9" t="s">
        <v>138</v>
      </c>
      <c r="L185" s="27">
        <v>1.1509016412748017E-3</v>
      </c>
      <c r="M185" s="9">
        <v>211.23583367578897</v>
      </c>
      <c r="Q185" s="9">
        <v>0.88188743363006783</v>
      </c>
      <c r="R185" s="9">
        <v>1.4719289495430168</v>
      </c>
      <c r="S185" s="9">
        <v>1.6690667010461773</v>
      </c>
      <c r="T185" s="9">
        <v>0.90413360029285872</v>
      </c>
      <c r="U185" s="9">
        <v>1.1625357064170421</v>
      </c>
      <c r="V185" s="9">
        <v>2.5187206034090379</v>
      </c>
      <c r="W185" s="9">
        <v>191.99999999999591</v>
      </c>
      <c r="AF185" s="9">
        <v>211.23583367578897</v>
      </c>
      <c r="AO185" s="25">
        <f>L185*Input!$E$5/Input!$E$7</f>
        <v>9.5908470106233477</v>
      </c>
      <c r="AY185" s="25">
        <v>573442.73988561181</v>
      </c>
      <c r="AZ185" s="9">
        <v>1.1509016412748017E-3</v>
      </c>
    </row>
    <row r="186" spans="8:52" x14ac:dyDescent="0.2">
      <c r="H186" s="9"/>
      <c r="I186" s="9" t="s">
        <v>129</v>
      </c>
      <c r="J186" s="9" t="s">
        <v>136</v>
      </c>
      <c r="K186" s="9" t="s">
        <v>139</v>
      </c>
      <c r="L186" s="27">
        <v>9.9416460668754468E-4</v>
      </c>
      <c r="M186" s="9">
        <v>237.80412953472279</v>
      </c>
      <c r="Q186" s="9">
        <v>1.6293527134254104</v>
      </c>
      <c r="R186" s="9">
        <v>2.523962270069835</v>
      </c>
      <c r="S186" s="9">
        <v>1.5490582544056253</v>
      </c>
      <c r="T186" s="9">
        <v>2.9476282698645977</v>
      </c>
      <c r="U186" s="9">
        <v>1.1103055141517122</v>
      </c>
      <c r="V186" s="9">
        <v>7.0730741931516024</v>
      </c>
      <c r="W186" s="9">
        <v>154.99999999999545</v>
      </c>
      <c r="AF186" s="9">
        <v>237.80412953472279</v>
      </c>
      <c r="AO186" s="25">
        <f>L186*Input!$E$5/Input!$E$7</f>
        <v>8.284705055729539</v>
      </c>
      <c r="AY186" s="25">
        <v>175893.56645653149</v>
      </c>
      <c r="AZ186" s="9">
        <v>9.9416460668754468E-4</v>
      </c>
    </row>
    <row r="187" spans="8:52" x14ac:dyDescent="0.2">
      <c r="H187" s="9"/>
      <c r="I187" s="9" t="s">
        <v>129</v>
      </c>
      <c r="J187" s="9" t="s">
        <v>138</v>
      </c>
      <c r="K187" s="9" t="s">
        <v>139</v>
      </c>
      <c r="L187" s="27">
        <v>1.1297571655901326E-3</v>
      </c>
      <c r="M187" s="9">
        <v>199.49718197041739</v>
      </c>
      <c r="Q187" s="9">
        <v>2.0602525158862819</v>
      </c>
      <c r="R187" s="9">
        <v>1.9121172113092832</v>
      </c>
      <c r="S187" s="9">
        <v>0.92809847169958504</v>
      </c>
      <c r="T187" s="9">
        <v>2.2328314195256969</v>
      </c>
      <c r="U187" s="9">
        <v>0.52603546914296284</v>
      </c>
      <c r="V187" s="9">
        <v>1.9232867948719081</v>
      </c>
      <c r="W187" s="9">
        <v>191.99999999999591</v>
      </c>
      <c r="AF187" s="9">
        <v>199.49718197041739</v>
      </c>
      <c r="AO187" s="25">
        <f>L187*Input!$E$5/Input!$E$7</f>
        <v>9.4146430465844393</v>
      </c>
      <c r="AY187" s="25">
        <v>646865.69312609849</v>
      </c>
      <c r="AZ187" s="9">
        <v>1.1297571655901326E-3</v>
      </c>
    </row>
    <row r="188" spans="8:52" x14ac:dyDescent="0.2">
      <c r="H188" s="9"/>
      <c r="I188" s="9" t="s">
        <v>130</v>
      </c>
      <c r="J188" s="9" t="s">
        <v>131</v>
      </c>
      <c r="K188" s="9" t="s">
        <v>133</v>
      </c>
      <c r="L188" s="27">
        <v>2.2397464748250655E-3</v>
      </c>
      <c r="M188" s="9">
        <v>166.19312400052758</v>
      </c>
      <c r="Q188" s="9">
        <v>1.0190517784976207</v>
      </c>
      <c r="R188" s="9">
        <v>0.21818874623447074</v>
      </c>
      <c r="S188" s="9">
        <v>0.21410957798056596</v>
      </c>
      <c r="T188" s="9">
        <v>4.760531411182825</v>
      </c>
      <c r="U188" s="9">
        <v>4.5841934104003803</v>
      </c>
      <c r="V188" s="9">
        <v>0.21823661961891863</v>
      </c>
      <c r="W188" s="9">
        <v>166.99999999999591</v>
      </c>
      <c r="AF188" s="9">
        <v>166.19312400052758</v>
      </c>
      <c r="AO188" s="25">
        <f>L188*Input!$E$5/Input!$E$7</f>
        <v>18.664553956875547</v>
      </c>
      <c r="AY188" s="25">
        <v>146448.08312098487</v>
      </c>
      <c r="AZ188" s="9">
        <v>2.2397464748250655E-3</v>
      </c>
    </row>
    <row r="189" spans="8:52" x14ac:dyDescent="0.2">
      <c r="H189" s="9"/>
      <c r="I189" s="9" t="s">
        <v>130</v>
      </c>
      <c r="J189" s="9" t="s">
        <v>131</v>
      </c>
      <c r="K189" s="9" t="s">
        <v>134</v>
      </c>
      <c r="L189" s="27">
        <v>1.495276088787351E-3</v>
      </c>
      <c r="M189" s="9">
        <v>134.2957723718655</v>
      </c>
      <c r="Q189" s="9">
        <v>1.2614398966855487</v>
      </c>
      <c r="R189" s="9">
        <v>0.40469508614431965</v>
      </c>
      <c r="S189" s="9">
        <v>0.32081995123799539</v>
      </c>
      <c r="T189" s="9">
        <v>4.6303054619491766</v>
      </c>
      <c r="U189" s="9">
        <v>2.9098896315002785</v>
      </c>
      <c r="V189" s="9">
        <v>0.47657623215604139</v>
      </c>
      <c r="W189" s="9">
        <v>166.99999999999591</v>
      </c>
      <c r="AF189" s="9">
        <v>134.2957723718655</v>
      </c>
      <c r="AO189" s="25">
        <f>L189*Input!$E$5/Input!$E$7</f>
        <v>12.460634073227926</v>
      </c>
      <c r="AY189" s="25">
        <v>150566.89143603071</v>
      </c>
      <c r="AZ189" s="9">
        <v>1.495276088787351E-3</v>
      </c>
    </row>
    <row r="190" spans="8:52" x14ac:dyDescent="0.2">
      <c r="H190" s="9"/>
      <c r="I190" s="9" t="s">
        <v>130</v>
      </c>
      <c r="J190" s="9" t="s">
        <v>131</v>
      </c>
      <c r="K190" s="9" t="s">
        <v>135</v>
      </c>
      <c r="L190" s="27">
        <v>2.0248298163906327E-3</v>
      </c>
      <c r="M190" s="9">
        <v>69.653487289758729</v>
      </c>
      <c r="Q190" s="9">
        <v>1.5654614386576891</v>
      </c>
      <c r="R190" s="9">
        <v>0.62258671231889728</v>
      </c>
      <c r="S190" s="9">
        <v>0.39770172355873334</v>
      </c>
      <c r="T190" s="9">
        <v>7.5595986811132976</v>
      </c>
      <c r="U190" s="9">
        <v>3.084707518493127</v>
      </c>
      <c r="V190" s="9">
        <v>1.1956764812989245</v>
      </c>
      <c r="W190" s="9">
        <v>166.99999999999591</v>
      </c>
      <c r="AF190" s="9">
        <v>69.653487289758729</v>
      </c>
      <c r="AO190" s="25">
        <f>L190*Input!$E$5/Input!$E$7</f>
        <v>16.873581803255274</v>
      </c>
      <c r="AY190" s="25">
        <v>92223.242160560025</v>
      </c>
      <c r="AZ190" s="9">
        <v>2.0248298163906327E-3</v>
      </c>
    </row>
    <row r="191" spans="8:52" x14ac:dyDescent="0.2">
      <c r="H191" s="9"/>
      <c r="I191" s="9" t="s">
        <v>130</v>
      </c>
      <c r="J191" s="9" t="s">
        <v>131</v>
      </c>
      <c r="K191" s="9" t="s">
        <v>136</v>
      </c>
      <c r="L191" s="27">
        <v>2.2595466815362466E-3</v>
      </c>
      <c r="M191" s="9">
        <v>166.60079740600514</v>
      </c>
      <c r="Q191" s="9">
        <v>0.94741492385392678</v>
      </c>
      <c r="R191" s="9">
        <v>0.70045031003438485</v>
      </c>
      <c r="S191" s="9">
        <v>0.73932792528227143</v>
      </c>
      <c r="T191" s="9">
        <v>1.4144428523300567</v>
      </c>
      <c r="U191" s="9">
        <v>1.5758140280882502</v>
      </c>
      <c r="V191" s="9">
        <v>0.77314264012227718</v>
      </c>
      <c r="W191" s="9">
        <v>277.99999999999727</v>
      </c>
      <c r="AF191" s="9">
        <v>166.60079740600514</v>
      </c>
      <c r="AO191" s="25">
        <f>L191*Input!$E$5/Input!$E$7</f>
        <v>18.829555679468722</v>
      </c>
      <c r="AY191" s="25">
        <v>492894.21531346446</v>
      </c>
      <c r="AZ191" s="9">
        <v>2.2595466815362466E-3</v>
      </c>
    </row>
    <row r="192" spans="8:52" x14ac:dyDescent="0.2">
      <c r="H192" s="9"/>
      <c r="I192" s="9" t="s">
        <v>130</v>
      </c>
      <c r="J192" s="9" t="s">
        <v>131</v>
      </c>
      <c r="K192" s="9" t="s">
        <v>137</v>
      </c>
      <c r="L192" s="27">
        <v>1.5433841782414722E-3</v>
      </c>
      <c r="M192" s="9">
        <v>138.95255412399578</v>
      </c>
      <c r="Q192" s="9">
        <v>0.79515056119996841</v>
      </c>
      <c r="R192" s="9">
        <v>0.31783238305500955</v>
      </c>
      <c r="S192" s="9">
        <v>0.39971346127878732</v>
      </c>
      <c r="T192" s="9">
        <v>2.9452256666108951</v>
      </c>
      <c r="U192" s="9">
        <v>4.6582182973555177</v>
      </c>
      <c r="V192" s="9">
        <v>0.47056121151688879</v>
      </c>
      <c r="W192" s="9">
        <v>226.99999999999818</v>
      </c>
      <c r="AF192" s="9">
        <v>138.95255412399578</v>
      </c>
      <c r="AO192" s="25">
        <f>L192*Input!$E$5/Input!$E$7</f>
        <v>12.861534818678935</v>
      </c>
      <c r="AY192" s="25">
        <v>236712.15000893432</v>
      </c>
      <c r="AZ192" s="9">
        <v>1.5433841782414722E-3</v>
      </c>
    </row>
    <row r="193" spans="8:52" x14ac:dyDescent="0.2">
      <c r="H193" s="9"/>
      <c r="I193" s="9" t="s">
        <v>130</v>
      </c>
      <c r="J193" s="9" t="s">
        <v>131</v>
      </c>
      <c r="K193" s="9" t="s">
        <v>138</v>
      </c>
      <c r="L193" s="27">
        <v>1.6094906565096827E-3</v>
      </c>
      <c r="M193" s="9">
        <v>143.86304380594336</v>
      </c>
      <c r="Q193" s="9">
        <v>0.49272579774340575</v>
      </c>
      <c r="R193" s="9">
        <v>0.74254276131260522</v>
      </c>
      <c r="S193" s="9">
        <v>1.5070101153893618</v>
      </c>
      <c r="T193" s="9">
        <v>0.6914916975499783</v>
      </c>
      <c r="U193" s="9">
        <v>2.8482385977408655</v>
      </c>
      <c r="V193" s="9">
        <v>1.5704326103491268</v>
      </c>
      <c r="W193" s="9">
        <v>368.99999999999409</v>
      </c>
      <c r="AF193" s="9">
        <v>143.86304380594336</v>
      </c>
      <c r="AO193" s="25">
        <f>L193*Input!$E$5/Input!$E$7</f>
        <v>13.412422137580691</v>
      </c>
      <c r="AY193" s="25">
        <v>1008212.683210955</v>
      </c>
      <c r="AZ193" s="9">
        <v>1.6094906565096827E-3</v>
      </c>
    </row>
    <row r="194" spans="8:52" x14ac:dyDescent="0.2">
      <c r="H194" s="9"/>
      <c r="I194" s="9" t="s">
        <v>130</v>
      </c>
      <c r="J194" s="9" t="s">
        <v>131</v>
      </c>
      <c r="K194" s="9" t="s">
        <v>139</v>
      </c>
      <c r="L194" s="27">
        <v>1.9957138613853707E-3</v>
      </c>
      <c r="M194" s="9">
        <v>160.22424422836133</v>
      </c>
      <c r="Q194" s="9">
        <v>0.68989713264546193</v>
      </c>
      <c r="R194" s="9">
        <v>0.86867661525901652</v>
      </c>
      <c r="S194" s="9">
        <v>1.2591393327408265</v>
      </c>
      <c r="T194" s="9">
        <v>0.80930694219006205</v>
      </c>
      <c r="U194" s="9">
        <v>1.7003745099249192</v>
      </c>
      <c r="V194" s="9">
        <v>1.28310101006438</v>
      </c>
      <c r="W194" s="9">
        <v>331.99999999999363</v>
      </c>
      <c r="AF194" s="9">
        <v>160.22424422836133</v>
      </c>
      <c r="AO194" s="25">
        <f>L194*Input!$E$5/Input!$E$7</f>
        <v>16.630948844878091</v>
      </c>
      <c r="AY194" s="25">
        <v>861441.64032295486</v>
      </c>
      <c r="AZ194" s="9">
        <v>1.9957138613853707E-3</v>
      </c>
    </row>
    <row r="195" spans="8:52" x14ac:dyDescent="0.2">
      <c r="H195" s="9"/>
      <c r="I195" s="9" t="s">
        <v>130</v>
      </c>
      <c r="J195" s="9" t="s">
        <v>132</v>
      </c>
      <c r="K195" s="9" t="s">
        <v>133</v>
      </c>
      <c r="L195" s="27">
        <v>1.9782693168302781E-3</v>
      </c>
      <c r="M195" s="9">
        <v>192.75509599011806</v>
      </c>
      <c r="Q195" s="9">
        <v>0.99282692496099934</v>
      </c>
      <c r="R195" s="9">
        <v>0.59641724251159522</v>
      </c>
      <c r="S195" s="9">
        <v>0.6007262973201738</v>
      </c>
      <c r="T195" s="9">
        <v>1.7384627166147146</v>
      </c>
      <c r="U195" s="9">
        <v>1.7636739007607394</v>
      </c>
      <c r="V195" s="9">
        <v>0.62736266400869489</v>
      </c>
      <c r="W195" s="9">
        <v>50</v>
      </c>
      <c r="AF195" s="9">
        <v>192.75509599011806</v>
      </c>
      <c r="AO195" s="25">
        <f>L195*Input!$E$5/Input!$E$7</f>
        <v>16.48557764025232</v>
      </c>
      <c r="AY195" s="25">
        <v>50943.9538619901</v>
      </c>
      <c r="AZ195" s="9">
        <v>1.9782693168302781E-3</v>
      </c>
    </row>
    <row r="196" spans="8:52" x14ac:dyDescent="0.2">
      <c r="H196" s="9"/>
      <c r="I196" s="9" t="s">
        <v>130</v>
      </c>
      <c r="J196" s="9" t="s">
        <v>132</v>
      </c>
      <c r="K196" s="9" t="s">
        <v>134</v>
      </c>
      <c r="L196" s="27">
        <v>1.7275091925609634E-3</v>
      </c>
      <c r="M196" s="9">
        <v>195.04687681235282</v>
      </c>
      <c r="Q196" s="9">
        <v>0.64293339609540301</v>
      </c>
      <c r="R196" s="9">
        <v>0.57871921462542719</v>
      </c>
      <c r="S196" s="9">
        <v>0.90012312027971364</v>
      </c>
      <c r="T196" s="9">
        <v>1.1805508927383754</v>
      </c>
      <c r="U196" s="9">
        <v>2.8559640992735864</v>
      </c>
      <c r="V196" s="9">
        <v>0.95650787057462117</v>
      </c>
      <c r="W196" s="9">
        <v>51.999999999998181</v>
      </c>
      <c r="AF196" s="9">
        <v>195.04687681235282</v>
      </c>
      <c r="AO196" s="25">
        <f>L196*Input!$E$5/Input!$E$7</f>
        <v>14.395909938008028</v>
      </c>
      <c r="AY196" s="25">
        <v>75019.353228033084</v>
      </c>
      <c r="AZ196" s="9">
        <v>1.7275091925609634E-3</v>
      </c>
    </row>
    <row r="197" spans="8:52" x14ac:dyDescent="0.2">
      <c r="H197" s="9"/>
      <c r="I197" s="9" t="s">
        <v>130</v>
      </c>
      <c r="J197" s="9" t="s">
        <v>132</v>
      </c>
      <c r="K197" s="9" t="s">
        <v>135</v>
      </c>
      <c r="L197" s="27">
        <v>1.7211009887458271E-3</v>
      </c>
      <c r="M197" s="9">
        <v>195.11461677150353</v>
      </c>
      <c r="Q197" s="9">
        <v>0.51589981085622194</v>
      </c>
      <c r="R197" s="9">
        <v>0.57565647012499088</v>
      </c>
      <c r="S197" s="9">
        <v>1.1158299693298837</v>
      </c>
      <c r="T197" s="9">
        <v>1.2185929840837284</v>
      </c>
      <c r="U197" s="9">
        <v>4.5785497347433335</v>
      </c>
      <c r="V197" s="9">
        <v>1.5172415124735135</v>
      </c>
      <c r="W197" s="9">
        <v>39.999999999997726</v>
      </c>
      <c r="AF197" s="9">
        <v>195.11461677150353</v>
      </c>
      <c r="AO197" s="25">
        <f>L197*Input!$E$5/Input!$E$7</f>
        <v>14.342508239548559</v>
      </c>
      <c r="AY197" s="25">
        <v>72677.395638054018</v>
      </c>
      <c r="AZ197" s="9">
        <v>1.7211009887458271E-3</v>
      </c>
    </row>
    <row r="198" spans="8:52" x14ac:dyDescent="0.2">
      <c r="H198" s="9"/>
      <c r="I198" s="9" t="s">
        <v>130</v>
      </c>
      <c r="J198" s="9" t="s">
        <v>132</v>
      </c>
      <c r="K198" s="9" t="s">
        <v>136</v>
      </c>
      <c r="L198" s="27">
        <v>1.3774291455545219E-3</v>
      </c>
      <c r="M198" s="9">
        <v>199.73607560705227</v>
      </c>
      <c r="Q198" s="9">
        <v>0.34852499994164388</v>
      </c>
      <c r="R198" s="9">
        <v>0.72295554761121872</v>
      </c>
      <c r="S198" s="9">
        <v>2.0743290947055981</v>
      </c>
      <c r="T198" s="9">
        <v>0.68087021493068856</v>
      </c>
      <c r="U198" s="9">
        <v>5.6052690653482173</v>
      </c>
      <c r="V198" s="9">
        <v>2.9296764079873134</v>
      </c>
      <c r="W198" s="9">
        <v>132.99999999999272</v>
      </c>
      <c r="AF198" s="9">
        <v>199.73607560705227</v>
      </c>
      <c r="AO198" s="25">
        <f>L198*Input!$E$5/Input!$E$7</f>
        <v>11.47857621295435</v>
      </c>
      <c r="AY198" s="25">
        <v>130074.95772894939</v>
      </c>
      <c r="AZ198" s="9">
        <v>1.3774291455545219E-3</v>
      </c>
    </row>
    <row r="199" spans="8:52" x14ac:dyDescent="0.2">
      <c r="H199" s="9"/>
      <c r="I199" s="9" t="s">
        <v>130</v>
      </c>
      <c r="J199" s="9" t="s">
        <v>132</v>
      </c>
      <c r="K199" s="9" t="s">
        <v>137</v>
      </c>
      <c r="L199" s="27">
        <v>1.4105833563530313E-3</v>
      </c>
      <c r="M199" s="9">
        <v>199.18477264135242</v>
      </c>
      <c r="Q199" s="9">
        <v>0.68943219296655078</v>
      </c>
      <c r="R199" s="9">
        <v>0.77318048115526683</v>
      </c>
      <c r="S199" s="9">
        <v>1.121474292966153</v>
      </c>
      <c r="T199" s="9">
        <v>0.89378833658220247</v>
      </c>
      <c r="U199" s="9">
        <v>1.8804057274001724</v>
      </c>
      <c r="V199" s="9">
        <v>1.1241216932147824</v>
      </c>
      <c r="W199" s="9">
        <v>81.999999999993634</v>
      </c>
      <c r="AF199" s="9">
        <v>199.18477264135242</v>
      </c>
      <c r="AO199" s="25">
        <f>L199*Input!$E$5/Input!$E$7</f>
        <v>11.754861302941928</v>
      </c>
      <c r="AY199" s="25">
        <v>99088.521074994656</v>
      </c>
      <c r="AZ199" s="9">
        <v>1.4105833563530313E-3</v>
      </c>
    </row>
    <row r="200" spans="8:52" x14ac:dyDescent="0.2">
      <c r="H200" s="9"/>
      <c r="I200" s="9" t="s">
        <v>130</v>
      </c>
      <c r="J200" s="9" t="s">
        <v>132</v>
      </c>
      <c r="K200" s="9" t="s">
        <v>138</v>
      </c>
      <c r="L200" s="27">
        <v>1.1743840247776824E-3</v>
      </c>
      <c r="M200" s="9">
        <v>203.86394371505992</v>
      </c>
      <c r="Q200" s="9">
        <v>0.22046071724008162</v>
      </c>
      <c r="R200" s="9">
        <v>0.9321545674909959</v>
      </c>
      <c r="S200" s="9">
        <v>4.2282116250029249</v>
      </c>
      <c r="T200" s="9">
        <v>0.24141830915659587</v>
      </c>
      <c r="U200" s="9">
        <v>4.9671556808569663</v>
      </c>
      <c r="V200" s="9">
        <v>4.3160218609139394</v>
      </c>
      <c r="W200" s="9">
        <v>223.99999999998954</v>
      </c>
      <c r="AF200" s="9">
        <v>203.86394371505992</v>
      </c>
      <c r="AO200" s="25">
        <f>L200*Input!$E$5/Input!$E$7</f>
        <v>9.7865335398140196</v>
      </c>
      <c r="AY200" s="25">
        <v>366849.41061600629</v>
      </c>
      <c r="AZ200" s="9">
        <v>1.1743840247776824E-3</v>
      </c>
    </row>
    <row r="201" spans="8:52" x14ac:dyDescent="0.2">
      <c r="H201" s="9"/>
      <c r="I201" s="9" t="s">
        <v>130</v>
      </c>
      <c r="J201" s="9" t="s">
        <v>132</v>
      </c>
      <c r="K201" s="9" t="s">
        <v>139</v>
      </c>
      <c r="L201" s="27">
        <v>1.1325647741761413E-3</v>
      </c>
      <c r="M201" s="9">
        <v>204.92044562496127</v>
      </c>
      <c r="Q201" s="9">
        <v>0.23617833992564807</v>
      </c>
      <c r="R201" s="9">
        <v>0.83436178535794325</v>
      </c>
      <c r="S201" s="9">
        <v>3.5327616648529703</v>
      </c>
      <c r="T201" s="9">
        <v>0.36426962736773932</v>
      </c>
      <c r="U201" s="9">
        <v>6.5304458121579527</v>
      </c>
      <c r="V201" s="9">
        <v>4.5462324717015772</v>
      </c>
      <c r="W201" s="9">
        <v>186.99999999998909</v>
      </c>
      <c r="AF201" s="9">
        <v>204.92044562496127</v>
      </c>
      <c r="AO201" s="25">
        <f>L201*Input!$E$5/Input!$E$7</f>
        <v>9.4380397848011786</v>
      </c>
      <c r="AY201" s="25">
        <v>243128.05068593394</v>
      </c>
      <c r="AZ201" s="9">
        <v>1.1325647741761413E-3</v>
      </c>
    </row>
    <row r="202" spans="8:52" x14ac:dyDescent="0.2">
      <c r="H202" s="9"/>
      <c r="I202" s="9" t="s">
        <v>130</v>
      </c>
      <c r="J202" s="9" t="s">
        <v>133</v>
      </c>
      <c r="K202" s="9" t="s">
        <v>134</v>
      </c>
      <c r="L202" s="27">
        <v>2.0108385271605839E-3</v>
      </c>
      <c r="M202" s="9">
        <v>204.61351106409006</v>
      </c>
      <c r="Q202" s="9">
        <v>1.0930241087333832</v>
      </c>
      <c r="R202" s="9">
        <v>1.637777929288273</v>
      </c>
      <c r="S202" s="9">
        <v>1.498391404363588</v>
      </c>
      <c r="T202" s="9">
        <v>1.1212743376289089</v>
      </c>
      <c r="U202" s="9">
        <v>0.93853916462675691</v>
      </c>
      <c r="V202" s="9">
        <v>2.5174591300318161</v>
      </c>
      <c r="W202" s="9">
        <v>51.999999999998181</v>
      </c>
      <c r="AF202" s="9">
        <v>204.61351106409006</v>
      </c>
      <c r="AO202" s="25">
        <f>L202*Input!$E$5/Input!$E$7</f>
        <v>16.756987726338203</v>
      </c>
      <c r="AY202" s="25">
        <v>28503.581628006166</v>
      </c>
      <c r="AZ202" s="9">
        <v>2.0108385271605839E-3</v>
      </c>
    </row>
    <row r="203" spans="8:52" x14ac:dyDescent="0.2">
      <c r="H203" s="9"/>
      <c r="I203" s="9" t="s">
        <v>130</v>
      </c>
      <c r="J203" s="9" t="s">
        <v>133</v>
      </c>
      <c r="K203" s="9" t="s">
        <v>135</v>
      </c>
      <c r="L203" s="27">
        <v>1.9857860856276372E-3</v>
      </c>
      <c r="M203" s="9">
        <v>199.37771736811129</v>
      </c>
      <c r="Q203" s="9">
        <v>0.6250247413296881</v>
      </c>
      <c r="R203" s="9">
        <v>1.1609635553820514</v>
      </c>
      <c r="S203" s="9">
        <v>1.8574681586399253</v>
      </c>
      <c r="T203" s="9">
        <v>0.6253917526000905</v>
      </c>
      <c r="U203" s="9">
        <v>1.6008761391736428</v>
      </c>
      <c r="V203" s="9">
        <v>2.1577190953300192</v>
      </c>
      <c r="W203" s="9">
        <v>50</v>
      </c>
      <c r="AF203" s="9">
        <v>199.37771736811129</v>
      </c>
      <c r="AO203" s="25">
        <f>L203*Input!$E$5/Input!$E$7</f>
        <v>16.548217380230309</v>
      </c>
      <c r="AY203" s="25">
        <v>51104.502860995235</v>
      </c>
      <c r="AZ203" s="9">
        <v>1.9857860856276372E-3</v>
      </c>
    </row>
    <row r="204" spans="8:52" x14ac:dyDescent="0.2">
      <c r="H204" s="9"/>
      <c r="I204" s="9" t="s">
        <v>130</v>
      </c>
      <c r="J204" s="9" t="s">
        <v>134</v>
      </c>
      <c r="K204" s="9" t="s">
        <v>135</v>
      </c>
      <c r="L204" s="27">
        <v>1.7352600454965707E-3</v>
      </c>
      <c r="M204" s="9">
        <v>195.38052716695523</v>
      </c>
      <c r="Q204" s="9">
        <v>1.989759139806262</v>
      </c>
      <c r="R204" s="9">
        <v>2.4665879921559384</v>
      </c>
      <c r="S204" s="9">
        <v>1.2396414936915952</v>
      </c>
      <c r="T204" s="9">
        <v>2.0743611139123335</v>
      </c>
      <c r="U204" s="9">
        <v>0.52394215974868352</v>
      </c>
      <c r="V204" s="9">
        <v>3.187693609930331</v>
      </c>
      <c r="W204" s="9">
        <v>51.999999999998181</v>
      </c>
      <c r="AF204" s="9">
        <v>195.38052716695523</v>
      </c>
      <c r="AO204" s="25">
        <f>L204*Input!$E$5/Input!$E$7</f>
        <v>14.460500379138089</v>
      </c>
      <c r="AY204" s="25">
        <v>34592.145661993847</v>
      </c>
      <c r="AZ204" s="9">
        <v>1.7352600454965707E-3</v>
      </c>
    </row>
    <row r="205" spans="8:52" x14ac:dyDescent="0.2">
      <c r="H205" s="9"/>
      <c r="I205" s="9" t="s">
        <v>130</v>
      </c>
      <c r="J205" s="9" t="s">
        <v>134</v>
      </c>
      <c r="K205" s="9" t="s">
        <v>136</v>
      </c>
      <c r="L205" s="27">
        <v>1.5677489904830837E-3</v>
      </c>
      <c r="M205" s="9">
        <v>186.55226119423503</v>
      </c>
      <c r="Q205" s="9">
        <v>0.3475089568122372</v>
      </c>
      <c r="R205" s="9">
        <v>0.8008326011695055</v>
      </c>
      <c r="S205" s="9">
        <v>2.3044948496167939</v>
      </c>
      <c r="T205" s="9">
        <v>0.47999045750278718</v>
      </c>
      <c r="U205" s="9">
        <v>3.9746656173245025</v>
      </c>
      <c r="V205" s="9">
        <v>2.5490836484102957</v>
      </c>
      <c r="W205" s="9">
        <v>162.99999999999955</v>
      </c>
      <c r="AF205" s="9">
        <v>186.55226119423503</v>
      </c>
      <c r="AO205" s="25">
        <f>L205*Input!$E$5/Input!$E$7</f>
        <v>13.064574920692365</v>
      </c>
      <c r="AY205" s="25">
        <v>149495.8924420171</v>
      </c>
      <c r="AZ205" s="9">
        <v>1.5677489904830837E-3</v>
      </c>
    </row>
    <row r="206" spans="8:52" x14ac:dyDescent="0.2">
      <c r="H206" s="9"/>
      <c r="I206" s="9" t="s">
        <v>130</v>
      </c>
      <c r="J206" s="9" t="s">
        <v>134</v>
      </c>
      <c r="K206" s="9" t="s">
        <v>139</v>
      </c>
      <c r="L206" s="27">
        <v>1.4494824425038716E-3</v>
      </c>
      <c r="M206" s="9">
        <v>176.40206993128282</v>
      </c>
      <c r="Q206" s="9">
        <v>0.22101094585411335</v>
      </c>
      <c r="R206" s="9">
        <v>0.86741355647400742</v>
      </c>
      <c r="S206" s="9">
        <v>3.924753831181631</v>
      </c>
      <c r="T206" s="9">
        <v>0.29794720247565137</v>
      </c>
      <c r="U206" s="9">
        <v>6.0997459258041005</v>
      </c>
      <c r="V206" s="9">
        <v>4.5894871285047429</v>
      </c>
      <c r="W206" s="9">
        <v>216.99999999999591</v>
      </c>
      <c r="AF206" s="9">
        <v>176.40206993128282</v>
      </c>
      <c r="AO206" s="25">
        <f>L206*Input!$E$5/Input!$E$7</f>
        <v>12.079020354198931</v>
      </c>
      <c r="AY206" s="25">
        <v>240836.63552402472</v>
      </c>
      <c r="AZ206" s="9">
        <v>1.4494824425038716E-3</v>
      </c>
    </row>
    <row r="207" spans="8:52" x14ac:dyDescent="0.2">
      <c r="H207" s="9"/>
      <c r="I207" s="9" t="s">
        <v>130</v>
      </c>
      <c r="J207" s="9" t="s">
        <v>135</v>
      </c>
      <c r="K207" s="9" t="s">
        <v>136</v>
      </c>
      <c r="L207" s="27">
        <v>1.5015582687830621E-3</v>
      </c>
      <c r="M207" s="9">
        <v>190.21853720078076</v>
      </c>
      <c r="Q207" s="9">
        <v>0.46560275824556879</v>
      </c>
      <c r="R207" s="9">
        <v>0.86555602067578763</v>
      </c>
      <c r="S207" s="9">
        <v>1.8590010590514476</v>
      </c>
      <c r="T207" s="9">
        <v>0.53840329963805089</v>
      </c>
      <c r="U207" s="9">
        <v>2.4835712511345722</v>
      </c>
      <c r="V207" s="9">
        <v>1.8606598535487304</v>
      </c>
      <c r="W207" s="9">
        <v>150.99999999999909</v>
      </c>
      <c r="AF207" s="9">
        <v>190.21853720078076</v>
      </c>
      <c r="AO207" s="25">
        <f>L207*Input!$E$5/Input!$E$7</f>
        <v>12.512985573192184</v>
      </c>
      <c r="AY207" s="25">
        <v>204807.73753549988</v>
      </c>
      <c r="AZ207" s="9">
        <v>1.5015582687830621E-3</v>
      </c>
    </row>
    <row r="208" spans="8:52" x14ac:dyDescent="0.2">
      <c r="H208" s="9"/>
      <c r="I208" s="9" t="s">
        <v>130</v>
      </c>
      <c r="J208" s="9" t="s">
        <v>135</v>
      </c>
      <c r="K208" s="9" t="s">
        <v>137</v>
      </c>
      <c r="L208" s="27">
        <v>1.2907645339835273E-3</v>
      </c>
      <c r="M208" s="9">
        <v>183.48592062354541</v>
      </c>
      <c r="Q208" s="9">
        <v>0.52863522803341423</v>
      </c>
      <c r="R208" s="9">
        <v>0.53130928088605944</v>
      </c>
      <c r="S208" s="9">
        <v>1.0050584083519991</v>
      </c>
      <c r="T208" s="9">
        <v>1.5905278803522134</v>
      </c>
      <c r="U208" s="9">
        <v>5.6915307204035779</v>
      </c>
      <c r="V208" s="9">
        <v>1.6066596570046101</v>
      </c>
      <c r="W208" s="9">
        <v>100</v>
      </c>
      <c r="AF208" s="9">
        <v>183.48592062354541</v>
      </c>
      <c r="AO208" s="25">
        <f>L208*Input!$E$5/Input!$E$7</f>
        <v>10.756371116529396</v>
      </c>
      <c r="AY208" s="25">
        <v>69328.656883460935</v>
      </c>
      <c r="AZ208" s="9">
        <v>1.2907645339835273E-3</v>
      </c>
    </row>
    <row r="209" spans="8:52" x14ac:dyDescent="0.2">
      <c r="H209" s="9"/>
      <c r="I209" s="9" t="s">
        <v>130</v>
      </c>
      <c r="J209" s="9" t="s">
        <v>135</v>
      </c>
      <c r="K209" s="9" t="s">
        <v>138</v>
      </c>
      <c r="L209" s="27">
        <v>1.1586191335621881E-3</v>
      </c>
      <c r="M209" s="9">
        <v>177.45725527908297</v>
      </c>
      <c r="Q209" s="9">
        <v>0.2247994783099915</v>
      </c>
      <c r="R209" s="9">
        <v>0.85183208339145577</v>
      </c>
      <c r="S209" s="9">
        <v>3.7892974209522219</v>
      </c>
      <c r="T209" s="9">
        <v>0.32523963783627091</v>
      </c>
      <c r="U209" s="9">
        <v>6.4359531010380699</v>
      </c>
      <c r="V209" s="9">
        <v>4.6700427627006116</v>
      </c>
      <c r="W209" s="9">
        <v>241.99999999999591</v>
      </c>
      <c r="AF209" s="9">
        <v>177.45725527908297</v>
      </c>
      <c r="AO209" s="25">
        <f>L209*Input!$E$5/Input!$E$7</f>
        <v>9.6551594463515666</v>
      </c>
      <c r="AY209" s="25">
        <v>339039.73824994755</v>
      </c>
      <c r="AZ209" s="9">
        <v>1.1586191335621881E-3</v>
      </c>
    </row>
    <row r="210" spans="8:52" x14ac:dyDescent="0.2">
      <c r="H210" s="9"/>
      <c r="I210" s="9" t="s">
        <v>130</v>
      </c>
      <c r="J210" s="9" t="s">
        <v>135</v>
      </c>
      <c r="K210" s="9" t="s">
        <v>139</v>
      </c>
      <c r="L210" s="27">
        <v>1.3111316872800845E-3</v>
      </c>
      <c r="M210" s="9">
        <v>184.26299428093856</v>
      </c>
      <c r="Q210" s="9">
        <v>0.28937573854776993</v>
      </c>
      <c r="R210" s="9">
        <v>0.91617499438021144</v>
      </c>
      <c r="S210" s="9">
        <v>3.1660394163589145</v>
      </c>
      <c r="T210" s="9">
        <v>0.31922577889002252</v>
      </c>
      <c r="U210" s="9">
        <v>3.812182836787275</v>
      </c>
      <c r="V210" s="9">
        <v>3.1998571456133109</v>
      </c>
      <c r="W210" s="9">
        <v>204.99999999999545</v>
      </c>
      <c r="AF210" s="9">
        <v>184.26299428093856</v>
      </c>
      <c r="AO210" s="25">
        <f>L210*Input!$E$5/Input!$E$7</f>
        <v>10.926097394000704</v>
      </c>
      <c r="AY210" s="25">
        <v>345426.87017299503</v>
      </c>
      <c r="AZ210" s="9">
        <v>1.3111316872800845E-3</v>
      </c>
    </row>
    <row r="211" spans="8:52" x14ac:dyDescent="0.2">
      <c r="H211" s="9"/>
      <c r="I211" s="9" t="s">
        <v>130</v>
      </c>
      <c r="J211" s="9" t="s">
        <v>136</v>
      </c>
      <c r="K211" s="9" t="s">
        <v>137</v>
      </c>
      <c r="L211" s="27">
        <v>1.3963384401273519E-3</v>
      </c>
      <c r="M211" s="9">
        <v>197.94124294876502</v>
      </c>
      <c r="Q211" s="9">
        <v>1.3120725337588817</v>
      </c>
      <c r="R211" s="9">
        <v>0.70936459449622136</v>
      </c>
      <c r="S211" s="9">
        <v>0.5406443441537514</v>
      </c>
      <c r="T211" s="9">
        <v>2.4561277169717921</v>
      </c>
      <c r="U211" s="9">
        <v>1.426708528947477</v>
      </c>
      <c r="V211" s="9">
        <v>0.71791706086069929</v>
      </c>
      <c r="W211" s="9">
        <v>111.00000000000136</v>
      </c>
      <c r="AF211" s="9">
        <v>197.94124294876502</v>
      </c>
      <c r="AO211" s="25">
        <f>L211*Input!$E$5/Input!$E$7</f>
        <v>11.636153667727934</v>
      </c>
      <c r="AY211" s="25">
        <v>155153.7944444876</v>
      </c>
      <c r="AZ211" s="9">
        <v>1.3963384401273519E-3</v>
      </c>
    </row>
    <row r="212" spans="8:52" x14ac:dyDescent="0.2">
      <c r="H212" s="9"/>
      <c r="I212" s="9" t="s">
        <v>130</v>
      </c>
      <c r="J212" s="9" t="s">
        <v>136</v>
      </c>
      <c r="K212" s="9" t="s">
        <v>138</v>
      </c>
      <c r="L212" s="27">
        <v>1.2783766851064378E-3</v>
      </c>
      <c r="M212" s="9">
        <v>216.393192154921</v>
      </c>
      <c r="Q212" s="9">
        <v>0.75606388555173853</v>
      </c>
      <c r="R212" s="9">
        <v>1.5411238835216992</v>
      </c>
      <c r="S212" s="9">
        <v>2.0383514051819338</v>
      </c>
      <c r="T212" s="9">
        <v>0.8924598507071001</v>
      </c>
      <c r="U212" s="9">
        <v>1.5612472980246033</v>
      </c>
      <c r="V212" s="9">
        <v>3.7080604171722999</v>
      </c>
      <c r="W212" s="9">
        <v>201.99999999999818</v>
      </c>
      <c r="AF212" s="9">
        <v>216.393192154921</v>
      </c>
      <c r="AO212" s="25">
        <f>L212*Input!$E$5/Input!$E$7</f>
        <v>10.653139042553649</v>
      </c>
      <c r="AY212" s="25">
        <v>426996.83871103061</v>
      </c>
      <c r="AZ212" s="9">
        <v>1.2783766851064378E-3</v>
      </c>
    </row>
    <row r="213" spans="8:52" x14ac:dyDescent="0.2">
      <c r="H213" s="9"/>
      <c r="I213" s="9" t="s">
        <v>130</v>
      </c>
      <c r="J213" s="9" t="s">
        <v>137</v>
      </c>
      <c r="K213" s="9" t="s">
        <v>139</v>
      </c>
      <c r="L213" s="27">
        <v>1.2981233290547973E-3</v>
      </c>
      <c r="M213" s="9">
        <v>185.18744262349875</v>
      </c>
      <c r="Q213" s="9">
        <v>0.39806387643578428</v>
      </c>
      <c r="R213" s="9">
        <v>1.2539429674448639</v>
      </c>
      <c r="S213" s="9">
        <v>3.1501048994259846</v>
      </c>
      <c r="T213" s="9">
        <v>0.46599772703971776</v>
      </c>
      <c r="U213" s="9">
        <v>2.9408864913513115</v>
      </c>
      <c r="V213" s="9">
        <v>4.6241704139120703</v>
      </c>
      <c r="W213" s="9">
        <v>164.99999999999773</v>
      </c>
      <c r="AF213" s="9">
        <v>185.18744262349875</v>
      </c>
      <c r="AO213" s="25">
        <f>L213*Input!$E$5/Input!$E$7</f>
        <v>10.817694408789977</v>
      </c>
      <c r="AY213" s="25">
        <v>239030.2562129834</v>
      </c>
      <c r="AZ213" s="9">
        <v>1.2981233290547973E-3</v>
      </c>
    </row>
    <row r="214" spans="8:52" x14ac:dyDescent="0.2">
      <c r="H214" s="9"/>
      <c r="I214" s="9" t="s">
        <v>130</v>
      </c>
      <c r="J214" s="9" t="s">
        <v>138</v>
      </c>
      <c r="K214" s="9" t="s">
        <v>139</v>
      </c>
      <c r="L214" s="27">
        <v>1.1566290434196246E-3</v>
      </c>
      <c r="M214" s="9">
        <v>200.07172496430289</v>
      </c>
      <c r="Q214" s="9">
        <v>2.1571043624787585</v>
      </c>
      <c r="R214" s="9">
        <v>1.8023070448482559</v>
      </c>
      <c r="S214" s="9">
        <v>0.83552148713713603</v>
      </c>
      <c r="T214" s="9">
        <v>2.5981805282596557</v>
      </c>
      <c r="U214" s="9">
        <v>0.5583763421934872</v>
      </c>
      <c r="V214" s="9">
        <v>1.8137798379894969</v>
      </c>
      <c r="W214" s="9">
        <v>201.99999999999818</v>
      </c>
      <c r="AF214" s="9">
        <v>200.07172496430289</v>
      </c>
      <c r="AO214" s="25">
        <f>L214*Input!$E$5/Input!$E$7</f>
        <v>9.6385753618302044</v>
      </c>
      <c r="AY214" s="25">
        <v>609399.56198603427</v>
      </c>
      <c r="AZ214" s="9">
        <v>1.1566290434196246E-3</v>
      </c>
    </row>
    <row r="215" spans="8:52" x14ac:dyDescent="0.2">
      <c r="I215" s="9" t="s">
        <v>131</v>
      </c>
      <c r="J215" s="9" t="s">
        <v>132</v>
      </c>
      <c r="K215" s="9" t="s">
        <v>136</v>
      </c>
      <c r="L215" s="27">
        <v>2.3369438987704875E-3</v>
      </c>
      <c r="M215" s="9">
        <v>174.76266150159509</v>
      </c>
      <c r="Q215" s="9">
        <v>1.2961354057220422</v>
      </c>
      <c r="R215" s="9">
        <v>1.0321296703769454</v>
      </c>
      <c r="S215" s="9">
        <v>0.79631315202131492</v>
      </c>
      <c r="T215" s="9">
        <v>1.6567908053806786</v>
      </c>
      <c r="U215" s="9">
        <v>0.98620438096463436</v>
      </c>
      <c r="V215" s="9">
        <v>1.0505952986181746</v>
      </c>
      <c r="W215" s="9">
        <v>277.99999999999727</v>
      </c>
      <c r="AF215" s="9">
        <v>174.76266150159509</v>
      </c>
      <c r="AO215" s="25">
        <f>L215*Input!$E$5/Input!$E$7</f>
        <v>19.474532489754065</v>
      </c>
      <c r="AY215" s="25">
        <v>739304.29716951645</v>
      </c>
      <c r="AZ215" s="9">
        <v>2.3369438987704875E-3</v>
      </c>
    </row>
    <row r="216" spans="8:52" x14ac:dyDescent="0.2">
      <c r="I216" s="9" t="s">
        <v>131</v>
      </c>
      <c r="J216" s="9" t="s">
        <v>132</v>
      </c>
      <c r="K216" s="9" t="s">
        <v>137</v>
      </c>
      <c r="L216" s="27">
        <v>1.9672002208559265E-3</v>
      </c>
      <c r="M216" s="9">
        <v>170.02257102178004</v>
      </c>
      <c r="Q216" s="9">
        <v>2.5639408228912108</v>
      </c>
      <c r="R216" s="9">
        <v>2.4326674133184434</v>
      </c>
      <c r="S216" s="9">
        <v>0.94880014062698304</v>
      </c>
      <c r="T216" s="9">
        <v>2.7090811541633841</v>
      </c>
      <c r="U216" s="9">
        <v>0.41210323208775373</v>
      </c>
      <c r="V216" s="9">
        <v>2.4387736606063779</v>
      </c>
      <c r="W216" s="9">
        <v>226.99999999999818</v>
      </c>
      <c r="AF216" s="9">
        <v>170.02257102178004</v>
      </c>
      <c r="AO216" s="25">
        <f>L216*Input!$E$5/Input!$E$7</f>
        <v>16.39333517379939</v>
      </c>
      <c r="AY216" s="25">
        <v>452135.7952110311</v>
      </c>
      <c r="AZ216" s="9">
        <v>1.9672002208559265E-3</v>
      </c>
    </row>
    <row r="217" spans="8:52" x14ac:dyDescent="0.2">
      <c r="I217" s="9" t="s">
        <v>131</v>
      </c>
      <c r="J217" s="9" t="s">
        <v>132</v>
      </c>
      <c r="K217" s="9" t="s">
        <v>138</v>
      </c>
      <c r="L217" s="27">
        <v>1.5397653892068963E-3</v>
      </c>
      <c r="M217" s="9">
        <v>161.12837416649353</v>
      </c>
      <c r="Q217" s="9">
        <v>0.81987501967890497</v>
      </c>
      <c r="R217" s="9">
        <v>1.2553547297979319</v>
      </c>
      <c r="S217" s="9">
        <v>1.531153773034307</v>
      </c>
      <c r="T217" s="9">
        <v>0.82129197183912639</v>
      </c>
      <c r="U217" s="9">
        <v>1.2218060433692264</v>
      </c>
      <c r="V217" s="9">
        <v>1.9254630788387161</v>
      </c>
      <c r="W217" s="9">
        <v>368.99999999999409</v>
      </c>
      <c r="AF217" s="9">
        <v>161.12837416649353</v>
      </c>
      <c r="AO217" s="25">
        <f>L217*Input!$E$5/Input!$E$7</f>
        <v>12.831378243390803</v>
      </c>
      <c r="AY217" s="25">
        <v>1491397.2179540629</v>
      </c>
      <c r="AZ217" s="9">
        <v>1.5397653892068963E-3</v>
      </c>
    </row>
    <row r="218" spans="8:52" x14ac:dyDescent="0.2">
      <c r="I218" s="9" t="s">
        <v>131</v>
      </c>
      <c r="J218" s="9" t="s">
        <v>132</v>
      </c>
      <c r="K218" s="9" t="s">
        <v>139</v>
      </c>
      <c r="L218" s="27">
        <v>1.9448362378693658E-3</v>
      </c>
      <c r="M218" s="9">
        <v>169.67027153585303</v>
      </c>
      <c r="Q218" s="9">
        <v>0.87832754750317499</v>
      </c>
      <c r="R218" s="9">
        <v>0.96049757838727878</v>
      </c>
      <c r="S218" s="9">
        <v>1.0935528335843374</v>
      </c>
      <c r="T218" s="9">
        <v>1.0032498412191508</v>
      </c>
      <c r="U218" s="9">
        <v>1.3004572844142916</v>
      </c>
      <c r="V218" s="9">
        <v>1.199744147810498</v>
      </c>
      <c r="W218" s="9">
        <v>331.99999999999363</v>
      </c>
      <c r="AF218" s="9">
        <v>169.67027153585303</v>
      </c>
      <c r="AO218" s="25">
        <f>L218*Input!$E$5/Input!$E$7</f>
        <v>16.206968648911385</v>
      </c>
      <c r="AY218" s="25">
        <v>1220904.815135991</v>
      </c>
      <c r="AZ218" s="9">
        <v>1.9448362378693658E-3</v>
      </c>
    </row>
    <row r="219" spans="8:52" x14ac:dyDescent="0.2">
      <c r="I219" s="9" t="s">
        <v>131</v>
      </c>
      <c r="J219" s="9" t="s">
        <v>133</v>
      </c>
      <c r="K219" s="9" t="s">
        <v>136</v>
      </c>
      <c r="L219" s="27">
        <v>2.2584850530507879E-3</v>
      </c>
      <c r="M219" s="9">
        <v>166.43296195218048</v>
      </c>
      <c r="Q219" s="9">
        <v>1.0511349030960802</v>
      </c>
      <c r="R219" s="9">
        <v>1.1306143332465988</v>
      </c>
      <c r="S219" s="9">
        <v>1.0756129683415656</v>
      </c>
      <c r="T219" s="9">
        <v>1.1432134784419243</v>
      </c>
      <c r="U219" s="9">
        <v>1.0346904051994061</v>
      </c>
      <c r="V219" s="9">
        <v>1.3226331259546265</v>
      </c>
      <c r="W219" s="9">
        <v>277.99999999999727</v>
      </c>
      <c r="AF219" s="9">
        <v>166.43296195218048</v>
      </c>
      <c r="AO219" s="25">
        <f>L219*Input!$E$5/Input!$E$7</f>
        <v>18.820708775423235</v>
      </c>
      <c r="AY219" s="25">
        <v>587244.94617047207</v>
      </c>
      <c r="AZ219" s="9">
        <v>2.2584850530507879E-3</v>
      </c>
    </row>
    <row r="220" spans="8:52" x14ac:dyDescent="0.2">
      <c r="I220" s="9" t="s">
        <v>131</v>
      </c>
      <c r="J220" s="9" t="s">
        <v>133</v>
      </c>
      <c r="K220" s="9" t="s">
        <v>137</v>
      </c>
      <c r="L220" s="27">
        <v>1.6909188046188117E-3</v>
      </c>
      <c r="M220" s="9">
        <v>156.32392714467696</v>
      </c>
      <c r="Q220" s="9">
        <v>1.6226207395115224</v>
      </c>
      <c r="R220" s="9">
        <v>2.0795238425424469</v>
      </c>
      <c r="S220" s="9">
        <v>1.2815834235968606</v>
      </c>
      <c r="T220" s="9">
        <v>1.6607633998724394</v>
      </c>
      <c r="U220" s="9">
        <v>0.63077390742753536</v>
      </c>
      <c r="V220" s="9">
        <v>2.7277309296750718</v>
      </c>
      <c r="W220" s="9">
        <v>226.99999999999818</v>
      </c>
      <c r="AF220" s="9">
        <v>156.32392714467696</v>
      </c>
      <c r="AO220" s="25">
        <f>L220*Input!$E$5/Input!$E$7</f>
        <v>14.090990038490098</v>
      </c>
      <c r="AY220" s="25">
        <v>404239.60310092999</v>
      </c>
      <c r="AZ220" s="9">
        <v>1.6909188046188117E-3</v>
      </c>
    </row>
    <row r="221" spans="8:52" x14ac:dyDescent="0.2">
      <c r="I221" s="9" t="s">
        <v>131</v>
      </c>
      <c r="J221" s="9" t="s">
        <v>133</v>
      </c>
      <c r="K221" s="9" t="s">
        <v>138</v>
      </c>
      <c r="L221" s="27">
        <v>1.5559050241927593E-3</v>
      </c>
      <c r="M221" s="9">
        <v>152.52628491085287</v>
      </c>
      <c r="Q221" s="9">
        <v>0.57040831103896805</v>
      </c>
      <c r="R221" s="9">
        <v>1.1797141665734177</v>
      </c>
      <c r="S221" s="9">
        <v>2.0681924574777528</v>
      </c>
      <c r="T221" s="9">
        <v>0.57137578456627969</v>
      </c>
      <c r="U221" s="9">
        <v>1.7561036324525745</v>
      </c>
      <c r="V221" s="9">
        <v>2.4440142319418183</v>
      </c>
      <c r="W221" s="9">
        <v>368.99999999999409</v>
      </c>
      <c r="AF221" s="9">
        <v>152.52628491085287</v>
      </c>
      <c r="AO221" s="25">
        <f>L221*Input!$E$5/Input!$E$7</f>
        <v>12.965875201606329</v>
      </c>
      <c r="AY221" s="25">
        <v>1174964.6305339874</v>
      </c>
      <c r="AZ221" s="9">
        <v>1.5559050241927593E-3</v>
      </c>
    </row>
    <row r="222" spans="8:52" x14ac:dyDescent="0.2">
      <c r="I222" s="9" t="s">
        <v>131</v>
      </c>
      <c r="J222" s="9" t="s">
        <v>133</v>
      </c>
      <c r="K222" s="9" t="s">
        <v>139</v>
      </c>
      <c r="L222" s="27">
        <v>1.9795181930601052E-3</v>
      </c>
      <c r="M222" s="9">
        <v>162.31999188358384</v>
      </c>
      <c r="Q222" s="9">
        <v>0.67232943952290447</v>
      </c>
      <c r="R222" s="9">
        <v>0.99310241869669702</v>
      </c>
      <c r="S222" s="9">
        <v>1.4771068472048734</v>
      </c>
      <c r="T222" s="9">
        <v>0.71669949827363066</v>
      </c>
      <c r="U222" s="9">
        <v>1.5855240861033875</v>
      </c>
      <c r="V222" s="9">
        <v>1.5637269574082699</v>
      </c>
      <c r="W222" s="9">
        <v>331.99999999999363</v>
      </c>
      <c r="AF222" s="9">
        <v>162.31999188358384</v>
      </c>
      <c r="AO222" s="25">
        <f>L222*Input!$E$5/Input!$E$7</f>
        <v>16.495984942167546</v>
      </c>
      <c r="AY222" s="25">
        <v>936719.41898398101</v>
      </c>
      <c r="AZ222" s="9">
        <v>1.9795181930601052E-3</v>
      </c>
    </row>
    <row r="223" spans="8:52" x14ac:dyDescent="0.2">
      <c r="I223" s="9" t="s">
        <v>131</v>
      </c>
      <c r="J223" s="9" t="s">
        <v>134</v>
      </c>
      <c r="K223" s="9" t="s">
        <v>136</v>
      </c>
      <c r="L223" s="27">
        <v>2.2310416237667397E-3</v>
      </c>
      <c r="M223" s="9">
        <v>156.12936379772157</v>
      </c>
      <c r="Q223" s="9">
        <v>0.85869329455685761</v>
      </c>
      <c r="R223" s="9">
        <v>1.1433110810247096</v>
      </c>
      <c r="S223" s="9">
        <v>1.3314545347820999</v>
      </c>
      <c r="T223" s="9">
        <v>0.88697143755594343</v>
      </c>
      <c r="U223" s="9">
        <v>1.2029109872717838</v>
      </c>
      <c r="V223" s="9">
        <v>1.5723974003785404</v>
      </c>
      <c r="W223" s="9">
        <v>277.99999999999727</v>
      </c>
      <c r="AF223" s="9">
        <v>156.12936379772157</v>
      </c>
      <c r="AO223" s="25">
        <f>L223*Input!$E$5/Input!$E$7</f>
        <v>18.592013531389497</v>
      </c>
      <c r="AY223" s="25">
        <v>493965.21430747851</v>
      </c>
      <c r="AZ223" s="9">
        <v>2.2310416237667397E-3</v>
      </c>
    </row>
    <row r="224" spans="8:52" x14ac:dyDescent="0.2">
      <c r="I224" s="9" t="s">
        <v>131</v>
      </c>
      <c r="J224" s="9" t="s">
        <v>134</v>
      </c>
      <c r="K224" s="9" t="s">
        <v>137</v>
      </c>
      <c r="L224" s="27">
        <v>1.5353623932271927E-3</v>
      </c>
      <c r="M224" s="9">
        <v>136.39668395210469</v>
      </c>
      <c r="Q224" s="9">
        <v>1.1106836379797107</v>
      </c>
      <c r="R224" s="9">
        <v>1.7620067467840344</v>
      </c>
      <c r="S224" s="9">
        <v>1.5864164074560911</v>
      </c>
      <c r="T224" s="9">
        <v>1.2073793759728912</v>
      </c>
      <c r="U224" s="9">
        <v>0.97873023525353686</v>
      </c>
      <c r="V224" s="9">
        <v>3.0386322225071272</v>
      </c>
      <c r="W224" s="9">
        <v>226.99999999999818</v>
      </c>
      <c r="AF224" s="9">
        <v>136.39668395210469</v>
      </c>
      <c r="AO224" s="25">
        <f>L224*Input!$E$5/Input!$E$7</f>
        <v>12.794686610226607</v>
      </c>
      <c r="AY224" s="25">
        <v>362879.34426898073</v>
      </c>
      <c r="AZ224" s="9">
        <v>1.5353623932271927E-3</v>
      </c>
    </row>
    <row r="225" spans="9:52" x14ac:dyDescent="0.2">
      <c r="I225" s="9" t="s">
        <v>131</v>
      </c>
      <c r="J225" s="9" t="s">
        <v>134</v>
      </c>
      <c r="K225" s="9" t="s">
        <v>138</v>
      </c>
      <c r="L225" s="27">
        <v>1.6372423947026871E-3</v>
      </c>
      <c r="M225" s="9">
        <v>140.91952820291922</v>
      </c>
      <c r="Q225" s="9">
        <v>0.44317129903251012</v>
      </c>
      <c r="R225" s="9">
        <v>1.1345741591486451</v>
      </c>
      <c r="S225" s="9">
        <v>2.5601255352626415</v>
      </c>
      <c r="T225" s="9">
        <v>0.44551823559310272</v>
      </c>
      <c r="U225" s="9">
        <v>2.2684135448733809</v>
      </c>
      <c r="V225" s="9">
        <v>2.9200346684373555</v>
      </c>
      <c r="W225" s="9">
        <v>368.99999999999409</v>
      </c>
      <c r="AF225" s="9">
        <v>140.91952820291922</v>
      </c>
      <c r="AO225" s="25">
        <f>L225*Input!$E$5/Input!$E$7</f>
        <v>13.643686622522393</v>
      </c>
      <c r="AY225" s="25">
        <v>983423.3511309874</v>
      </c>
      <c r="AZ225" s="9">
        <v>1.6372423947026871E-3</v>
      </c>
    </row>
    <row r="226" spans="9:52" x14ac:dyDescent="0.2">
      <c r="I226" s="9" t="s">
        <v>131</v>
      </c>
      <c r="J226" s="9" t="s">
        <v>134</v>
      </c>
      <c r="K226" s="9" t="s">
        <v>139</v>
      </c>
      <c r="L226" s="27">
        <v>2.0727265397847221E-3</v>
      </c>
      <c r="M226" s="9">
        <v>153.19155295876163</v>
      </c>
      <c r="Q226" s="9">
        <v>0.54611719642995094</v>
      </c>
      <c r="R226" s="9">
        <v>0.99854599656210097</v>
      </c>
      <c r="S226" s="9">
        <v>1.8284463538041726</v>
      </c>
      <c r="T226" s="9">
        <v>0.56813926749146426</v>
      </c>
      <c r="U226" s="9">
        <v>1.9049479026585916</v>
      </c>
      <c r="V226" s="9">
        <v>1.8994123283595081</v>
      </c>
      <c r="W226" s="9">
        <v>331.99999999999363</v>
      </c>
      <c r="AF226" s="9">
        <v>153.19155295876163</v>
      </c>
      <c r="AO226" s="25">
        <f>L226*Input!$E$5/Input!$E$7</f>
        <v>17.272721164872685</v>
      </c>
      <c r="AY226" s="25">
        <v>771171.89623496041</v>
      </c>
      <c r="AZ226" s="9">
        <v>2.0727265397847221E-3</v>
      </c>
    </row>
    <row r="227" spans="9:52" x14ac:dyDescent="0.2">
      <c r="I227" s="9" t="s">
        <v>131</v>
      </c>
      <c r="J227" s="9" t="s">
        <v>135</v>
      </c>
      <c r="K227" s="9" t="s">
        <v>136</v>
      </c>
      <c r="L227" s="27">
        <v>2.2775812176490263E-3</v>
      </c>
      <c r="M227" s="9">
        <v>145.73119532420986</v>
      </c>
      <c r="Q227" s="9">
        <v>0.7478520646728497</v>
      </c>
      <c r="R227" s="9">
        <v>1.2357136663031782</v>
      </c>
      <c r="S227" s="9">
        <v>1.6523504108312455</v>
      </c>
      <c r="T227" s="9">
        <v>0.74802644675628338</v>
      </c>
      <c r="U227" s="9">
        <v>1.3374746483873832</v>
      </c>
      <c r="V227" s="9">
        <v>2.0423080929408255</v>
      </c>
      <c r="W227" s="9">
        <v>277.99999999999727</v>
      </c>
      <c r="AF227" s="9">
        <v>145.73119532420986</v>
      </c>
      <c r="AO227" s="25">
        <f>L227*Input!$E$5/Input!$E$7</f>
        <v>18.979843480408555</v>
      </c>
      <c r="AY227" s="25">
        <v>380309.71993852471</v>
      </c>
      <c r="AZ227" s="9">
        <v>2.2775812176490263E-3</v>
      </c>
    </row>
    <row r="228" spans="9:52" x14ac:dyDescent="0.2">
      <c r="I228" s="9" t="s">
        <v>131</v>
      </c>
      <c r="J228" s="9" t="s">
        <v>135</v>
      </c>
      <c r="K228" s="9" t="s">
        <v>137</v>
      </c>
      <c r="L228" s="27">
        <v>1.685547921260517E-3</v>
      </c>
      <c r="M228" s="9">
        <v>106.09033256746559</v>
      </c>
      <c r="Q228" s="9">
        <v>0.84909494143305808</v>
      </c>
      <c r="R228" s="9">
        <v>1.6716650323013242</v>
      </c>
      <c r="S228" s="9">
        <v>1.9687610309866825</v>
      </c>
      <c r="T228" s="9">
        <v>1.095817980835712</v>
      </c>
      <c r="U228" s="9">
        <v>1.5199381480676319</v>
      </c>
      <c r="V228" s="9">
        <v>4.2474124069357515</v>
      </c>
      <c r="W228" s="9">
        <v>226.99999999999818</v>
      </c>
      <c r="AF228" s="9">
        <v>106.09033256746559</v>
      </c>
      <c r="AO228" s="25">
        <f>L228*Input!$E$5/Input!$E$7</f>
        <v>14.046232677170977</v>
      </c>
      <c r="AY228" s="25">
        <v>259606.73528603298</v>
      </c>
      <c r="AZ228" s="9">
        <v>1.685547921260517E-3</v>
      </c>
    </row>
    <row r="229" spans="9:52" x14ac:dyDescent="0.2">
      <c r="I229" s="9" t="s">
        <v>131</v>
      </c>
      <c r="J229" s="9" t="s">
        <v>135</v>
      </c>
      <c r="K229" s="9" t="s">
        <v>138</v>
      </c>
      <c r="L229" s="27">
        <v>1.8435075951459025E-3</v>
      </c>
      <c r="M229" s="9">
        <v>127.43185277333228</v>
      </c>
      <c r="Q229" s="9">
        <v>0.36107336353630082</v>
      </c>
      <c r="R229" s="9">
        <v>1.1471825297786999</v>
      </c>
      <c r="S229" s="9">
        <v>3.1771452719285591</v>
      </c>
      <c r="T229" s="9">
        <v>0.37363166940455217</v>
      </c>
      <c r="U229" s="9">
        <v>2.8658455238842602</v>
      </c>
      <c r="V229" s="9">
        <v>3.771532255643975</v>
      </c>
      <c r="W229" s="9">
        <v>368.99999999999409</v>
      </c>
      <c r="AF229" s="9">
        <v>127.43185277333228</v>
      </c>
      <c r="AO229" s="25">
        <f>L229*Input!$E$5/Input!$E$7</f>
        <v>15.362563292882523</v>
      </c>
      <c r="AY229" s="25">
        <v>761396.18712156697</v>
      </c>
      <c r="AZ229" s="9">
        <v>1.8435075951459025E-3</v>
      </c>
    </row>
    <row r="230" spans="9:52" x14ac:dyDescent="0.2">
      <c r="I230" s="9" t="s">
        <v>131</v>
      </c>
      <c r="J230" s="9" t="s">
        <v>135</v>
      </c>
      <c r="K230" s="9" t="s">
        <v>139</v>
      </c>
      <c r="L230" s="27">
        <v>2.2286193845846613E-3</v>
      </c>
      <c r="M230" s="9">
        <v>144.33049651142952</v>
      </c>
      <c r="Q230" s="9">
        <v>0.46479587954898055</v>
      </c>
      <c r="R230" s="9">
        <v>1.0546790120590874</v>
      </c>
      <c r="S230" s="9">
        <v>2.2691229816462788</v>
      </c>
      <c r="T230" s="9">
        <v>0.46771448465022475</v>
      </c>
      <c r="U230" s="9">
        <v>2.1649919261645305</v>
      </c>
      <c r="V230" s="9">
        <v>2.4082240460914526</v>
      </c>
      <c r="W230" s="9">
        <v>331.99999999999363</v>
      </c>
      <c r="AF230" s="9">
        <v>144.33049651142952</v>
      </c>
      <c r="AO230" s="25">
        <f>L230*Input!$E$5/Input!$E$7</f>
        <v>18.571828204872176</v>
      </c>
      <c r="AY230" s="25">
        <v>608238.01231051993</v>
      </c>
      <c r="AZ230" s="9">
        <v>2.2286193845846613E-3</v>
      </c>
    </row>
    <row r="231" spans="9:52" x14ac:dyDescent="0.2">
      <c r="I231" s="9" t="s">
        <v>131</v>
      </c>
      <c r="J231" s="9" t="s">
        <v>136</v>
      </c>
      <c r="K231" s="9" t="s">
        <v>137</v>
      </c>
      <c r="L231" s="27">
        <v>2.4679350590534697E-3</v>
      </c>
      <c r="M231" s="9">
        <v>182.74186934241328</v>
      </c>
      <c r="Q231" s="9">
        <v>1.8731843143798059</v>
      </c>
      <c r="R231" s="9">
        <v>2.2318826913664314</v>
      </c>
      <c r="S231" s="9">
        <v>1.1914912345960933</v>
      </c>
      <c r="T231" s="9">
        <v>1.8882613816564093</v>
      </c>
      <c r="U231" s="9">
        <v>0.53814720157775553</v>
      </c>
      <c r="V231" s="9">
        <v>2.6806728425058357</v>
      </c>
      <c r="W231" s="9">
        <v>277.99999999999727</v>
      </c>
      <c r="AF231" s="9">
        <v>182.74186934241328</v>
      </c>
      <c r="AO231" s="25">
        <f>L231*Input!$E$5/Input!$E$7</f>
        <v>20.566125492112249</v>
      </c>
      <c r="AY231" s="25">
        <v>411335.85974901798</v>
      </c>
      <c r="AZ231" s="9">
        <v>2.4679350590534697E-3</v>
      </c>
    </row>
    <row r="232" spans="9:52" x14ac:dyDescent="0.2">
      <c r="I232" s="9" t="s">
        <v>131</v>
      </c>
      <c r="J232" s="9" t="s">
        <v>136</v>
      </c>
      <c r="K232" s="9" t="s">
        <v>139</v>
      </c>
      <c r="L232" s="27">
        <v>2.3396430723615124E-3</v>
      </c>
      <c r="M232" s="9">
        <v>139.83203434442754</v>
      </c>
      <c r="Q232" s="9">
        <v>1.9942661420169612</v>
      </c>
      <c r="R232" s="9">
        <v>2.7386655425547692</v>
      </c>
      <c r="S232" s="9">
        <v>1.3732698383902446</v>
      </c>
      <c r="T232" s="9">
        <v>2.5750100295241332</v>
      </c>
      <c r="U232" s="9">
        <v>0.64745962728045237</v>
      </c>
      <c r="V232" s="9">
        <v>4.8561342906375184</v>
      </c>
      <c r="W232" s="9">
        <v>331.99999999999363</v>
      </c>
      <c r="AF232" s="9">
        <v>139.83203434442754</v>
      </c>
      <c r="AO232" s="25">
        <f>L232*Input!$E$5/Input!$E$7</f>
        <v>19.497025603012602</v>
      </c>
      <c r="AY232" s="25">
        <v>301633.62858747592</v>
      </c>
      <c r="AZ232" s="9">
        <v>2.3396430723615124E-3</v>
      </c>
    </row>
    <row r="233" spans="9:52" x14ac:dyDescent="0.2">
      <c r="I233" s="9" t="s">
        <v>131</v>
      </c>
      <c r="J233" s="9" t="s">
        <v>137</v>
      </c>
      <c r="K233" s="9" t="s">
        <v>138</v>
      </c>
      <c r="L233" s="27">
        <v>1.5876183224188766E-3</v>
      </c>
      <c r="M233" s="9">
        <v>146.68579222358636</v>
      </c>
      <c r="Q233" s="9">
        <v>1.1159691863664025</v>
      </c>
      <c r="R233" s="9">
        <v>1.8009276739417341</v>
      </c>
      <c r="S233" s="9">
        <v>1.6137790325605295</v>
      </c>
      <c r="T233" s="9">
        <v>1.2476290158424383</v>
      </c>
      <c r="U233" s="9">
        <v>1.0018000754129248</v>
      </c>
      <c r="V233" s="9">
        <v>3.2491787442351621</v>
      </c>
      <c r="W233" s="9">
        <v>368.99999999999409</v>
      </c>
      <c r="AF233" s="9">
        <v>146.68579222358636</v>
      </c>
      <c r="AO233" s="25">
        <f>L233*Input!$E$5/Input!$E$7</f>
        <v>13.230152686823972</v>
      </c>
      <c r="AY233" s="25">
        <v>883801.87890503113</v>
      </c>
      <c r="AZ233" s="9">
        <v>1.5876183224188766E-3</v>
      </c>
    </row>
    <row r="234" spans="9:52" x14ac:dyDescent="0.2">
      <c r="I234" s="9" t="s">
        <v>131</v>
      </c>
      <c r="J234" s="9" t="s">
        <v>137</v>
      </c>
      <c r="K234" s="9" t="s">
        <v>139</v>
      </c>
      <c r="L234" s="27">
        <v>1.9459444151788557E-3</v>
      </c>
      <c r="M234" s="9">
        <v>169.24341942287143</v>
      </c>
      <c r="Q234" s="9">
        <v>1.2524333505906113</v>
      </c>
      <c r="R234" s="9">
        <v>1.4435095240487981</v>
      </c>
      <c r="S234" s="9">
        <v>1.1525639455130134</v>
      </c>
      <c r="T234" s="9">
        <v>1.2765782068584846</v>
      </c>
      <c r="U234" s="9">
        <v>0.81383840164752208</v>
      </c>
      <c r="V234" s="9">
        <v>1.6958111475819619</v>
      </c>
      <c r="W234" s="9">
        <v>331.99999999999363</v>
      </c>
      <c r="AF234" s="9">
        <v>169.24341942287143</v>
      </c>
      <c r="AO234" s="25">
        <f>L234*Input!$E$5/Input!$E$7</f>
        <v>16.216203459823799</v>
      </c>
      <c r="AY234" s="25">
        <v>863759.74652700394</v>
      </c>
      <c r="AZ234" s="9">
        <v>1.9459444151788557E-3</v>
      </c>
    </row>
    <row r="235" spans="9:52" x14ac:dyDescent="0.2">
      <c r="I235" s="9" t="s">
        <v>131</v>
      </c>
      <c r="J235" s="9" t="s">
        <v>138</v>
      </c>
      <c r="K235" s="9" t="s">
        <v>139</v>
      </c>
      <c r="L235" s="27">
        <v>2.4839045296895096E-3</v>
      </c>
      <c r="M235" s="9">
        <v>212.48499172220812</v>
      </c>
      <c r="Q235" s="9">
        <v>2.9050237573733919</v>
      </c>
      <c r="R235" s="9">
        <v>2.0747732967473236</v>
      </c>
      <c r="S235" s="9">
        <v>0.71420183448800834</v>
      </c>
      <c r="T235" s="9">
        <v>6.2072054802242072</v>
      </c>
      <c r="U235" s="9">
        <v>0.73552382594028709</v>
      </c>
      <c r="V235" s="9">
        <v>3.1661978164443165</v>
      </c>
      <c r="W235" s="9">
        <v>368.99999999999409</v>
      </c>
      <c r="AF235" s="9">
        <v>212.48499172220812</v>
      </c>
      <c r="AO235" s="25">
        <f>L235*Input!$E$5/Input!$E$7</f>
        <v>20.699204414079247</v>
      </c>
      <c r="AY235" s="25">
        <v>462628.51909803395</v>
      </c>
      <c r="AZ235" s="9">
        <v>2.4839045296895096E-3</v>
      </c>
    </row>
    <row r="236" spans="9:52" x14ac:dyDescent="0.2">
      <c r="I236" s="9" t="s">
        <v>132</v>
      </c>
      <c r="J236" s="9" t="s">
        <v>133</v>
      </c>
      <c r="K236" s="9" t="s">
        <v>136</v>
      </c>
      <c r="L236" s="27">
        <v>1.6469248785340948E-3</v>
      </c>
      <c r="M236" s="9">
        <v>188.61537400408477</v>
      </c>
      <c r="Q236" s="9">
        <v>0.38453919552026833</v>
      </c>
      <c r="R236" s="9">
        <v>1.0954188855298441</v>
      </c>
      <c r="S236" s="9">
        <v>2.8486533968215646</v>
      </c>
      <c r="T236" s="9">
        <v>0.38542365231054732</v>
      </c>
      <c r="U236" s="9">
        <v>2.6064964376856534</v>
      </c>
      <c r="V236" s="9">
        <v>3.1276459423196927</v>
      </c>
      <c r="W236" s="9">
        <v>161.00000000000136</v>
      </c>
      <c r="AF236" s="9">
        <v>188.61537400408477</v>
      </c>
      <c r="AO236" s="25">
        <f>L236*Input!$E$5/Input!$E$7</f>
        <v>13.724373987784125</v>
      </c>
      <c r="AY236" s="25">
        <v>233116.26385491667</v>
      </c>
      <c r="AZ236" s="9">
        <v>1.6469248785340948E-3</v>
      </c>
    </row>
    <row r="237" spans="9:52" x14ac:dyDescent="0.2">
      <c r="I237" s="9" t="s">
        <v>132</v>
      </c>
      <c r="J237" s="9" t="s">
        <v>133</v>
      </c>
      <c r="K237" s="9" t="s">
        <v>137</v>
      </c>
      <c r="L237" s="27">
        <v>1.5498623310603065E-3</v>
      </c>
      <c r="M237" s="9">
        <v>187.03462852736212</v>
      </c>
      <c r="Q237" s="9">
        <v>0.59360722583600656</v>
      </c>
      <c r="R237" s="9">
        <v>0.85483277786244216</v>
      </c>
      <c r="S237" s="9">
        <v>1.4400646431797368</v>
      </c>
      <c r="T237" s="9">
        <v>0.69675345817891698</v>
      </c>
      <c r="U237" s="9">
        <v>1.9773373743285259</v>
      </c>
      <c r="V237" s="9">
        <v>1.4449176900253586</v>
      </c>
      <c r="W237" s="9">
        <v>110.00000000000227</v>
      </c>
      <c r="AF237" s="9">
        <v>187.03462852736212</v>
      </c>
      <c r="AO237" s="25">
        <f>L237*Input!$E$5/Input!$E$7</f>
        <v>12.915519425502556</v>
      </c>
      <c r="AY237" s="25">
        <v>128953.10496597392</v>
      </c>
      <c r="AZ237" s="9">
        <v>1.5498623310603065E-3</v>
      </c>
    </row>
    <row r="238" spans="9:52" x14ac:dyDescent="0.2">
      <c r="I238" s="9" t="s">
        <v>132</v>
      </c>
      <c r="J238" s="9" t="s">
        <v>133</v>
      </c>
      <c r="K238" s="9" t="s">
        <v>138</v>
      </c>
      <c r="L238" s="27">
        <v>1.2563602540729053E-3</v>
      </c>
      <c r="M238" s="9">
        <v>180.5418254280128</v>
      </c>
      <c r="Q238" s="9">
        <v>0.2086738366302259</v>
      </c>
      <c r="R238" s="9">
        <v>0.93974566596272768</v>
      </c>
      <c r="S238" s="9">
        <v>4.5034187377691017</v>
      </c>
      <c r="T238" s="9">
        <v>0.22603998788792123</v>
      </c>
      <c r="U238" s="9">
        <v>5.190979017688746</v>
      </c>
      <c r="V238" s="9">
        <v>4.5842673396286058</v>
      </c>
      <c r="W238" s="9">
        <v>251.99999999999818</v>
      </c>
      <c r="AF238" s="9">
        <v>180.5418254280128</v>
      </c>
      <c r="AO238" s="25">
        <f>L238*Input!$E$5/Input!$E$7</f>
        <v>10.469668783940877</v>
      </c>
      <c r="AY238" s="25">
        <v>397489.50027594826</v>
      </c>
      <c r="AZ238" s="9">
        <v>1.2563602540729053E-3</v>
      </c>
    </row>
    <row r="239" spans="9:52" x14ac:dyDescent="0.2">
      <c r="I239" s="9" t="s">
        <v>132</v>
      </c>
      <c r="J239" s="9" t="s">
        <v>133</v>
      </c>
      <c r="K239" s="9" t="s">
        <v>139</v>
      </c>
      <c r="L239" s="27">
        <v>1.4218763773992469E-3</v>
      </c>
      <c r="M239" s="9">
        <v>184.57945419555676</v>
      </c>
      <c r="Q239" s="9">
        <v>0.2459598868206346</v>
      </c>
      <c r="R239" s="9">
        <v>1.0339457808567964</v>
      </c>
      <c r="S239" s="9">
        <v>4.2037170947748805</v>
      </c>
      <c r="T239" s="9">
        <v>0.24599702611674185</v>
      </c>
      <c r="U239" s="9">
        <v>4.0663175215219081</v>
      </c>
      <c r="V239" s="9">
        <v>4.3470718513769357</v>
      </c>
      <c r="W239" s="9">
        <v>214.99999999999773</v>
      </c>
      <c r="AF239" s="9">
        <v>184.57945419555676</v>
      </c>
      <c r="AO239" s="25">
        <f>L239*Input!$E$5/Input!$E$7</f>
        <v>11.848969811660391</v>
      </c>
      <c r="AY239" s="25">
        <v>365242.30900788272</v>
      </c>
      <c r="AZ239" s="9">
        <v>1.4218763773992469E-3</v>
      </c>
    </row>
    <row r="240" spans="9:52" x14ac:dyDescent="0.2">
      <c r="I240" s="9" t="s">
        <v>132</v>
      </c>
      <c r="J240" s="9" t="s">
        <v>134</v>
      </c>
      <c r="K240" s="9" t="s">
        <v>136</v>
      </c>
      <c r="L240" s="27">
        <v>1.5238326977234931E-3</v>
      </c>
      <c r="M240" s="9">
        <v>192.92846602811076</v>
      </c>
      <c r="Q240" s="9">
        <v>0.60047938279906676</v>
      </c>
      <c r="R240" s="9">
        <v>1.1077203900234354</v>
      </c>
      <c r="S240" s="9">
        <v>1.8447267662378715</v>
      </c>
      <c r="T240" s="9">
        <v>0.60422588530710442</v>
      </c>
      <c r="U240" s="9">
        <v>1.6757264524646605</v>
      </c>
      <c r="V240" s="9">
        <v>2.0561908641174118</v>
      </c>
      <c r="W240" s="9">
        <v>162.99999999999955</v>
      </c>
      <c r="AF240" s="9">
        <v>192.92846602811076</v>
      </c>
      <c r="AO240" s="25">
        <f>L240*Input!$E$5/Input!$E$7</f>
        <v>12.698605814362443</v>
      </c>
      <c r="AY240" s="25">
        <v>354590.20339899918</v>
      </c>
      <c r="AZ240" s="9">
        <v>1.5238326977234931E-3</v>
      </c>
    </row>
    <row r="241" spans="9:52" x14ac:dyDescent="0.2">
      <c r="I241" s="9" t="s">
        <v>132</v>
      </c>
      <c r="J241" s="9" t="s">
        <v>134</v>
      </c>
      <c r="K241" s="9" t="s">
        <v>137</v>
      </c>
      <c r="L241" s="27">
        <v>1.4773362695017413E-3</v>
      </c>
      <c r="M241" s="9">
        <v>192.35889998211917</v>
      </c>
      <c r="Q241" s="9">
        <v>0.77669481018046738</v>
      </c>
      <c r="R241" s="9">
        <v>0.72431058069728105</v>
      </c>
      <c r="S241" s="9">
        <v>0.93255493818606205</v>
      </c>
      <c r="T241" s="9">
        <v>1.0793169145824717</v>
      </c>
      <c r="U241" s="9">
        <v>1.7891558661407521</v>
      </c>
      <c r="V241" s="9">
        <v>0.93863735856913111</v>
      </c>
      <c r="W241" s="9">
        <v>112.00000000000045</v>
      </c>
      <c r="AF241" s="9">
        <v>192.35889998211917</v>
      </c>
      <c r="AO241" s="25">
        <f>L241*Input!$E$5/Input!$E$7</f>
        <v>12.311135579181178</v>
      </c>
      <c r="AY241" s="25">
        <v>198507.57147901185</v>
      </c>
      <c r="AZ241" s="9">
        <v>1.4773362695017413E-3</v>
      </c>
    </row>
    <row r="242" spans="9:52" x14ac:dyDescent="0.2">
      <c r="I242" s="9" t="s">
        <v>132</v>
      </c>
      <c r="J242" s="9" t="s">
        <v>134</v>
      </c>
      <c r="K242" s="9" t="s">
        <v>138</v>
      </c>
      <c r="L242" s="27">
        <v>1.2061296277811669E-3</v>
      </c>
      <c r="M242" s="9">
        <v>188.09931330566192</v>
      </c>
      <c r="Q242" s="9">
        <v>0.30990719247974952</v>
      </c>
      <c r="R242" s="9">
        <v>0.9037876961926703</v>
      </c>
      <c r="S242" s="9">
        <v>2.9163172656979466</v>
      </c>
      <c r="T242" s="9">
        <v>0.34712233619441873</v>
      </c>
      <c r="U242" s="9">
        <v>3.6142588128063537</v>
      </c>
      <c r="V242" s="9">
        <v>2.9522429766723128</v>
      </c>
      <c r="W242" s="9">
        <v>253.99999999999636</v>
      </c>
      <c r="AF242" s="9">
        <v>188.09931330566192</v>
      </c>
      <c r="AO242" s="25">
        <f>L242*Input!$E$5/Input!$E$7</f>
        <v>10.051080231509724</v>
      </c>
      <c r="AY242" s="25">
        <v>617224.9873600367</v>
      </c>
      <c r="AZ242" s="9">
        <v>1.2061296277811669E-3</v>
      </c>
    </row>
    <row r="243" spans="9:52" x14ac:dyDescent="0.2">
      <c r="I243" s="9" t="s">
        <v>132</v>
      </c>
      <c r="J243" s="9" t="s">
        <v>134</v>
      </c>
      <c r="K243" s="9" t="s">
        <v>139</v>
      </c>
      <c r="L243" s="27">
        <v>1.313940781367425E-3</v>
      </c>
      <c r="M243" s="9">
        <v>190.01764266628675</v>
      </c>
      <c r="Q243" s="9">
        <v>0.38189667850783465</v>
      </c>
      <c r="R243" s="9">
        <v>1.0396132369627702</v>
      </c>
      <c r="S243" s="9">
        <v>2.7222369176521717</v>
      </c>
      <c r="T243" s="9">
        <v>0.38328926132738644</v>
      </c>
      <c r="U243" s="9">
        <v>2.6280576593904663</v>
      </c>
      <c r="V243" s="9">
        <v>2.8403933715467224</v>
      </c>
      <c r="W243" s="9">
        <v>216.99999999999591</v>
      </c>
      <c r="AF243" s="9">
        <v>190.01764266628675</v>
      </c>
      <c r="AO243" s="25">
        <f>L243*Input!$E$5/Input!$E$7</f>
        <v>10.949506511395208</v>
      </c>
      <c r="AY243" s="25">
        <v>558984.0394379918</v>
      </c>
      <c r="AZ243" s="9">
        <v>1.313940781367425E-3</v>
      </c>
    </row>
    <row r="244" spans="9:52" x14ac:dyDescent="0.2">
      <c r="I244" s="9" t="s">
        <v>132</v>
      </c>
      <c r="J244" s="9" t="s">
        <v>135</v>
      </c>
      <c r="K244" s="9" t="s">
        <v>136</v>
      </c>
      <c r="L244" s="27">
        <v>1.4971892700232287E-3</v>
      </c>
      <c r="M244" s="9">
        <v>194.0054940011234</v>
      </c>
      <c r="Q244" s="9">
        <v>0.8088205073843322</v>
      </c>
      <c r="R244" s="9">
        <v>1.1972465299363808</v>
      </c>
      <c r="S244" s="9">
        <v>1.4802376040243967</v>
      </c>
      <c r="T244" s="9">
        <v>0.81646137084617221</v>
      </c>
      <c r="U244" s="9">
        <v>1.2480481291156718</v>
      </c>
      <c r="V244" s="9">
        <v>1.788951256537465</v>
      </c>
      <c r="W244" s="9">
        <v>150.99999999999909</v>
      </c>
      <c r="AF244" s="9">
        <v>194.0054940011234</v>
      </c>
      <c r="AO244" s="25">
        <f>L244*Input!$E$5/Input!$E$7</f>
        <v>12.476577250193573</v>
      </c>
      <c r="AY244" s="25">
        <v>407560.09090250346</v>
      </c>
      <c r="AZ244" s="9">
        <v>1.4971892700232287E-3</v>
      </c>
    </row>
    <row r="245" spans="9:52" x14ac:dyDescent="0.2">
      <c r="I245" s="9" t="s">
        <v>132</v>
      </c>
      <c r="J245" s="9" t="s">
        <v>135</v>
      </c>
      <c r="K245" s="9" t="s">
        <v>137</v>
      </c>
      <c r="L245" s="27">
        <v>1.4610406275341764E-3</v>
      </c>
      <c r="M245" s="9">
        <v>193.79421422546352</v>
      </c>
      <c r="Q245" s="9">
        <v>0.91831718302172982</v>
      </c>
      <c r="R245" s="9">
        <v>0.68717368562148706</v>
      </c>
      <c r="S245" s="9">
        <v>0.74829666516784177</v>
      </c>
      <c r="T245" s="9">
        <v>1.3801931149115905</v>
      </c>
      <c r="U245" s="9">
        <v>1.6366448011264954</v>
      </c>
      <c r="V245" s="9">
        <v>0.77283623504884236</v>
      </c>
      <c r="W245" s="9">
        <v>100</v>
      </c>
      <c r="AF245" s="9">
        <v>193.79421422546352</v>
      </c>
      <c r="AO245" s="25">
        <f>L245*Input!$E$5/Input!$E$7</f>
        <v>12.175338562784804</v>
      </c>
      <c r="AY245" s="25">
        <v>241094.57359650978</v>
      </c>
      <c r="AZ245" s="9">
        <v>1.4610406275341764E-3</v>
      </c>
    </row>
    <row r="246" spans="9:52" x14ac:dyDescent="0.2">
      <c r="I246" s="9" t="s">
        <v>132</v>
      </c>
      <c r="J246" s="9" t="s">
        <v>135</v>
      </c>
      <c r="K246" s="9" t="s">
        <v>138</v>
      </c>
      <c r="L246" s="27">
        <v>1.1903382097955759E-3</v>
      </c>
      <c r="M246" s="9">
        <v>191.79788980562461</v>
      </c>
      <c r="Q246" s="9">
        <v>0.39050977445138652</v>
      </c>
      <c r="R246" s="9">
        <v>0.91383136777869622</v>
      </c>
      <c r="S246" s="9">
        <v>2.3400985777180758</v>
      </c>
      <c r="T246" s="9">
        <v>0.42739708361400752</v>
      </c>
      <c r="U246" s="9">
        <v>2.8026427158579907</v>
      </c>
      <c r="V246" s="9">
        <v>2.3404526521508453</v>
      </c>
      <c r="W246" s="9">
        <v>241.99999999999591</v>
      </c>
      <c r="AF246" s="9">
        <v>191.79788980562461</v>
      </c>
      <c r="AO246" s="25">
        <f>L246*Input!$E$5/Input!$E$7</f>
        <v>9.9194850816297979</v>
      </c>
      <c r="AY246" s="25">
        <v>778566.54450400837</v>
      </c>
      <c r="AZ246" s="9">
        <v>1.1903382097955759E-3</v>
      </c>
    </row>
    <row r="247" spans="9:52" x14ac:dyDescent="0.2">
      <c r="I247" s="9" t="s">
        <v>132</v>
      </c>
      <c r="J247" s="9" t="s">
        <v>135</v>
      </c>
      <c r="K247" s="9" t="s">
        <v>139</v>
      </c>
      <c r="L247" s="27">
        <v>1.2735259934853857E-3</v>
      </c>
      <c r="M247" s="9">
        <v>192.50306535149491</v>
      </c>
      <c r="Q247" s="9">
        <v>0.50268824127858491</v>
      </c>
      <c r="R247" s="9">
        <v>1.0980548371917227</v>
      </c>
      <c r="S247" s="9">
        <v>2.1843654715272947</v>
      </c>
      <c r="T247" s="9">
        <v>0.5032377610993044</v>
      </c>
      <c r="U247" s="9">
        <v>1.9914791715184501</v>
      </c>
      <c r="V247" s="9">
        <v>2.4011750799347498</v>
      </c>
      <c r="W247" s="9">
        <v>204.99999999999545</v>
      </c>
      <c r="AF247" s="9">
        <v>192.50306535149491</v>
      </c>
      <c r="AO247" s="25">
        <f>L247*Input!$E$5/Input!$E$7</f>
        <v>10.612716612378215</v>
      </c>
      <c r="AY247" s="25">
        <v>661232.31649698329</v>
      </c>
      <c r="AZ247" s="9">
        <v>1.2735259934853857E-3</v>
      </c>
    </row>
    <row r="248" spans="9:52" x14ac:dyDescent="0.2">
      <c r="I248" s="9" t="s">
        <v>132</v>
      </c>
      <c r="J248" s="9" t="s">
        <v>136</v>
      </c>
      <c r="K248" s="9" t="s">
        <v>137</v>
      </c>
      <c r="L248" s="27">
        <v>1.4281089707161674E-3</v>
      </c>
      <c r="M248" s="9">
        <v>197.1081190204211</v>
      </c>
      <c r="Q248" s="9">
        <v>1.8148730417716779</v>
      </c>
      <c r="R248" s="9">
        <v>0.91746314319304412</v>
      </c>
      <c r="S248" s="9">
        <v>0.50552469626052587</v>
      </c>
      <c r="T248" s="9">
        <v>5.8719549945206797</v>
      </c>
      <c r="U248" s="9">
        <v>1.7827490716677814</v>
      </c>
      <c r="V248" s="9">
        <v>1.5006087418189289</v>
      </c>
      <c r="W248" s="9">
        <v>132.99999999999272</v>
      </c>
      <c r="AF248" s="9">
        <v>197.1081190204211</v>
      </c>
      <c r="AO248" s="25">
        <f>L248*Input!$E$5/Input!$E$7</f>
        <v>11.900908089301394</v>
      </c>
      <c r="AY248" s="25">
        <v>124167.35779053309</v>
      </c>
      <c r="AZ248" s="9">
        <v>1.4281089707161674E-3</v>
      </c>
    </row>
    <row r="249" spans="9:52" x14ac:dyDescent="0.2">
      <c r="I249" s="9" t="s">
        <v>132</v>
      </c>
      <c r="J249" s="9" t="s">
        <v>136</v>
      </c>
      <c r="K249" s="9" t="s">
        <v>138</v>
      </c>
      <c r="L249" s="27">
        <v>1.1990408300181093E-3</v>
      </c>
      <c r="M249" s="9">
        <v>213.36072208883098</v>
      </c>
      <c r="Q249" s="9">
        <v>1.0457958142100381</v>
      </c>
      <c r="R249" s="9">
        <v>1.6532922084690482</v>
      </c>
      <c r="S249" s="9">
        <v>1.5808938857896406</v>
      </c>
      <c r="T249" s="9">
        <v>1.0984282477465575</v>
      </c>
      <c r="U249" s="9">
        <v>1.0043333737704003</v>
      </c>
      <c r="V249" s="9">
        <v>2.7452198626626685</v>
      </c>
      <c r="W249" s="9">
        <v>223.99999999998954</v>
      </c>
      <c r="AF249" s="9">
        <v>213.36072208883098</v>
      </c>
      <c r="AO249" s="25">
        <f>L249*Input!$E$5/Input!$E$7</f>
        <v>9.9920069168175782</v>
      </c>
      <c r="AY249" s="25">
        <v>663771.29159808799</v>
      </c>
      <c r="AZ249" s="9">
        <v>1.1990408300181093E-3</v>
      </c>
    </row>
    <row r="250" spans="9:52" x14ac:dyDescent="0.2">
      <c r="I250" s="9" t="s">
        <v>132</v>
      </c>
      <c r="J250" s="9" t="s">
        <v>138</v>
      </c>
      <c r="K250" s="9" t="s">
        <v>139</v>
      </c>
      <c r="L250" s="27">
        <v>1.1735731017940799E-3</v>
      </c>
      <c r="M250" s="9">
        <v>200.4192943121364</v>
      </c>
      <c r="Q250" s="9">
        <v>2.3141058765445512</v>
      </c>
      <c r="R250" s="9">
        <v>2.1601025795723157</v>
      </c>
      <c r="S250" s="9">
        <v>0.93345019407573726</v>
      </c>
      <c r="T250" s="9">
        <v>2.4855355774021195</v>
      </c>
      <c r="U250" s="9">
        <v>0.46414484730121175</v>
      </c>
      <c r="V250" s="9">
        <v>2.1657198873418215</v>
      </c>
      <c r="W250" s="9">
        <v>223.99999999998954</v>
      </c>
      <c r="AF250" s="9">
        <v>200.4192943121364</v>
      </c>
      <c r="AO250" s="25">
        <f>L250*Input!$E$5/Input!$E$7</f>
        <v>9.7797758482839985</v>
      </c>
      <c r="AY250" s="25">
        <v>733120.92191610707</v>
      </c>
      <c r="AZ250" s="9">
        <v>1.1735731017940799E-3</v>
      </c>
    </row>
    <row r="251" spans="9:52" x14ac:dyDescent="0.2">
      <c r="I251" s="9" t="s">
        <v>133</v>
      </c>
      <c r="J251" s="9" t="s">
        <v>134</v>
      </c>
      <c r="K251" s="9" t="s">
        <v>135</v>
      </c>
      <c r="L251" s="27">
        <v>1.2934468556183771E-3</v>
      </c>
      <c r="M251" s="9">
        <v>203.24496721752007</v>
      </c>
      <c r="Q251" s="9">
        <v>1.2149138807060056</v>
      </c>
      <c r="R251" s="9">
        <v>2.124604153783475</v>
      </c>
      <c r="S251" s="9">
        <v>1.748769346967074</v>
      </c>
      <c r="T251" s="9">
        <v>2.2309421234174862</v>
      </c>
      <c r="U251" s="9">
        <v>1.5114622877582482</v>
      </c>
      <c r="V251" s="9">
        <v>6.8226543268266306</v>
      </c>
      <c r="W251" s="9">
        <v>12.000000000000455</v>
      </c>
      <c r="AF251" s="9">
        <v>203.24496721752007</v>
      </c>
      <c r="AO251" s="25">
        <f>L251*Input!$E$5/Input!$E$7</f>
        <v>10.77872379681981</v>
      </c>
      <c r="AY251" s="25">
        <v>11991.224429004747</v>
      </c>
      <c r="AZ251" s="9">
        <v>1.2934468556183771E-3</v>
      </c>
    </row>
    <row r="252" spans="9:52" x14ac:dyDescent="0.2">
      <c r="I252" s="9" t="s">
        <v>133</v>
      </c>
      <c r="J252" s="9" t="s">
        <v>134</v>
      </c>
      <c r="K252" s="9" t="s">
        <v>136</v>
      </c>
      <c r="L252" s="27">
        <v>1.495247314899873E-3</v>
      </c>
      <c r="M252" s="9">
        <v>203.76289499642678</v>
      </c>
      <c r="Q252" s="9">
        <v>0.21218319687776818</v>
      </c>
      <c r="R252" s="9">
        <v>1.0112299547288168</v>
      </c>
      <c r="S252" s="9">
        <v>4.7658342866393584</v>
      </c>
      <c r="T252" s="9">
        <v>0.21248035621854669</v>
      </c>
      <c r="U252" s="9">
        <v>4.7195088938683298</v>
      </c>
      <c r="V252" s="9">
        <v>4.8261038224635477</v>
      </c>
      <c r="W252" s="9">
        <v>162.99999999999955</v>
      </c>
      <c r="AF252" s="9">
        <v>203.76289499642678</v>
      </c>
      <c r="AO252" s="25">
        <f>L252*Input!$E$5/Input!$E$7</f>
        <v>12.460394290832275</v>
      </c>
      <c r="AY252" s="25">
        <v>125902.12180604588</v>
      </c>
      <c r="AZ252" s="9">
        <v>1.495247314899873E-3</v>
      </c>
    </row>
    <row r="253" spans="9:52" x14ac:dyDescent="0.2">
      <c r="I253" s="9" t="s">
        <v>133</v>
      </c>
      <c r="J253" s="9" t="s">
        <v>134</v>
      </c>
      <c r="K253" s="9" t="s">
        <v>137</v>
      </c>
      <c r="L253" s="27">
        <v>1.6789065133721714E-3</v>
      </c>
      <c r="M253" s="9">
        <v>204.12587726778449</v>
      </c>
      <c r="Q253" s="9">
        <v>0.2744500353272063</v>
      </c>
      <c r="R253" s="9">
        <v>0.84731259663259595</v>
      </c>
      <c r="S253" s="9">
        <v>3.0873109403043375</v>
      </c>
      <c r="T253" s="9">
        <v>0.36159461891365735</v>
      </c>
      <c r="U253" s="9">
        <v>4.8005984087587628</v>
      </c>
      <c r="V253" s="9">
        <v>3.4465350755471902</v>
      </c>
      <c r="W253" s="9">
        <v>112.00000000000045</v>
      </c>
      <c r="AF253" s="9">
        <v>204.12587726778449</v>
      </c>
      <c r="AO253" s="25">
        <f>L253*Input!$E$5/Input!$E$7</f>
        <v>13.990887611434761</v>
      </c>
      <c r="AY253" s="25">
        <v>73982.6487750011</v>
      </c>
      <c r="AZ253" s="9">
        <v>1.6789065133721714E-3</v>
      </c>
    </row>
    <row r="254" spans="9:52" x14ac:dyDescent="0.2">
      <c r="I254" s="9" t="s">
        <v>133</v>
      </c>
      <c r="J254" s="9" t="s">
        <v>135</v>
      </c>
      <c r="K254" s="9" t="s">
        <v>136</v>
      </c>
      <c r="L254" s="27">
        <v>1.5084182680535267E-3</v>
      </c>
      <c r="M254" s="9">
        <v>201.65906230927487</v>
      </c>
      <c r="Q254" s="9">
        <v>0.40104855668130568</v>
      </c>
      <c r="R254" s="9">
        <v>1.0929577221569295</v>
      </c>
      <c r="S254" s="9">
        <v>2.7252503567179063</v>
      </c>
      <c r="T254" s="9">
        <v>0.40140335175762681</v>
      </c>
      <c r="U254" s="9">
        <v>2.495669544132427</v>
      </c>
      <c r="V254" s="9">
        <v>2.9812184814946607</v>
      </c>
      <c r="W254" s="9">
        <v>161.00000000000136</v>
      </c>
      <c r="AF254" s="9">
        <v>201.65906230927487</v>
      </c>
      <c r="AO254" s="25">
        <f>L254*Input!$E$5/Input!$E$7</f>
        <v>12.570152233779391</v>
      </c>
      <c r="AY254" s="25">
        <v>203814.8881325179</v>
      </c>
      <c r="AZ254" s="9">
        <v>1.5084182680535267E-3</v>
      </c>
    </row>
    <row r="255" spans="9:52" x14ac:dyDescent="0.2">
      <c r="I255" s="9" t="s">
        <v>133</v>
      </c>
      <c r="J255" s="9" t="s">
        <v>135</v>
      </c>
      <c r="K255" s="9" t="s">
        <v>137</v>
      </c>
      <c r="L255" s="27">
        <v>1.6413431088008199E-3</v>
      </c>
      <c r="M255" s="9">
        <v>200.88900148430957</v>
      </c>
      <c r="Q255" s="9">
        <v>0.45534179396307595</v>
      </c>
      <c r="R255" s="9">
        <v>0.80386913489653944</v>
      </c>
      <c r="S255" s="9">
        <v>1.7654191764389759</v>
      </c>
      <c r="T255" s="9">
        <v>0.57812533914130504</v>
      </c>
      <c r="U255" s="9">
        <v>2.7883480088294204</v>
      </c>
      <c r="V255" s="9">
        <v>1.8018460591271606</v>
      </c>
      <c r="W255" s="9">
        <v>110.00000000000227</v>
      </c>
      <c r="AF255" s="9">
        <v>200.88900148430957</v>
      </c>
      <c r="AO255" s="25">
        <f>L255*Input!$E$5/Input!$E$7</f>
        <v>13.677859240006834</v>
      </c>
      <c r="AY255" s="25">
        <v>141512.52971546713</v>
      </c>
      <c r="AZ255" s="9">
        <v>1.6413431088008199E-3</v>
      </c>
    </row>
    <row r="256" spans="9:52" x14ac:dyDescent="0.2">
      <c r="I256" s="9" t="s">
        <v>133</v>
      </c>
      <c r="J256" s="9" t="s">
        <v>135</v>
      </c>
      <c r="K256" s="9" t="s">
        <v>139</v>
      </c>
      <c r="L256" s="27">
        <v>1.2658240720167129E-3</v>
      </c>
      <c r="M256" s="9">
        <v>203.48852768112806</v>
      </c>
      <c r="Q256" s="9">
        <v>0.24925479977925905</v>
      </c>
      <c r="R256" s="9">
        <v>1.0620042728757026</v>
      </c>
      <c r="S256" s="9">
        <v>4.2607174418154337</v>
      </c>
      <c r="T256" s="9">
        <v>0.25144981110695852</v>
      </c>
      <c r="U256" s="9">
        <v>4.0472893441429374</v>
      </c>
      <c r="V256" s="9">
        <v>4.5647477346600152</v>
      </c>
      <c r="W256" s="9">
        <v>214.99999999999773</v>
      </c>
      <c r="AF256" s="9">
        <v>203.48852768112806</v>
      </c>
      <c r="AO256" s="25">
        <f>L256*Input!$E$5/Input!$E$7</f>
        <v>10.548533933472608</v>
      </c>
      <c r="AY256" s="25">
        <v>325361.06857403164</v>
      </c>
      <c r="AZ256" s="9">
        <v>1.2658240720167129E-3</v>
      </c>
    </row>
    <row r="257" spans="9:52" x14ac:dyDescent="0.2">
      <c r="I257" s="9" t="s">
        <v>133</v>
      </c>
      <c r="J257" s="9" t="s">
        <v>136</v>
      </c>
      <c r="K257" s="9" t="s">
        <v>137</v>
      </c>
      <c r="L257" s="27">
        <v>1.5806756896054306E-3</v>
      </c>
      <c r="M257" s="9">
        <v>193.65447325190613</v>
      </c>
      <c r="Q257" s="9">
        <v>1.6567845102413405</v>
      </c>
      <c r="R257" s="9">
        <v>1.0732662187886768</v>
      </c>
      <c r="S257" s="9">
        <v>0.64780073217387579</v>
      </c>
      <c r="T257" s="9">
        <v>2.6611279129078693</v>
      </c>
      <c r="U257" s="9">
        <v>0.96946849265554869</v>
      </c>
      <c r="V257" s="9">
        <v>1.1167311215910263</v>
      </c>
      <c r="W257" s="9">
        <v>161.00000000000136</v>
      </c>
      <c r="AF257" s="9">
        <v>193.65447325190613</v>
      </c>
      <c r="AO257" s="25">
        <f>L257*Input!$E$5/Input!$E$7</f>
        <v>13.172297413378589</v>
      </c>
      <c r="AY257" s="25">
        <v>228330.5166794759</v>
      </c>
      <c r="AZ257" s="9">
        <v>1.5806756896054306E-3</v>
      </c>
    </row>
    <row r="258" spans="9:52" x14ac:dyDescent="0.2">
      <c r="I258" s="9" t="s">
        <v>133</v>
      </c>
      <c r="J258" s="9" t="s">
        <v>136</v>
      </c>
      <c r="K258" s="9" t="s">
        <v>138</v>
      </c>
      <c r="L258" s="27">
        <v>1.4681107181241046E-3</v>
      </c>
      <c r="M258" s="9">
        <v>221.98612563306853</v>
      </c>
      <c r="Q258" s="9">
        <v>0.95469945609363516</v>
      </c>
      <c r="R258" s="9">
        <v>1.7592975081990123</v>
      </c>
      <c r="S258" s="9">
        <v>1.8427762757900468</v>
      </c>
      <c r="T258" s="9">
        <v>1.2166981929655409</v>
      </c>
      <c r="U258" s="9">
        <v>1.3349023965788007</v>
      </c>
      <c r="V258" s="9">
        <v>4.1316934142895132</v>
      </c>
      <c r="W258" s="9">
        <v>251.99999999999818</v>
      </c>
      <c r="AF258" s="9">
        <v>221.98612563306853</v>
      </c>
      <c r="AO258" s="25">
        <f>L258*Input!$E$5/Input!$E$7</f>
        <v>12.23425598436754</v>
      </c>
      <c r="AY258" s="25">
        <v>499398.05517705576</v>
      </c>
      <c r="AZ258" s="9">
        <v>1.4681107181241046E-3</v>
      </c>
    </row>
    <row r="259" spans="9:52" x14ac:dyDescent="0.2">
      <c r="I259" s="9" t="s">
        <v>133</v>
      </c>
      <c r="J259" s="9" t="s">
        <v>137</v>
      </c>
      <c r="K259" s="9" t="s">
        <v>139</v>
      </c>
      <c r="L259" s="27">
        <v>1.5432263264137935E-3</v>
      </c>
      <c r="M259" s="9">
        <v>177.19132945410564</v>
      </c>
      <c r="Q259" s="9">
        <v>0.60226929115627437</v>
      </c>
      <c r="R259" s="9">
        <v>1.4535354026659155</v>
      </c>
      <c r="S259" s="9">
        <v>2.4134310415783067</v>
      </c>
      <c r="T259" s="9">
        <v>0.76969285005971766</v>
      </c>
      <c r="U259" s="9">
        <v>2.1219542341564952</v>
      </c>
      <c r="V259" s="9">
        <v>4.4831909914763299</v>
      </c>
      <c r="W259" s="9">
        <v>214.99999999999773</v>
      </c>
      <c r="AF259" s="9">
        <v>177.19132945410564</v>
      </c>
      <c r="AO259" s="25">
        <f>L259*Input!$E$5/Input!$E$7</f>
        <v>12.860219386781614</v>
      </c>
      <c r="AY259" s="25">
        <v>331279.9306439528</v>
      </c>
      <c r="AZ259" s="9">
        <v>1.5432263264137935E-3</v>
      </c>
    </row>
    <row r="260" spans="9:52" x14ac:dyDescent="0.2">
      <c r="I260" s="9" t="s">
        <v>133</v>
      </c>
      <c r="J260" s="9" t="s">
        <v>138</v>
      </c>
      <c r="K260" s="9" t="s">
        <v>139</v>
      </c>
      <c r="L260" s="27">
        <v>1.2709635944072541E-3</v>
      </c>
      <c r="M260" s="9">
        <v>202.22358481910834</v>
      </c>
      <c r="Q260" s="9">
        <v>2.4624810311562895</v>
      </c>
      <c r="R260" s="9">
        <v>2.0891836105586798</v>
      </c>
      <c r="S260" s="9">
        <v>0.84840597110211136</v>
      </c>
      <c r="T260" s="9">
        <v>2.9439820119612818</v>
      </c>
      <c r="U260" s="9">
        <v>0.48550014571305244</v>
      </c>
      <c r="V260" s="9">
        <v>2.1190567370054443</v>
      </c>
      <c r="W260" s="9">
        <v>251.99999999999818</v>
      </c>
      <c r="AF260" s="9">
        <v>202.22358481910834</v>
      </c>
      <c r="AO260" s="25">
        <f>L260*Input!$E$5/Input!$E$7</f>
        <v>10.591363286727116</v>
      </c>
      <c r="AY260" s="25">
        <v>700873.73064804205</v>
      </c>
      <c r="AZ260" s="9">
        <v>1.2709635944072541E-3</v>
      </c>
    </row>
    <row r="261" spans="9:52" x14ac:dyDescent="0.2">
      <c r="I261" s="9" t="s">
        <v>134</v>
      </c>
      <c r="J261" s="9" t="s">
        <v>135</v>
      </c>
      <c r="K261" s="9" t="s">
        <v>136</v>
      </c>
      <c r="L261" s="27">
        <v>1.5012679724737759E-3</v>
      </c>
      <c r="M261" s="9">
        <v>198.9064779592571</v>
      </c>
      <c r="Q261" s="9">
        <v>0.18876389560244536</v>
      </c>
      <c r="R261" s="9">
        <v>1.0808201606824728</v>
      </c>
      <c r="S261" s="9">
        <v>5.7257780002526681</v>
      </c>
      <c r="T261" s="9">
        <v>0.20159598429597014</v>
      </c>
      <c r="U261" s="9">
        <v>5.6577533953585606</v>
      </c>
      <c r="V261" s="9">
        <v>6.6092303425844419</v>
      </c>
      <c r="W261" s="9">
        <v>162.99999999999955</v>
      </c>
      <c r="AF261" s="9">
        <v>198.9064779592571</v>
      </c>
      <c r="AO261" s="25">
        <f>L261*Input!$E$5/Input!$E$7</f>
        <v>12.510566437281467</v>
      </c>
      <c r="AY261" s="25">
        <v>89903.990755476625</v>
      </c>
      <c r="AZ261" s="9">
        <v>1.5012679724737759E-3</v>
      </c>
    </row>
    <row r="262" spans="9:52" x14ac:dyDescent="0.2">
      <c r="I262" s="9" t="s">
        <v>134</v>
      </c>
      <c r="J262" s="9" t="s">
        <v>135</v>
      </c>
      <c r="K262" s="9" t="s">
        <v>137</v>
      </c>
      <c r="L262" s="27">
        <v>1.5583266394297822E-3</v>
      </c>
      <c r="M262" s="9">
        <v>197.93976502362793</v>
      </c>
      <c r="Q262" s="9">
        <v>0.21431841463371309</v>
      </c>
      <c r="R262" s="9">
        <v>0.94872794065766253</v>
      </c>
      <c r="S262" s="9">
        <v>4.4267215315077459</v>
      </c>
      <c r="T262" s="9">
        <v>0.22791790210004134</v>
      </c>
      <c r="U262" s="9">
        <v>4.9620308800187267</v>
      </c>
      <c r="V262" s="9">
        <v>4.4662481027505914</v>
      </c>
      <c r="W262" s="9">
        <v>112.00000000000045</v>
      </c>
      <c r="AF262" s="9">
        <v>197.93976502362793</v>
      </c>
      <c r="AO262" s="25">
        <f>L262*Input!$E$5/Input!$E$7</f>
        <v>12.986055328581518</v>
      </c>
      <c r="AY262" s="25">
        <v>79521.105369470766</v>
      </c>
      <c r="AZ262" s="9">
        <v>1.5583266394297822E-3</v>
      </c>
    </row>
    <row r="263" spans="9:52" x14ac:dyDescent="0.2">
      <c r="I263" s="9" t="s">
        <v>134</v>
      </c>
      <c r="J263" s="9" t="s">
        <v>136</v>
      </c>
      <c r="K263" s="9" t="s">
        <v>137</v>
      </c>
      <c r="L263" s="27">
        <v>1.5137802619519041E-3</v>
      </c>
      <c r="M263" s="9">
        <v>195.06816280589706</v>
      </c>
      <c r="Q263" s="9">
        <v>1.6383855150786579</v>
      </c>
      <c r="R263" s="9">
        <v>1.2666709111301655</v>
      </c>
      <c r="S263" s="9">
        <v>0.77312140486627368</v>
      </c>
      <c r="T263" s="9">
        <v>2.1202362370621022</v>
      </c>
      <c r="U263" s="9">
        <v>0.78986351457555204</v>
      </c>
      <c r="V263" s="9">
        <v>1.2673006209630411</v>
      </c>
      <c r="W263" s="9">
        <v>162.99999999999955</v>
      </c>
      <c r="AF263" s="9">
        <v>195.06816280589706</v>
      </c>
      <c r="AO263" s="25">
        <f>L263*Input!$E$5/Input!$E$7</f>
        <v>12.614835516265869</v>
      </c>
      <c r="AY263" s="25">
        <v>280249.98971052066</v>
      </c>
      <c r="AZ263" s="9">
        <v>1.5137802619519041E-3</v>
      </c>
    </row>
    <row r="264" spans="9:52" x14ac:dyDescent="0.2">
      <c r="I264" s="9" t="s">
        <v>134</v>
      </c>
      <c r="J264" s="9" t="s">
        <v>136</v>
      </c>
      <c r="K264" s="9" t="s">
        <v>138</v>
      </c>
      <c r="L264" s="27">
        <v>1.6006370880873129E-3</v>
      </c>
      <c r="M264" s="9">
        <v>224.95676202774672</v>
      </c>
      <c r="Q264" s="9">
        <v>0.94409728630878864</v>
      </c>
      <c r="R264" s="9">
        <v>1.8292926706501633</v>
      </c>
      <c r="S264" s="9">
        <v>1.9376103471309538</v>
      </c>
      <c r="T264" s="9">
        <v>1.48128173902875</v>
      </c>
      <c r="U264" s="9">
        <v>1.6618972544524204</v>
      </c>
      <c r="V264" s="9">
        <v>5.5612261850490947</v>
      </c>
      <c r="W264" s="9">
        <v>253.99999999999636</v>
      </c>
      <c r="AF264" s="9">
        <v>224.95676202774672</v>
      </c>
      <c r="AO264" s="25">
        <f>L264*Input!$E$5/Input!$E$7</f>
        <v>13.338642400727608</v>
      </c>
      <c r="AY264" s="25">
        <v>401136.5076370489</v>
      </c>
      <c r="AZ264" s="9">
        <v>1.6006370880873129E-3</v>
      </c>
    </row>
    <row r="265" spans="9:52" x14ac:dyDescent="0.2">
      <c r="I265" s="9" t="s">
        <v>134</v>
      </c>
      <c r="J265" s="9" t="s">
        <v>137</v>
      </c>
      <c r="K265" s="9" t="s">
        <v>139</v>
      </c>
      <c r="L265" s="27">
        <v>1.3799822550737524E-3</v>
      </c>
      <c r="M265" s="9">
        <v>182.0930282830841</v>
      </c>
      <c r="Q265" s="9">
        <v>0.71079940691289512</v>
      </c>
      <c r="R265" s="9">
        <v>1.4456114480641495</v>
      </c>
      <c r="S265" s="9">
        <v>2.0337825749498721</v>
      </c>
      <c r="T265" s="9">
        <v>0.77977292377188745</v>
      </c>
      <c r="U265" s="9">
        <v>1.5433841556876882</v>
      </c>
      <c r="V265" s="9">
        <v>3.2253525695476042</v>
      </c>
      <c r="W265" s="9">
        <v>216.99999999999591</v>
      </c>
      <c r="AF265" s="9">
        <v>182.0930282830841</v>
      </c>
      <c r="AO265" s="25">
        <f>L265*Input!$E$5/Input!$E$7</f>
        <v>11.499852125614604</v>
      </c>
      <c r="AY265" s="25">
        <v>455467.19456102385</v>
      </c>
      <c r="AZ265" s="9">
        <v>1.3799822550737524E-3</v>
      </c>
    </row>
    <row r="266" spans="9:52" x14ac:dyDescent="0.2">
      <c r="I266" s="9" t="s">
        <v>134</v>
      </c>
      <c r="J266" s="9" t="s">
        <v>138</v>
      </c>
      <c r="K266" s="9" t="s">
        <v>139</v>
      </c>
      <c r="L266" s="27">
        <v>1.2681745115904479E-3</v>
      </c>
      <c r="M266" s="9">
        <v>202.17605220282445</v>
      </c>
      <c r="Q266" s="9">
        <v>2.5604529540433445</v>
      </c>
      <c r="R266" s="9">
        <v>2.0777944169728495</v>
      </c>
      <c r="S266" s="9">
        <v>0.8114948621460496</v>
      </c>
      <c r="T266" s="9">
        <v>3.3054927335418807</v>
      </c>
      <c r="U266" s="9">
        <v>0.50419972657103829</v>
      </c>
      <c r="V266" s="9">
        <v>2.1767460036308086</v>
      </c>
      <c r="W266" s="9">
        <v>253.99999999999636</v>
      </c>
      <c r="AF266" s="9">
        <v>202.17605220282445</v>
      </c>
      <c r="AO266" s="25">
        <f>L266*Input!$E$5/Input!$E$7</f>
        <v>10.568120929920399</v>
      </c>
      <c r="AY266" s="25">
        <v>674879.97399406123</v>
      </c>
      <c r="AZ266" s="9">
        <v>1.2681745115904479E-3</v>
      </c>
    </row>
    <row r="267" spans="9:52" x14ac:dyDescent="0.2">
      <c r="I267" s="9" t="s">
        <v>135</v>
      </c>
      <c r="J267" s="9" t="s">
        <v>136</v>
      </c>
      <c r="K267" s="9" t="s">
        <v>137</v>
      </c>
      <c r="L267" s="27">
        <v>1.4972465434805536E-3</v>
      </c>
      <c r="M267" s="9">
        <v>195.44038348844506</v>
      </c>
      <c r="Q267" s="9">
        <v>1.5158724593406141</v>
      </c>
      <c r="R267" s="9">
        <v>1.3351255474273303</v>
      </c>
      <c r="S267" s="9">
        <v>0.8807637734958873</v>
      </c>
      <c r="T267" s="9">
        <v>1.7501619828250525</v>
      </c>
      <c r="U267" s="9">
        <v>0.7616455700649668</v>
      </c>
      <c r="V267" s="9">
        <v>1.357679100567976</v>
      </c>
      <c r="W267" s="9">
        <v>150.99999999999909</v>
      </c>
      <c r="AF267" s="9">
        <v>195.44038348844506</v>
      </c>
      <c r="AO267" s="25">
        <f>L267*Input!$E$5/Input!$E$7</f>
        <v>12.477054529004613</v>
      </c>
      <c r="AY267" s="25">
        <v>290632.8750965264</v>
      </c>
      <c r="AZ267" s="9">
        <v>1.4972465434805536E-3</v>
      </c>
    </row>
    <row r="268" spans="9:52" x14ac:dyDescent="0.2">
      <c r="I268" s="9" t="s">
        <v>135</v>
      </c>
      <c r="J268" s="9" t="s">
        <v>136</v>
      </c>
      <c r="K268" s="9" t="s">
        <v>138</v>
      </c>
      <c r="L268" s="27">
        <v>1.8039942951403088E-3</v>
      </c>
      <c r="M268" s="9">
        <v>228.54901287823822</v>
      </c>
      <c r="Q268" s="9">
        <v>0.87350081045180361</v>
      </c>
      <c r="R268" s="9">
        <v>1.8091874133055896</v>
      </c>
      <c r="S268" s="9">
        <v>2.0711914535829887</v>
      </c>
      <c r="T268" s="9">
        <v>1.7374170082509004</v>
      </c>
      <c r="U268" s="9">
        <v>2.2770755711805286</v>
      </c>
      <c r="V268" s="9">
        <v>7.4532306191440725</v>
      </c>
      <c r="W268" s="9">
        <v>241.99999999999591</v>
      </c>
      <c r="AF268" s="9">
        <v>228.54901287823822</v>
      </c>
      <c r="AO268" s="25">
        <f>L268*Input!$E$5/Input!$E$7</f>
        <v>15.033285792835906</v>
      </c>
      <c r="AY268" s="25">
        <v>292764.83799658285</v>
      </c>
      <c r="AZ268" s="9">
        <v>1.8039942951403088E-3</v>
      </c>
    </row>
    <row r="269" spans="9:52" x14ac:dyDescent="0.2">
      <c r="I269" s="9" t="s">
        <v>135</v>
      </c>
      <c r="J269" s="9" t="s">
        <v>137</v>
      </c>
      <c r="K269" s="9" t="s">
        <v>138</v>
      </c>
      <c r="L269" s="27">
        <v>1.1708306434729139E-3</v>
      </c>
      <c r="M269" s="9">
        <v>170.15360565390424</v>
      </c>
      <c r="Q269" s="9">
        <v>0.66757942817652038</v>
      </c>
      <c r="R269" s="9">
        <v>1.5698702056499647</v>
      </c>
      <c r="S269" s="9">
        <v>2.3515856531679429</v>
      </c>
      <c r="T269" s="9">
        <v>1.0329145140211693</v>
      </c>
      <c r="U269" s="9">
        <v>2.3177067712932571</v>
      </c>
      <c r="V269" s="9">
        <v>5.7119708683401544</v>
      </c>
      <c r="W269" s="9">
        <v>241.99999999999591</v>
      </c>
      <c r="AF269" s="9">
        <v>170.15360565390424</v>
      </c>
      <c r="AO269" s="25">
        <f>L269*Input!$E$5/Input!$E$7</f>
        <v>9.7569220289409504</v>
      </c>
      <c r="AY269" s="25">
        <v>382012.42706949706</v>
      </c>
      <c r="AZ269" s="9">
        <v>1.1708306434729139E-3</v>
      </c>
    </row>
    <row r="270" spans="9:52" x14ac:dyDescent="0.2">
      <c r="I270" s="9" t="s">
        <v>135</v>
      </c>
      <c r="J270" s="9" t="s">
        <v>137</v>
      </c>
      <c r="K270" s="9" t="s">
        <v>139</v>
      </c>
      <c r="L270" s="27">
        <v>1.3078299693242985E-3</v>
      </c>
      <c r="M270" s="9">
        <v>184.79197748828213</v>
      </c>
      <c r="Q270" s="9">
        <v>0.74921310572993738</v>
      </c>
      <c r="R270" s="9">
        <v>1.368671896893618</v>
      </c>
      <c r="S270" s="9">
        <v>1.8268125402853961</v>
      </c>
      <c r="T270" s="9">
        <v>0.76599567645252975</v>
      </c>
      <c r="U270" s="9">
        <v>1.3646321124512626</v>
      </c>
      <c r="V270" s="9">
        <v>2.5563145191923886</v>
      </c>
      <c r="W270" s="9">
        <v>204.99999999999545</v>
      </c>
      <c r="AF270" s="9">
        <v>184.79197748828213</v>
      </c>
      <c r="AO270" s="25">
        <f>L270*Input!$E$5/Input!$E$7</f>
        <v>10.898583077702487</v>
      </c>
      <c r="AY270" s="25">
        <v>515128.46950251708</v>
      </c>
      <c r="AZ270" s="9">
        <v>1.3078299693242985E-3</v>
      </c>
    </row>
    <row r="271" spans="9:52" x14ac:dyDescent="0.2">
      <c r="I271" s="9" t="s">
        <v>135</v>
      </c>
      <c r="J271" s="9" t="s">
        <v>138</v>
      </c>
      <c r="K271" s="9" t="s">
        <v>139</v>
      </c>
      <c r="L271" s="27">
        <v>1.2642291532213752E-3</v>
      </c>
      <c r="M271" s="9">
        <v>202.10843002605509</v>
      </c>
      <c r="Q271" s="9">
        <v>2.532311713231715</v>
      </c>
      <c r="R271" s="9">
        <v>1.9672082908871673</v>
      </c>
      <c r="S271" s="9">
        <v>0.77684286677986913</v>
      </c>
      <c r="T271" s="9">
        <v>3.5435060165282697</v>
      </c>
      <c r="U271" s="9">
        <v>0.55258468836989005</v>
      </c>
      <c r="V271" s="9">
        <v>2.1384521602427822</v>
      </c>
      <c r="W271" s="9">
        <v>241.99999999999591</v>
      </c>
      <c r="AF271" s="9">
        <v>202.10843002605509</v>
      </c>
      <c r="AO271" s="25">
        <f>L271*Input!$E$5/Input!$E$7</f>
        <v>10.535242943511461</v>
      </c>
      <c r="AY271" s="25">
        <v>615786.69390908233</v>
      </c>
      <c r="AZ271" s="9">
        <v>1.2642291532213752E-3</v>
      </c>
    </row>
    <row r="272" spans="9:52" x14ac:dyDescent="0.2">
      <c r="I272" s="9" t="s">
        <v>136</v>
      </c>
      <c r="J272" s="9" t="s">
        <v>137</v>
      </c>
      <c r="K272" s="9" t="s">
        <v>138</v>
      </c>
      <c r="L272" s="27">
        <v>1.1012374586912613E-3</v>
      </c>
      <c r="M272" s="9">
        <v>208.75674032719945</v>
      </c>
      <c r="Q272" s="9">
        <v>0.50001247407997496</v>
      </c>
      <c r="R272" s="9">
        <v>0.86772116260837484</v>
      </c>
      <c r="S272" s="9">
        <v>1.7353990302041673</v>
      </c>
      <c r="T272" s="9">
        <v>0.5762396838596513</v>
      </c>
      <c r="U272" s="9">
        <v>2.3048437307839356</v>
      </c>
      <c r="V272" s="9">
        <v>1.7354090756225309</v>
      </c>
      <c r="W272" s="9">
        <v>141.99999999999591</v>
      </c>
      <c r="AF272" s="9">
        <v>208.75674032719945</v>
      </c>
      <c r="AO272" s="25">
        <f>L272*Input!$E$5/Input!$E$7</f>
        <v>9.1769788224271789</v>
      </c>
      <c r="AY272" s="25">
        <v>384144.38996955351</v>
      </c>
      <c r="AZ272" s="9">
        <v>1.1012374586912613E-3</v>
      </c>
    </row>
    <row r="273" spans="9:52" x14ac:dyDescent="0.2">
      <c r="I273" s="9" t="s">
        <v>136</v>
      </c>
      <c r="J273" s="9" t="s">
        <v>137</v>
      </c>
      <c r="K273" s="9" t="s">
        <v>139</v>
      </c>
      <c r="L273" s="27">
        <v>8.9584882850136352E-4</v>
      </c>
      <c r="M273" s="9">
        <v>223.47398649623852</v>
      </c>
      <c r="Q273" s="9">
        <v>0.56115554613841767</v>
      </c>
      <c r="R273" s="9">
        <v>0.52708499874074344</v>
      </c>
      <c r="S273" s="9">
        <v>0.93928502064689545</v>
      </c>
      <c r="T273" s="9">
        <v>1.4679943153412891</v>
      </c>
      <c r="U273" s="9">
        <v>4.6618452674368189</v>
      </c>
      <c r="V273" s="9">
        <v>1.2951473064908403</v>
      </c>
      <c r="W273" s="9">
        <v>104.99999999999545</v>
      </c>
      <c r="AF273" s="9">
        <v>223.47398649623852</v>
      </c>
      <c r="AO273" s="25">
        <f>L273*Input!$E$5/Input!$E$7</f>
        <v>7.4654069041780291</v>
      </c>
      <c r="AY273" s="25">
        <v>150790.25819051013</v>
      </c>
      <c r="AZ273" s="9">
        <v>8.9584882850136352E-4</v>
      </c>
    </row>
    <row r="274" spans="9:52" x14ac:dyDescent="0.2">
      <c r="I274" s="9" t="s">
        <v>136</v>
      </c>
      <c r="J274" s="9" t="s">
        <v>138</v>
      </c>
      <c r="K274" s="9" t="s">
        <v>139</v>
      </c>
      <c r="L274" s="27">
        <v>8.9584994442255003E-4</v>
      </c>
      <c r="M274" s="9">
        <v>192.84453603005215</v>
      </c>
      <c r="Q274" s="9">
        <v>1.3996956283290163</v>
      </c>
      <c r="R274" s="9">
        <v>0.75758549720966195</v>
      </c>
      <c r="S274" s="9">
        <v>0.54125017030601308</v>
      </c>
      <c r="T274" s="9">
        <v>2.6739008771371688</v>
      </c>
      <c r="U274" s="9">
        <v>1.3648285270851404</v>
      </c>
      <c r="V274" s="9">
        <v>0.78332393287789448</v>
      </c>
      <c r="W274" s="9">
        <v>90.999999999996817</v>
      </c>
      <c r="AF274" s="9">
        <v>192.84453603005215</v>
      </c>
      <c r="AO274" s="25">
        <f>L274*Input!$E$5/Input!$E$7</f>
        <v>7.4654162035212508</v>
      </c>
      <c r="AY274" s="25">
        <v>249316.51969701846</v>
      </c>
      <c r="AZ274" s="9">
        <v>8.9584994442255003E-4</v>
      </c>
    </row>
    <row r="275" spans="9:52" x14ac:dyDescent="0.2">
      <c r="I275" s="9" t="s">
        <v>137</v>
      </c>
      <c r="J275" s="9" t="s">
        <v>138</v>
      </c>
      <c r="K275" s="9" t="s">
        <v>139</v>
      </c>
      <c r="L275" s="27">
        <v>1.0692501879292834E-3</v>
      </c>
      <c r="M275" s="9">
        <v>198.08711425370663</v>
      </c>
      <c r="Q275" s="9">
        <v>1.6130707520391954</v>
      </c>
      <c r="R275" s="9">
        <v>1.437311816916828</v>
      </c>
      <c r="S275" s="9">
        <v>0.89104077741154353</v>
      </c>
      <c r="T275" s="9">
        <v>1.8343621809809911</v>
      </c>
      <c r="U275" s="9">
        <v>0.70498236699388583</v>
      </c>
      <c r="V275" s="9">
        <v>1.4563985802146271</v>
      </c>
      <c r="W275" s="9">
        <v>141.99999999999591</v>
      </c>
      <c r="AF275" s="9">
        <v>198.08711425370663</v>
      </c>
      <c r="AO275" s="25">
        <f>L275*Input!$E$5/Input!$E$7</f>
        <v>8.9104182327440284</v>
      </c>
      <c r="AY275" s="25">
        <v>482670.65147606196</v>
      </c>
      <c r="AZ275" s="9">
        <v>1.0692501879292834E-3</v>
      </c>
    </row>
  </sheetData>
  <sortState ref="AT6:AT15">
    <sortCondition ref="AT6"/>
  </sortState>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O76"/>
  <sheetViews>
    <sheetView workbookViewId="0">
      <selection activeCell="B8" sqref="B8:D26"/>
    </sheetView>
  </sheetViews>
  <sheetFormatPr defaultRowHeight="12.75" x14ac:dyDescent="0.2"/>
  <cols>
    <col min="5" max="5" width="13.28515625" customWidth="1"/>
    <col min="6" max="6" width="12.28515625" bestFit="1" customWidth="1"/>
    <col min="7" max="7" width="14.140625" customWidth="1"/>
    <col min="8" max="10" width="13.140625" bestFit="1" customWidth="1"/>
    <col min="11" max="11" width="12.42578125" bestFit="1" customWidth="1"/>
    <col min="12" max="12" width="9" bestFit="1" customWidth="1"/>
    <col min="13" max="13" width="15.85546875" customWidth="1"/>
    <col min="14" max="14" width="11.85546875" customWidth="1"/>
    <col min="15" max="15" width="15.5703125" customWidth="1"/>
    <col min="16" max="16" width="10.42578125" customWidth="1"/>
    <col min="17" max="26" width="9" bestFit="1" customWidth="1"/>
  </cols>
  <sheetData>
    <row r="1" spans="1:41" x14ac:dyDescent="0.2">
      <c r="B1" s="95"/>
      <c r="C1" s="95"/>
      <c r="D1" s="95"/>
      <c r="E1" s="95"/>
      <c r="F1" s="6" t="s">
        <v>16</v>
      </c>
      <c r="G1" s="100" t="s">
        <v>16</v>
      </c>
      <c r="H1" s="95"/>
      <c r="I1" s="6" t="s">
        <v>16</v>
      </c>
      <c r="J1" s="100" t="s">
        <v>16</v>
      </c>
      <c r="K1" s="95"/>
      <c r="L1" s="95"/>
      <c r="M1" s="6" t="s">
        <v>16</v>
      </c>
    </row>
    <row r="2" spans="1:41" x14ac:dyDescent="0.2">
      <c r="G2" s="48" t="s">
        <v>13</v>
      </c>
      <c r="H2" s="2" t="s">
        <v>14</v>
      </c>
      <c r="J2" t="s">
        <v>9</v>
      </c>
      <c r="K2" t="s">
        <v>10</v>
      </c>
      <c r="L2" s="6" t="s">
        <v>11</v>
      </c>
      <c r="AO2" t="e">
        <f>-L2*Input!$E$5/Input!$E$7</f>
        <v>#VALUE!</v>
      </c>
    </row>
    <row r="3" spans="1:41" x14ac:dyDescent="0.2">
      <c r="B3" s="3"/>
      <c r="C3" s="3"/>
      <c r="E3" s="4"/>
      <c r="G3">
        <f>((F51^2+F52^2)/F53^2)^0.5</f>
        <v>1.4696267471909523E-3</v>
      </c>
      <c r="H3">
        <f>ATAN(F52/F51)*180/PI()</f>
        <v>-5.1900777616126454</v>
      </c>
      <c r="J3">
        <f>F51</f>
        <v>-1.8905898129682112E-6</v>
      </c>
      <c r="K3">
        <f>F52</f>
        <v>1.7172704076635838E-7</v>
      </c>
      <c r="L3">
        <f>-F53</f>
        <v>-1.2917381884932416E-3</v>
      </c>
    </row>
    <row r="4" spans="1:41" ht="12.6" customHeight="1" x14ac:dyDescent="0.2">
      <c r="B4" s="95"/>
      <c r="C4" s="95"/>
      <c r="D4" s="95"/>
      <c r="E4" s="95"/>
      <c r="H4">
        <f>IF(M9&gt;N9,H3,H3+180)</f>
        <v>174.80992223838734</v>
      </c>
      <c r="M4" s="6" t="s">
        <v>0</v>
      </c>
      <c r="N4" s="6" t="s">
        <v>1</v>
      </c>
      <c r="O4" s="6" t="s">
        <v>82</v>
      </c>
    </row>
    <row r="5" spans="1:41" ht="13.5" thickBot="1" x14ac:dyDescent="0.25">
      <c r="A5" s="95" t="s">
        <v>15</v>
      </c>
      <c r="B5" s="95"/>
      <c r="C5" s="95"/>
      <c r="D5" s="95"/>
      <c r="E5" s="95"/>
      <c r="M5">
        <v>0</v>
      </c>
      <c r="N5">
        <v>0</v>
      </c>
      <c r="O5">
        <f>(J3*M5+K3*N5-1)/L3</f>
        <v>774.15068231934686</v>
      </c>
    </row>
    <row r="6" spans="1:41" x14ac:dyDescent="0.2">
      <c r="A6" s="1" t="s">
        <v>3</v>
      </c>
      <c r="B6" s="1" t="s">
        <v>0</v>
      </c>
      <c r="C6" s="1" t="s">
        <v>1</v>
      </c>
      <c r="D6" s="1" t="s">
        <v>2</v>
      </c>
      <c r="E6" s="1" t="s">
        <v>8</v>
      </c>
      <c r="F6" s="85" t="s">
        <v>120</v>
      </c>
      <c r="G6" s="1"/>
      <c r="M6" s="56" t="s">
        <v>72</v>
      </c>
      <c r="N6" s="57"/>
      <c r="O6" s="57"/>
      <c r="P6" s="58"/>
    </row>
    <row r="7" spans="1:41" x14ac:dyDescent="0.2">
      <c r="A7" s="6" t="s">
        <v>126</v>
      </c>
      <c r="B7">
        <v>601.29399999999441</v>
      </c>
      <c r="C7">
        <v>0</v>
      </c>
      <c r="D7" s="6">
        <v>774.75</v>
      </c>
      <c r="E7" s="84">
        <v>1</v>
      </c>
      <c r="F7">
        <f>(B7*$J$3+C7*$K$3-E7)/$L$3</f>
        <v>775.03073705576742</v>
      </c>
      <c r="M7" s="49" t="s">
        <v>73</v>
      </c>
      <c r="N7" s="52" t="s">
        <v>74</v>
      </c>
      <c r="O7" s="52" t="s">
        <v>77</v>
      </c>
      <c r="P7" s="59" t="s">
        <v>78</v>
      </c>
    </row>
    <row r="8" spans="1:41" x14ac:dyDescent="0.2">
      <c r="A8" s="6" t="s">
        <v>127</v>
      </c>
      <c r="B8">
        <v>235.60499999998137</v>
      </c>
      <c r="C8">
        <v>213.95299999997951</v>
      </c>
      <c r="D8" s="6">
        <v>774.42</v>
      </c>
      <c r="E8" s="84">
        <v>1</v>
      </c>
      <c r="F8">
        <f t="shared" ref="F8:F26" si="0">(B8*$J$3+C8*$K$3-E8)/$L$3</f>
        <v>774.46707065637361</v>
      </c>
      <c r="M8" s="51">
        <v>-1000000</v>
      </c>
      <c r="N8" s="52">
        <v>1000000</v>
      </c>
      <c r="O8" s="52">
        <v>1000000</v>
      </c>
      <c r="P8" s="50">
        <v>-1000000</v>
      </c>
    </row>
    <row r="9" spans="1:41" x14ac:dyDescent="0.2">
      <c r="A9" s="6" t="s">
        <v>128</v>
      </c>
      <c r="B9">
        <v>0</v>
      </c>
      <c r="C9">
        <v>876.46400000003632</v>
      </c>
      <c r="D9" s="6">
        <v>774.18</v>
      </c>
      <c r="E9" s="84">
        <v>1</v>
      </c>
      <c r="F9">
        <f t="shared" si="0"/>
        <v>774.03416291131271</v>
      </c>
      <c r="H9">
        <v>1</v>
      </c>
      <c r="M9" s="51">
        <f>(-1)*(1-$J$3*M8)/$L$3</f>
        <v>-689.45071137600019</v>
      </c>
      <c r="N9" s="52">
        <f>(-1)*(1-$J$3*N8)/$L$3</f>
        <v>2237.752076014694</v>
      </c>
      <c r="O9" s="52">
        <f>(-1)*(1-$K$3*O8)/$L$3</f>
        <v>641.20807653738825</v>
      </c>
      <c r="P9" s="60">
        <f>(-1)*(1-$K$3*P8)/$L$3</f>
        <v>907.09328810130546</v>
      </c>
    </row>
    <row r="10" spans="1:41" x14ac:dyDescent="0.2">
      <c r="A10" s="6" t="s">
        <v>129</v>
      </c>
      <c r="B10">
        <v>964.22900000005029</v>
      </c>
      <c r="C10">
        <v>243.02399999997579</v>
      </c>
      <c r="D10" s="6">
        <v>775.51</v>
      </c>
      <c r="E10" s="84">
        <v>1</v>
      </c>
      <c r="F10">
        <f t="shared" si="0"/>
        <v>775.52962098376076</v>
      </c>
      <c r="M10" s="49" t="s">
        <v>75</v>
      </c>
      <c r="N10" s="52" t="str">
        <f>IF(N9=M9,"ND",IF(N9&gt;M9,"west","east"))</f>
        <v>west</v>
      </c>
      <c r="O10" s="52" t="s">
        <v>76</v>
      </c>
      <c r="P10" s="50" t="str">
        <f>IF(P9=O9,"ND",IF(P9&gt;O9,"north","south"))</f>
        <v>north</v>
      </c>
    </row>
    <row r="11" spans="1:41" ht="13.5" thickBot="1" x14ac:dyDescent="0.25">
      <c r="A11" s="6" t="s">
        <v>130</v>
      </c>
      <c r="B11">
        <v>801.62000000011176</v>
      </c>
      <c r="C11">
        <v>551.55300000007264</v>
      </c>
      <c r="D11" s="6">
        <v>775.41</v>
      </c>
      <c r="E11" s="84">
        <v>1</v>
      </c>
      <c r="F11">
        <f t="shared" si="0"/>
        <v>775.2506095755142</v>
      </c>
      <c r="M11" s="53"/>
      <c r="N11" s="54"/>
      <c r="O11" s="54"/>
      <c r="P11" s="55"/>
    </row>
    <row r="12" spans="1:41" x14ac:dyDescent="0.2">
      <c r="A12" s="6" t="s">
        <v>131</v>
      </c>
      <c r="B12">
        <v>296.06099999998696</v>
      </c>
      <c r="C12">
        <v>1618.6759999999776</v>
      </c>
      <c r="D12" s="6">
        <v>773.74</v>
      </c>
      <c r="E12" s="84">
        <v>1</v>
      </c>
      <c r="F12">
        <f t="shared" si="0"/>
        <v>774.36880660620898</v>
      </c>
    </row>
    <row r="13" spans="1:41" x14ac:dyDescent="0.2">
      <c r="A13" s="6" t="s">
        <v>132</v>
      </c>
      <c r="B13">
        <v>782.77399999997579</v>
      </c>
      <c r="C13">
        <v>131.10900000005495</v>
      </c>
      <c r="D13" s="6">
        <v>775.19</v>
      </c>
      <c r="E13" s="84">
        <v>1</v>
      </c>
      <c r="F13">
        <f t="shared" si="0"/>
        <v>775.27892146459385</v>
      </c>
    </row>
    <row r="14" spans="1:41" x14ac:dyDescent="0.2">
      <c r="A14" s="6" t="s">
        <v>133</v>
      </c>
      <c r="B14">
        <v>556.50800000014715</v>
      </c>
      <c r="C14">
        <v>489.57900000002701</v>
      </c>
      <c r="D14" s="6">
        <v>774.91</v>
      </c>
      <c r="E14" s="84">
        <v>1</v>
      </c>
      <c r="F14">
        <f t="shared" si="0"/>
        <v>774.90010229575341</v>
      </c>
    </row>
    <row r="15" spans="1:41" x14ac:dyDescent="0.2">
      <c r="A15" s="6" t="s">
        <v>134</v>
      </c>
      <c r="B15">
        <v>451.2160000000149</v>
      </c>
      <c r="C15">
        <v>695.53300000005402</v>
      </c>
      <c r="D15" s="6">
        <v>774.89</v>
      </c>
      <c r="E15" s="84">
        <v>1</v>
      </c>
      <c r="F15">
        <f t="shared" si="0"/>
        <v>774.71861671637714</v>
      </c>
      <c r="N15" s="6"/>
      <c r="Q15" s="6"/>
      <c r="R15" s="83"/>
    </row>
    <row r="16" spans="1:41" x14ac:dyDescent="0.2">
      <c r="A16" s="6" t="s">
        <v>135</v>
      </c>
      <c r="B16">
        <v>470.84499999997206</v>
      </c>
      <c r="C16">
        <v>884.9089999999851</v>
      </c>
      <c r="D16" s="6">
        <v>775.01</v>
      </c>
      <c r="E16" s="84">
        <v>1</v>
      </c>
      <c r="F16">
        <f t="shared" si="0"/>
        <v>774.7221696092214</v>
      </c>
      <c r="N16" s="6"/>
      <c r="Q16" s="6"/>
      <c r="R16" s="83"/>
    </row>
    <row r="17" spans="1:25" x14ac:dyDescent="0.2">
      <c r="A17" s="6" t="s">
        <v>136</v>
      </c>
      <c r="B17">
        <v>1446.7360000000335</v>
      </c>
      <c r="C17">
        <v>1139.7540000000736</v>
      </c>
      <c r="D17" s="6">
        <v>776.52</v>
      </c>
      <c r="E17" s="84">
        <v>1</v>
      </c>
      <c r="F17">
        <f t="shared" si="0"/>
        <v>776.11660527854565</v>
      </c>
      <c r="N17" s="6"/>
      <c r="Q17" s="6"/>
      <c r="R17" s="83"/>
    </row>
    <row r="18" spans="1:25" x14ac:dyDescent="0.2">
      <c r="A18" s="6" t="s">
        <v>137</v>
      </c>
      <c r="B18">
        <v>1270.5770000000484</v>
      </c>
      <c r="C18">
        <v>498.1260000000475</v>
      </c>
      <c r="D18" s="6">
        <v>776.01</v>
      </c>
      <c r="E18" s="84">
        <v>1</v>
      </c>
      <c r="F18">
        <f t="shared" si="0"/>
        <v>775.94407841889642</v>
      </c>
      <c r="N18" s="6"/>
      <c r="Q18" s="6"/>
      <c r="R18" s="83"/>
    </row>
    <row r="19" spans="1:25" x14ac:dyDescent="0.2">
      <c r="A19" s="6" t="s">
        <v>138</v>
      </c>
      <c r="B19">
        <v>2559.1700000001583</v>
      </c>
      <c r="C19">
        <v>830.26100000005681</v>
      </c>
      <c r="D19" s="6">
        <v>777.43</v>
      </c>
      <c r="E19" s="84">
        <v>1</v>
      </c>
      <c r="F19">
        <f t="shared" si="0"/>
        <v>777.78591003723125</v>
      </c>
      <c r="N19" s="6"/>
      <c r="Q19" s="6"/>
      <c r="R19" s="83"/>
    </row>
    <row r="20" spans="1:25" x14ac:dyDescent="0.2">
      <c r="A20" s="6" t="s">
        <v>139</v>
      </c>
      <c r="B20">
        <v>1997.7360000000335</v>
      </c>
      <c r="C20">
        <v>1434.6950000000652</v>
      </c>
      <c r="D20" s="6">
        <v>777.06</v>
      </c>
      <c r="E20" s="84">
        <v>1</v>
      </c>
      <c r="F20">
        <f t="shared" si="0"/>
        <v>776.88383942137989</v>
      </c>
      <c r="N20" s="6"/>
      <c r="Q20" s="6"/>
      <c r="R20" s="83"/>
    </row>
    <row r="21" spans="1:25" x14ac:dyDescent="0.2">
      <c r="A21" s="6"/>
      <c r="B21">
        <v>0</v>
      </c>
      <c r="C21">
        <v>0</v>
      </c>
      <c r="D21" s="6">
        <v>0</v>
      </c>
      <c r="E21" s="84">
        <v>1</v>
      </c>
      <c r="F21">
        <f t="shared" si="0"/>
        <v>774.15068231934686</v>
      </c>
      <c r="N21" s="6"/>
      <c r="Q21" s="6"/>
      <c r="R21" s="83"/>
    </row>
    <row r="22" spans="1:25" x14ac:dyDescent="0.2">
      <c r="A22" s="6"/>
      <c r="B22">
        <v>0</v>
      </c>
      <c r="C22">
        <v>0</v>
      </c>
      <c r="D22" s="6">
        <v>0</v>
      </c>
      <c r="E22" s="1">
        <v>1</v>
      </c>
      <c r="F22">
        <f t="shared" si="0"/>
        <v>774.15068231934686</v>
      </c>
      <c r="N22" s="6"/>
      <c r="Q22" s="6"/>
      <c r="R22" s="83"/>
    </row>
    <row r="23" spans="1:25" x14ac:dyDescent="0.2">
      <c r="B23">
        <v>0</v>
      </c>
      <c r="C23">
        <v>0</v>
      </c>
      <c r="D23" s="6">
        <v>0</v>
      </c>
      <c r="E23" s="44">
        <v>1</v>
      </c>
      <c r="F23">
        <f t="shared" si="0"/>
        <v>774.15068231934686</v>
      </c>
      <c r="N23" s="6"/>
      <c r="Q23" s="6"/>
      <c r="R23" s="83"/>
    </row>
    <row r="24" spans="1:25" x14ac:dyDescent="0.2">
      <c r="B24">
        <v>0</v>
      </c>
      <c r="C24">
        <v>0</v>
      </c>
      <c r="D24" s="6">
        <v>0</v>
      </c>
      <c r="E24" s="44">
        <v>1</v>
      </c>
      <c r="F24">
        <f t="shared" si="0"/>
        <v>774.15068231934686</v>
      </c>
      <c r="N24" s="6"/>
      <c r="Q24" s="6"/>
      <c r="R24" s="83"/>
    </row>
    <row r="25" spans="1:25" x14ac:dyDescent="0.2">
      <c r="B25">
        <v>0</v>
      </c>
      <c r="C25">
        <v>0</v>
      </c>
      <c r="D25" s="6">
        <v>0</v>
      </c>
      <c r="E25" s="44">
        <v>1</v>
      </c>
      <c r="F25">
        <f t="shared" si="0"/>
        <v>774.15068231934686</v>
      </c>
      <c r="N25" s="6"/>
      <c r="Q25" s="6"/>
      <c r="R25" s="83"/>
    </row>
    <row r="26" spans="1:25" x14ac:dyDescent="0.2">
      <c r="B26">
        <v>0</v>
      </c>
      <c r="C26">
        <v>0</v>
      </c>
      <c r="D26" s="6">
        <v>0</v>
      </c>
      <c r="E26" s="44">
        <v>1</v>
      </c>
      <c r="F26">
        <f t="shared" si="0"/>
        <v>774.15068231934686</v>
      </c>
      <c r="N26" s="6"/>
      <c r="Q26" s="6"/>
      <c r="R26" s="83"/>
    </row>
    <row r="27" spans="1:25" x14ac:dyDescent="0.2">
      <c r="N27" s="6"/>
      <c r="Q27" s="6"/>
      <c r="R27" s="83"/>
    </row>
    <row r="28" spans="1:25" x14ac:dyDescent="0.2">
      <c r="N28" s="6"/>
      <c r="Q28" s="6"/>
      <c r="R28" s="83"/>
    </row>
    <row r="29" spans="1:25" x14ac:dyDescent="0.2">
      <c r="N29" s="6"/>
      <c r="Q29" s="6"/>
      <c r="R29" s="83"/>
    </row>
    <row r="30" spans="1:25" x14ac:dyDescent="0.2">
      <c r="F30" t="s">
        <v>4</v>
      </c>
    </row>
    <row r="31" spans="1:25" x14ac:dyDescent="0.2">
      <c r="F31">
        <f t="array" ref="F31:Y33">TRANSPOSE(B7:D26)</f>
        <v>601.29399999999441</v>
      </c>
      <c r="G31">
        <v>235.60499999998137</v>
      </c>
      <c r="H31">
        <v>0</v>
      </c>
      <c r="I31">
        <v>964.22900000005029</v>
      </c>
      <c r="J31">
        <v>801.62000000011176</v>
      </c>
      <c r="K31">
        <v>296.06099999998696</v>
      </c>
      <c r="L31">
        <v>782.77399999997579</v>
      </c>
      <c r="M31">
        <v>556.50800000014715</v>
      </c>
      <c r="N31">
        <v>451.2160000000149</v>
      </c>
      <c r="O31">
        <v>470.84499999997206</v>
      </c>
      <c r="P31">
        <v>1446.7360000000335</v>
      </c>
      <c r="Q31">
        <v>1270.5770000000484</v>
      </c>
      <c r="R31">
        <v>2559.1700000001583</v>
      </c>
      <c r="S31">
        <v>1997.7360000000335</v>
      </c>
      <c r="T31">
        <v>0</v>
      </c>
      <c r="U31">
        <v>0</v>
      </c>
      <c r="V31">
        <v>0</v>
      </c>
      <c r="W31">
        <v>0</v>
      </c>
      <c r="X31">
        <v>0</v>
      </c>
      <c r="Y31">
        <v>0</v>
      </c>
    </row>
    <row r="32" spans="1:25" x14ac:dyDescent="0.2">
      <c r="F32">
        <v>0</v>
      </c>
      <c r="G32">
        <v>213.95299999997951</v>
      </c>
      <c r="H32">
        <v>876.46400000003632</v>
      </c>
      <c r="I32">
        <v>243.02399999997579</v>
      </c>
      <c r="J32">
        <v>551.55300000007264</v>
      </c>
      <c r="K32">
        <v>1618.6759999999776</v>
      </c>
      <c r="L32">
        <v>131.10900000005495</v>
      </c>
      <c r="M32">
        <v>489.57900000002701</v>
      </c>
      <c r="N32">
        <v>695.53300000005402</v>
      </c>
      <c r="O32">
        <v>884.9089999999851</v>
      </c>
      <c r="P32">
        <v>1139.7540000000736</v>
      </c>
      <c r="Q32">
        <v>498.1260000000475</v>
      </c>
      <c r="R32">
        <v>830.26100000005681</v>
      </c>
      <c r="S32">
        <v>1434.6950000000652</v>
      </c>
      <c r="T32">
        <v>0</v>
      </c>
      <c r="U32">
        <v>0</v>
      </c>
      <c r="V32">
        <v>0</v>
      </c>
      <c r="W32">
        <v>0</v>
      </c>
      <c r="X32">
        <v>0</v>
      </c>
      <c r="Y32">
        <v>0</v>
      </c>
    </row>
    <row r="33" spans="6:25" x14ac:dyDescent="0.2">
      <c r="F33">
        <v>774.75</v>
      </c>
      <c r="G33">
        <v>774.42</v>
      </c>
      <c r="H33">
        <v>774.18</v>
      </c>
      <c r="I33">
        <v>775.51</v>
      </c>
      <c r="J33">
        <v>775.41</v>
      </c>
      <c r="K33">
        <v>773.74</v>
      </c>
      <c r="L33">
        <v>775.19</v>
      </c>
      <c r="M33">
        <v>774.91</v>
      </c>
      <c r="N33">
        <v>774.89</v>
      </c>
      <c r="O33">
        <v>775.01</v>
      </c>
      <c r="P33">
        <v>776.52</v>
      </c>
      <c r="Q33">
        <v>776.01</v>
      </c>
      <c r="R33">
        <v>777.43</v>
      </c>
      <c r="S33">
        <v>777.06</v>
      </c>
      <c r="T33">
        <v>0</v>
      </c>
      <c r="U33">
        <v>0</v>
      </c>
      <c r="V33">
        <v>0</v>
      </c>
      <c r="W33">
        <v>0</v>
      </c>
      <c r="X33">
        <v>0</v>
      </c>
      <c r="Y33">
        <v>0</v>
      </c>
    </row>
    <row r="35" spans="6:25" x14ac:dyDescent="0.2">
      <c r="F35" t="s">
        <v>5</v>
      </c>
    </row>
    <row r="36" spans="6:25" x14ac:dyDescent="0.2">
      <c r="F36">
        <f t="array" ref="F36:H38">MMULT(F31:Y33,B7:D26)</f>
        <v>17672486.858066529</v>
      </c>
      <c r="G36">
        <v>9584427.3544248864</v>
      </c>
      <c r="H36">
        <v>9650668.0915103965</v>
      </c>
    </row>
    <row r="37" spans="6:25" x14ac:dyDescent="0.2">
      <c r="F37">
        <v>9584427.3544248864</v>
      </c>
      <c r="G37">
        <v>9615907.4218966365</v>
      </c>
      <c r="H37">
        <v>7450507.3823203146</v>
      </c>
    </row>
    <row r="38" spans="6:25" x14ac:dyDescent="0.2">
      <c r="F38">
        <v>9650668.0915103965</v>
      </c>
      <c r="G38">
        <v>7450507.3823203146</v>
      </c>
      <c r="H38">
        <v>8416563.1225000005</v>
      </c>
    </row>
    <row r="40" spans="6:25" x14ac:dyDescent="0.2">
      <c r="F40" t="s">
        <v>6</v>
      </c>
    </row>
    <row r="41" spans="6:25" x14ac:dyDescent="0.2">
      <c r="F41">
        <f t="array" ref="F41:H43">MINVERSE(F36:H38)</f>
        <v>1.6005964005854094E-7</v>
      </c>
      <c r="G41">
        <v>-5.5187126195136503E-8</v>
      </c>
      <c r="H41">
        <v>-1.3467615622052179E-7</v>
      </c>
    </row>
    <row r="42" spans="6:25" x14ac:dyDescent="0.2">
      <c r="F42">
        <v>-5.5187126195136469E-8</v>
      </c>
      <c r="G42">
        <v>3.5009119232573098E-7</v>
      </c>
      <c r="H42">
        <v>-2.4662850439812873E-7</v>
      </c>
    </row>
    <row r="43" spans="6:25" x14ac:dyDescent="0.2">
      <c r="F43">
        <v>-1.3467615622052187E-7</v>
      </c>
      <c r="G43">
        <v>-2.4662850439812857E-7</v>
      </c>
      <c r="H43">
        <v>4.9155722068708752E-7</v>
      </c>
    </row>
    <row r="45" spans="6:25" x14ac:dyDescent="0.2">
      <c r="F45" t="s">
        <v>7</v>
      </c>
    </row>
    <row r="46" spans="6:25" x14ac:dyDescent="0.2">
      <c r="F46">
        <f t="array" ref="F46:Y48">MMULT(F41:H43,F31:Y33)</f>
        <v>-8.0974508224898405E-6</v>
      </c>
      <c r="G46">
        <v>-7.8392508615133833E-5</v>
      </c>
      <c r="H46">
        <v>-1.526331159962997E-4</v>
      </c>
      <c r="I46">
        <v>3.6479644606992554E-5</v>
      </c>
      <c r="J46">
        <v>-6.560854645519453E-6</v>
      </c>
      <c r="K46">
        <v>-1.4614698869973446E-4</v>
      </c>
      <c r="L46">
        <v>1.3655386218272997E-5</v>
      </c>
      <c r="M46">
        <v>-4.2305888102612714E-5</v>
      </c>
      <c r="N46">
        <v>-7.0522203588948E-5</v>
      </c>
      <c r="O46">
        <v>-7.7847671263318587E-5</v>
      </c>
      <c r="P46">
        <v>6.4085566761963432E-5</v>
      </c>
      <c r="Q46">
        <v>7.1367910874900215E-5</v>
      </c>
      <c r="R46">
        <v>2.5909882633621802E-4</v>
      </c>
      <c r="S46">
        <v>1.3592875712274108E-4</v>
      </c>
      <c r="T46">
        <v>0</v>
      </c>
      <c r="U46">
        <v>0</v>
      </c>
      <c r="V46">
        <v>0</v>
      </c>
      <c r="W46">
        <v>0</v>
      </c>
      <c r="X46">
        <v>0</v>
      </c>
      <c r="Y46">
        <v>0</v>
      </c>
    </row>
    <row r="47" spans="6:25" x14ac:dyDescent="0.2">
      <c r="F47">
        <v>-2.2425912164082831E-4</v>
      </c>
      <c r="G47">
        <v>-1.29093348371543E-4</v>
      </c>
      <c r="H47">
        <v>1.159074712556489E-4</v>
      </c>
      <c r="I47">
        <v>-1.5939533702604585E-4</v>
      </c>
      <c r="J47">
        <v>-4.2383465295045119E-5</v>
      </c>
      <c r="K47">
        <v>3.5951911606757145E-4</v>
      </c>
      <c r="L47">
        <v>-1.8848289171000235E-4</v>
      </c>
      <c r="M47">
        <v>-5.0429675720116554E-5</v>
      </c>
      <c r="N47">
        <v>2.748870116558007E-5</v>
      </c>
      <c r="O47">
        <v>9.2674707282823808E-5</v>
      </c>
      <c r="P47">
        <v>1.2766466837976323E-4</v>
      </c>
      <c r="Q47">
        <v>-8.7116153669168764E-5</v>
      </c>
      <c r="R47">
        <v>-4.2302572487479706E-5</v>
      </c>
      <c r="S47">
        <v>2.0037962880960854E-4</v>
      </c>
      <c r="T47">
        <v>0</v>
      </c>
      <c r="U47">
        <v>0</v>
      </c>
      <c r="V47">
        <v>0</v>
      </c>
      <c r="W47">
        <v>0</v>
      </c>
      <c r="X47">
        <v>0</v>
      </c>
      <c r="Y47">
        <v>0</v>
      </c>
    </row>
    <row r="48" spans="6:25" x14ac:dyDescent="0.2">
      <c r="F48">
        <v>2.9985399204885934E-4</v>
      </c>
      <c r="G48">
        <v>2.9617445865667304E-4</v>
      </c>
      <c r="H48">
        <v>1.6439276363271909E-4</v>
      </c>
      <c r="I48">
        <v>1.9141223912583403E-4</v>
      </c>
      <c r="J48">
        <v>1.3717059265714579E-4</v>
      </c>
      <c r="K48">
        <v>-5.8746514537514737E-5</v>
      </c>
      <c r="L48">
        <v>2.4329403181191605E-4</v>
      </c>
      <c r="M48">
        <v>1.8522011098190291E-4</v>
      </c>
      <c r="N48">
        <v>1.4859647468345934E-4</v>
      </c>
      <c r="O48">
        <v>9.9306383630611938E-5</v>
      </c>
      <c r="P48">
        <v>-9.4232654939723035E-5</v>
      </c>
      <c r="Q48">
        <v>8.7484821901344378E-5</v>
      </c>
      <c r="R48">
        <v>-1.6727387732624042E-4</v>
      </c>
      <c r="S48">
        <v>-2.4091463383374586E-4</v>
      </c>
      <c r="T48">
        <v>0</v>
      </c>
      <c r="U48">
        <v>0</v>
      </c>
      <c r="V48">
        <v>0</v>
      </c>
      <c r="W48">
        <v>0</v>
      </c>
      <c r="X48">
        <v>0</v>
      </c>
      <c r="Y48">
        <v>0</v>
      </c>
    </row>
    <row r="50" spans="6:10" x14ac:dyDescent="0.2">
      <c r="F50" t="s">
        <v>12</v>
      </c>
    </row>
    <row r="51" spans="6:10" x14ac:dyDescent="0.2">
      <c r="F51">
        <f t="array" ref="F51:F53">MMULT(F46:Y48,E7:E26)</f>
        <v>-1.8905898129682112E-6</v>
      </c>
      <c r="G51" s="5" t="s">
        <v>9</v>
      </c>
    </row>
    <row r="52" spans="6:10" x14ac:dyDescent="0.2">
      <c r="F52">
        <v>1.7172704076635838E-7</v>
      </c>
      <c r="G52" s="5" t="s">
        <v>10</v>
      </c>
    </row>
    <row r="53" spans="6:10" x14ac:dyDescent="0.2">
      <c r="F53">
        <v>1.2917381884932416E-3</v>
      </c>
      <c r="G53" s="5" t="s">
        <v>11</v>
      </c>
    </row>
    <row r="55" spans="6:10" x14ac:dyDescent="0.2">
      <c r="F55" s="5"/>
      <c r="G55" s="1"/>
      <c r="H55" s="1"/>
      <c r="I55" s="1"/>
      <c r="J55" s="1"/>
    </row>
    <row r="56" spans="6:10" x14ac:dyDescent="0.2">
      <c r="F56" s="1"/>
      <c r="G56" s="1"/>
      <c r="H56" s="1"/>
      <c r="I56" s="1"/>
      <c r="J56" s="1"/>
    </row>
    <row r="57" spans="6:10" x14ac:dyDescent="0.2">
      <c r="F57" s="1"/>
      <c r="G57" s="1"/>
      <c r="H57" s="1"/>
      <c r="I57" s="1"/>
      <c r="J57" s="1"/>
    </row>
    <row r="58" spans="6:10" x14ac:dyDescent="0.2">
      <c r="F58" s="1"/>
      <c r="G58" s="1"/>
      <c r="H58" s="1"/>
      <c r="I58" s="1"/>
      <c r="J58" s="1"/>
    </row>
    <row r="59" spans="6:10" x14ac:dyDescent="0.2">
      <c r="F59" s="1"/>
      <c r="G59" s="1"/>
      <c r="H59" s="1"/>
      <c r="I59" s="1"/>
      <c r="J59" s="1"/>
    </row>
    <row r="60" spans="6:10" x14ac:dyDescent="0.2">
      <c r="F60" s="1"/>
      <c r="G60" s="1"/>
      <c r="H60" s="1"/>
      <c r="I60" s="1"/>
      <c r="J60" s="1"/>
    </row>
    <row r="61" spans="6:10" x14ac:dyDescent="0.2">
      <c r="F61" s="1"/>
      <c r="G61" s="1"/>
      <c r="H61" s="1"/>
      <c r="I61" s="1"/>
      <c r="J61" s="1"/>
    </row>
    <row r="62" spans="6:10" x14ac:dyDescent="0.2">
      <c r="F62" s="1"/>
      <c r="G62" s="1"/>
      <c r="H62" s="1"/>
      <c r="I62" s="1"/>
      <c r="J62" s="1"/>
    </row>
    <row r="63" spans="6:10" x14ac:dyDescent="0.2">
      <c r="F63" s="1"/>
      <c r="G63" s="1"/>
      <c r="H63" s="1"/>
      <c r="I63" s="1"/>
      <c r="J63" s="1"/>
    </row>
    <row r="64" spans="6:10" x14ac:dyDescent="0.2">
      <c r="F64" s="1"/>
      <c r="G64" s="1"/>
      <c r="H64" s="1"/>
      <c r="I64" s="1"/>
      <c r="J64" s="1"/>
    </row>
    <row r="65" spans="6:10" x14ac:dyDescent="0.2">
      <c r="F65" s="1"/>
      <c r="G65" s="1"/>
      <c r="H65" s="1"/>
      <c r="I65" s="1"/>
      <c r="J65" s="1"/>
    </row>
    <row r="66" spans="6:10" x14ac:dyDescent="0.2">
      <c r="F66" s="1"/>
      <c r="G66" s="1"/>
      <c r="H66" s="1"/>
      <c r="I66" s="1"/>
      <c r="J66" s="1"/>
    </row>
    <row r="67" spans="6:10" x14ac:dyDescent="0.2">
      <c r="F67" s="1"/>
      <c r="G67" s="1"/>
      <c r="H67" s="1"/>
      <c r="I67" s="1"/>
      <c r="J67" s="1"/>
    </row>
    <row r="68" spans="6:10" x14ac:dyDescent="0.2">
      <c r="F68" s="1"/>
      <c r="G68" s="1"/>
      <c r="H68" s="1"/>
      <c r="I68" s="1"/>
      <c r="J68" s="1"/>
    </row>
    <row r="69" spans="6:10" x14ac:dyDescent="0.2">
      <c r="F69" s="1"/>
      <c r="G69" s="1"/>
      <c r="H69" s="1"/>
      <c r="I69" s="1"/>
      <c r="J69" s="1"/>
    </row>
    <row r="70" spans="6:10" x14ac:dyDescent="0.2">
      <c r="F70" s="1"/>
      <c r="G70" s="1"/>
      <c r="H70" s="1"/>
      <c r="I70" s="1"/>
      <c r="J70" s="1"/>
    </row>
    <row r="71" spans="6:10" x14ac:dyDescent="0.2">
      <c r="F71" s="1"/>
      <c r="G71" s="1"/>
      <c r="H71" s="1"/>
      <c r="I71" s="1"/>
      <c r="J71" s="1"/>
    </row>
    <row r="72" spans="6:10" x14ac:dyDescent="0.2">
      <c r="F72" s="1"/>
      <c r="G72" s="1"/>
      <c r="H72" s="1"/>
      <c r="I72" s="1"/>
      <c r="J72" s="1"/>
    </row>
    <row r="73" spans="6:10" x14ac:dyDescent="0.2">
      <c r="F73" s="1"/>
      <c r="G73" s="1"/>
      <c r="H73" s="1"/>
      <c r="I73" s="1"/>
      <c r="J73" s="1"/>
    </row>
    <row r="74" spans="6:10" x14ac:dyDescent="0.2">
      <c r="F74" s="1"/>
      <c r="G74" s="1"/>
      <c r="H74" s="1"/>
      <c r="I74" s="1"/>
      <c r="J74" s="1"/>
    </row>
    <row r="75" spans="6:10" x14ac:dyDescent="0.2">
      <c r="F75" s="1"/>
      <c r="G75" s="1"/>
      <c r="H75" s="1"/>
      <c r="I75" s="1"/>
      <c r="J75" s="1"/>
    </row>
    <row r="76" spans="6:10" x14ac:dyDescent="0.2">
      <c r="F76" s="1"/>
      <c r="G76" s="1"/>
      <c r="H76" s="1"/>
      <c r="I76" s="1"/>
      <c r="J76" s="1"/>
    </row>
  </sheetData>
  <mergeCells count="5">
    <mergeCell ref="J1:L1"/>
    <mergeCell ref="A5:E5"/>
    <mergeCell ref="B4:E4"/>
    <mergeCell ref="G1:H1"/>
    <mergeCell ref="B1:E1"/>
  </mergeCells>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91"/>
  <sheetViews>
    <sheetView workbookViewId="0"/>
  </sheetViews>
  <sheetFormatPr defaultRowHeight="12.75" x14ac:dyDescent="0.2"/>
  <cols>
    <col min="11" max="11" width="15.7109375" customWidth="1"/>
    <col min="12" max="12" width="9.140625" customWidth="1"/>
  </cols>
  <sheetData>
    <row r="1" spans="1:13" x14ac:dyDescent="0.2">
      <c r="A1" t="s">
        <v>17</v>
      </c>
      <c r="B1" t="s">
        <v>18</v>
      </c>
      <c r="C1" t="s">
        <v>19</v>
      </c>
      <c r="E1" s="7" t="s">
        <v>24</v>
      </c>
      <c r="F1" s="7" t="s">
        <v>25</v>
      </c>
      <c r="G1" s="7" t="s">
        <v>26</v>
      </c>
      <c r="H1" s="7" t="s">
        <v>66</v>
      </c>
      <c r="I1" s="7" t="s">
        <v>27</v>
      </c>
      <c r="J1" s="7" t="s">
        <v>67</v>
      </c>
      <c r="K1" s="7" t="s">
        <v>68</v>
      </c>
      <c r="L1" s="7" t="s">
        <v>69</v>
      </c>
    </row>
    <row r="2" spans="1:13" x14ac:dyDescent="0.2">
      <c r="A2" t="s">
        <v>126</v>
      </c>
      <c r="B2" t="s">
        <v>129</v>
      </c>
      <c r="C2" t="s">
        <v>132</v>
      </c>
      <c r="E2">
        <v>2.0487929694810134</v>
      </c>
      <c r="F2">
        <v>1.0501567288793097</v>
      </c>
      <c r="G2">
        <v>0.51257337589621288</v>
      </c>
      <c r="H2">
        <v>54.821773240671547</v>
      </c>
      <c r="I2">
        <v>13.060413543219907</v>
      </c>
      <c r="J2">
        <v>14.403404834568882</v>
      </c>
      <c r="K2">
        <v>75.999999999999091</v>
      </c>
      <c r="L2">
        <v>1.4142135623730951E-2</v>
      </c>
      <c r="M2" t="s">
        <v>140</v>
      </c>
    </row>
    <row r="3" spans="1:13" x14ac:dyDescent="0.2">
      <c r="A3" t="s">
        <v>126</v>
      </c>
      <c r="B3" t="s">
        <v>129</v>
      </c>
      <c r="C3" t="s">
        <v>136</v>
      </c>
      <c r="E3">
        <v>0.42893640920032589</v>
      </c>
      <c r="F3">
        <v>1.3935837095820873</v>
      </c>
      <c r="G3">
        <v>3.2489284651311632</v>
      </c>
      <c r="H3">
        <v>0.91636911171331903</v>
      </c>
      <c r="I3">
        <v>4.9806338776147658</v>
      </c>
      <c r="J3">
        <v>9.672767305171492</v>
      </c>
      <c r="K3">
        <v>176.99999999999818</v>
      </c>
      <c r="L3">
        <v>1.4142135623730951E-2</v>
      </c>
      <c r="M3" t="s">
        <v>140</v>
      </c>
    </row>
    <row r="4" spans="1:13" x14ac:dyDescent="0.2">
      <c r="A4" t="s">
        <v>126</v>
      </c>
      <c r="B4" t="s">
        <v>129</v>
      </c>
      <c r="C4" t="s">
        <v>137</v>
      </c>
      <c r="E4">
        <v>1.0956493690736246</v>
      </c>
      <c r="F4">
        <v>2.09280407548489</v>
      </c>
      <c r="G4">
        <v>1.9101038475971224</v>
      </c>
      <c r="H4">
        <v>10.519819362919334</v>
      </c>
      <c r="I4">
        <v>8.7632478828228919</v>
      </c>
      <c r="J4">
        <v>38.381526320733819</v>
      </c>
      <c r="K4">
        <v>125.99999999999909</v>
      </c>
      <c r="L4">
        <v>1.4142135623730951E-2</v>
      </c>
      <c r="M4" t="s">
        <v>140</v>
      </c>
    </row>
    <row r="5" spans="1:13" x14ac:dyDescent="0.2">
      <c r="A5" t="s">
        <v>126</v>
      </c>
      <c r="B5" t="s">
        <v>129</v>
      </c>
      <c r="C5" t="s">
        <v>138</v>
      </c>
      <c r="E5">
        <v>0.25699177206726787</v>
      </c>
      <c r="F5">
        <v>1.2512515522617003</v>
      </c>
      <c r="G5">
        <v>4.8688389600822859</v>
      </c>
      <c r="H5">
        <v>1.0934341485842158</v>
      </c>
      <c r="I5">
        <v>16.555953386070584</v>
      </c>
      <c r="J5">
        <v>25.920504700962624</v>
      </c>
      <c r="K5">
        <v>267.999999999995</v>
      </c>
      <c r="L5">
        <v>1.4142135623730951E-2</v>
      </c>
      <c r="M5" t="s">
        <v>140</v>
      </c>
    </row>
    <row r="6" spans="1:13" x14ac:dyDescent="0.2">
      <c r="A6" t="s">
        <v>126</v>
      </c>
      <c r="B6" t="s">
        <v>129</v>
      </c>
      <c r="C6" t="s">
        <v>139</v>
      </c>
      <c r="E6">
        <v>0.27690140637409988</v>
      </c>
      <c r="F6">
        <v>1.269233261769251</v>
      </c>
      <c r="G6">
        <v>4.5837010305916932</v>
      </c>
      <c r="H6">
        <v>1.0521163605535806</v>
      </c>
      <c r="I6">
        <v>13.721874752533648</v>
      </c>
      <c r="J6">
        <v>22.105296296915757</v>
      </c>
      <c r="K6">
        <v>230.99999999999454</v>
      </c>
      <c r="L6">
        <v>1.4142135623730951E-2</v>
      </c>
      <c r="M6" t="s">
        <v>140</v>
      </c>
    </row>
    <row r="7" spans="1:13" x14ac:dyDescent="0.2">
      <c r="A7" t="s">
        <v>126</v>
      </c>
      <c r="B7" t="s">
        <v>130</v>
      </c>
      <c r="C7" t="s">
        <v>136</v>
      </c>
      <c r="E7">
        <v>0.67216026321160316</v>
      </c>
      <c r="F7">
        <v>1.6255027976837753</v>
      </c>
      <c r="G7">
        <v>2.41832623356381</v>
      </c>
      <c r="H7">
        <v>1.4469108651946498</v>
      </c>
      <c r="I7">
        <v>3.202551404306504</v>
      </c>
      <c r="J7">
        <v>8.4619713767613387</v>
      </c>
      <c r="K7">
        <v>176.99999999999818</v>
      </c>
      <c r="L7">
        <v>1.4142135623730951E-2</v>
      </c>
      <c r="M7" t="s">
        <v>140</v>
      </c>
    </row>
    <row r="8" spans="1:13" x14ac:dyDescent="0.2">
      <c r="A8" t="s">
        <v>126</v>
      </c>
      <c r="B8" t="s">
        <v>130</v>
      </c>
      <c r="C8" t="s">
        <v>139</v>
      </c>
      <c r="E8">
        <v>0.39467185238006419</v>
      </c>
      <c r="F8">
        <v>1.3465645445554695</v>
      </c>
      <c r="G8">
        <v>3.4118585767772061</v>
      </c>
      <c r="H8">
        <v>0.7132096240562027</v>
      </c>
      <c r="I8">
        <v>4.578728441587768</v>
      </c>
      <c r="J8">
        <v>8.3023155771732196</v>
      </c>
      <c r="K8">
        <v>230.99999999999454</v>
      </c>
      <c r="L8">
        <v>1.4142135623730951E-2</v>
      </c>
      <c r="M8" t="s">
        <v>140</v>
      </c>
    </row>
    <row r="9" spans="1:13" x14ac:dyDescent="0.2">
      <c r="A9" t="s">
        <v>126</v>
      </c>
      <c r="B9" t="s">
        <v>131</v>
      </c>
      <c r="C9" t="s">
        <v>132</v>
      </c>
      <c r="E9">
        <v>1.0524144198066063</v>
      </c>
      <c r="F9">
        <v>0.14304241605216414</v>
      </c>
      <c r="G9">
        <v>0.13591833536303111</v>
      </c>
      <c r="H9">
        <v>8.1290393903529452</v>
      </c>
      <c r="I9">
        <v>7.3394860267341793</v>
      </c>
      <c r="J9">
        <v>0.15017419820365424</v>
      </c>
      <c r="K9">
        <v>145.00000000000455</v>
      </c>
      <c r="L9">
        <v>1.4142135623730951E-2</v>
      </c>
      <c r="M9" t="s">
        <v>140</v>
      </c>
    </row>
    <row r="10" spans="1:13" s="46" customFormat="1" x14ac:dyDescent="0.2">
      <c r="A10" s="46" t="s">
        <v>126</v>
      </c>
      <c r="B10" s="46" t="s">
        <v>131</v>
      </c>
      <c r="C10" s="46" t="s">
        <v>133</v>
      </c>
      <c r="E10" s="46">
        <v>1.4215394975459987</v>
      </c>
      <c r="F10" s="46">
        <v>0.42427170614182136</v>
      </c>
      <c r="G10" s="46">
        <v>0.29845931602621023</v>
      </c>
      <c r="H10" s="46">
        <v>35.264117730367367</v>
      </c>
      <c r="I10" s="46">
        <v>17.450792742351556</v>
      </c>
      <c r="J10" s="46">
        <v>3.1412557857977377</v>
      </c>
      <c r="K10" s="46">
        <v>116.99999999999591</v>
      </c>
      <c r="L10" s="46">
        <v>1.4142135623730951E-2</v>
      </c>
      <c r="M10" s="46" t="s">
        <v>140</v>
      </c>
    </row>
    <row r="11" spans="1:13" x14ac:dyDescent="0.2">
      <c r="A11" t="s">
        <v>126</v>
      </c>
      <c r="B11" t="s">
        <v>131</v>
      </c>
      <c r="C11" t="s">
        <v>134</v>
      </c>
      <c r="E11">
        <v>1.7596619472687947</v>
      </c>
      <c r="F11">
        <v>0.76011882381349283</v>
      </c>
      <c r="G11">
        <v>0.43196866590954469</v>
      </c>
      <c r="H11">
        <v>88.588098951985117</v>
      </c>
      <c r="I11">
        <v>28.609936709436759</v>
      </c>
      <c r="J11">
        <v>16.530267150828269</v>
      </c>
      <c r="K11">
        <v>114.99999999999773</v>
      </c>
      <c r="L11">
        <v>1.4142135623730951E-2</v>
      </c>
      <c r="M11" t="s">
        <v>140</v>
      </c>
    </row>
    <row r="12" spans="1:13" x14ac:dyDescent="0.2">
      <c r="A12" t="s">
        <v>126</v>
      </c>
      <c r="B12" t="s">
        <v>131</v>
      </c>
      <c r="C12" t="s">
        <v>135</v>
      </c>
      <c r="E12">
        <v>2.1837607410076108</v>
      </c>
      <c r="F12">
        <v>1.1858363506983844</v>
      </c>
      <c r="G12">
        <v>0.54302485085945218</v>
      </c>
      <c r="H12">
        <v>46.027754046357948</v>
      </c>
      <c r="I12">
        <v>9.6518302565634606</v>
      </c>
      <c r="J12">
        <v>13.572479479801656</v>
      </c>
      <c r="K12">
        <v>126.99999999999818</v>
      </c>
      <c r="L12">
        <v>1.4142135623730951E-2</v>
      </c>
      <c r="M12" t="s">
        <v>140</v>
      </c>
    </row>
    <row r="13" spans="1:13" x14ac:dyDescent="0.2">
      <c r="A13" t="s">
        <v>126</v>
      </c>
      <c r="B13" t="s">
        <v>132</v>
      </c>
      <c r="C13" t="s">
        <v>136</v>
      </c>
      <c r="E13">
        <v>0.18540233996523292</v>
      </c>
      <c r="F13">
        <v>1.1751662652430419</v>
      </c>
      <c r="G13">
        <v>6.3384651211166574</v>
      </c>
      <c r="H13">
        <v>0.52214442973627473</v>
      </c>
      <c r="I13">
        <v>15.190085806390671</v>
      </c>
      <c r="J13">
        <v>20.977747757139646</v>
      </c>
      <c r="K13">
        <v>176.99999999999818</v>
      </c>
      <c r="L13">
        <v>1.4142135623730951E-2</v>
      </c>
      <c r="M13" t="s">
        <v>140</v>
      </c>
    </row>
    <row r="14" spans="1:13" x14ac:dyDescent="0.2">
      <c r="A14" t="s">
        <v>126</v>
      </c>
      <c r="B14" t="s">
        <v>132</v>
      </c>
      <c r="C14" t="s">
        <v>137</v>
      </c>
      <c r="E14">
        <v>0.36675228992113268</v>
      </c>
      <c r="F14">
        <v>1.3667018090211085</v>
      </c>
      <c r="G14">
        <v>3.7264983657361959</v>
      </c>
      <c r="H14">
        <v>18.908637661507985</v>
      </c>
      <c r="I14">
        <v>140.57709724416941</v>
      </c>
      <c r="J14">
        <v>262.58028171192848</v>
      </c>
      <c r="K14">
        <v>125.99999999999909</v>
      </c>
      <c r="L14">
        <v>1.4142135623730951E-2</v>
      </c>
      <c r="M14" t="s">
        <v>140</v>
      </c>
    </row>
    <row r="15" spans="1:13" x14ac:dyDescent="0.2">
      <c r="A15" t="s">
        <v>126</v>
      </c>
      <c r="B15" t="s">
        <v>132</v>
      </c>
      <c r="C15" t="s">
        <v>138</v>
      </c>
      <c r="E15">
        <v>0.11727690367568619</v>
      </c>
      <c r="F15">
        <v>1.1139914490010818</v>
      </c>
      <c r="G15">
        <v>9.4988136119425377</v>
      </c>
      <c r="H15">
        <v>0.4727866893235424</v>
      </c>
      <c r="I15">
        <v>34.374806211439953</v>
      </c>
      <c r="J15">
        <v>42.658342115747949</v>
      </c>
      <c r="K15">
        <v>267.999999999995</v>
      </c>
      <c r="L15">
        <v>1.4142135623730951E-2</v>
      </c>
      <c r="M15" t="s">
        <v>140</v>
      </c>
    </row>
    <row r="16" spans="1:13" x14ac:dyDescent="0.2">
      <c r="A16" t="s">
        <v>126</v>
      </c>
      <c r="B16" t="s">
        <v>132</v>
      </c>
      <c r="C16" t="s">
        <v>139</v>
      </c>
      <c r="E16">
        <v>0.12563809448002611</v>
      </c>
      <c r="F16">
        <v>1.123521997495007</v>
      </c>
      <c r="G16">
        <v>8.9425265652498744</v>
      </c>
      <c r="H16">
        <v>0.64859014231329737</v>
      </c>
      <c r="I16">
        <v>41.089197739607627</v>
      </c>
      <c r="J16">
        <v>51.866963289518793</v>
      </c>
      <c r="K16">
        <v>230.99999999999454</v>
      </c>
      <c r="L16">
        <v>1.4142135623730951E-2</v>
      </c>
      <c r="M16" t="s">
        <v>140</v>
      </c>
    </row>
    <row r="17" spans="1:13" x14ac:dyDescent="0.2">
      <c r="A17" t="s">
        <v>126</v>
      </c>
      <c r="B17" t="s">
        <v>133</v>
      </c>
      <c r="C17" t="s">
        <v>134</v>
      </c>
      <c r="E17">
        <v>2.1254038600511098</v>
      </c>
      <c r="F17">
        <v>3.0761575217998818</v>
      </c>
      <c r="G17">
        <v>1.4473284723054511</v>
      </c>
      <c r="H17">
        <v>5.7104306117448465</v>
      </c>
      <c r="I17">
        <v>1.2641130907150679</v>
      </c>
      <c r="J17">
        <v>11.961979953652193</v>
      </c>
      <c r="K17">
        <v>15.999999999996817</v>
      </c>
      <c r="L17">
        <v>1.4142135623730951E-2</v>
      </c>
      <c r="M17" t="s">
        <v>140</v>
      </c>
    </row>
    <row r="18" spans="1:13" x14ac:dyDescent="0.2">
      <c r="A18" t="s">
        <v>126</v>
      </c>
      <c r="B18" t="s">
        <v>133</v>
      </c>
      <c r="C18" t="s">
        <v>135</v>
      </c>
      <c r="E18">
        <v>1.2153711773009062</v>
      </c>
      <c r="F18">
        <v>2.2112787802366447</v>
      </c>
      <c r="G18">
        <v>1.8194267081003581</v>
      </c>
      <c r="H18">
        <v>9.9735003017584312</v>
      </c>
      <c r="I18">
        <v>6.7519581159387405</v>
      </c>
      <c r="J18">
        <v>33.015413151431126</v>
      </c>
      <c r="K18">
        <v>25.999999999999091</v>
      </c>
      <c r="L18">
        <v>1.4142135623730951E-2</v>
      </c>
      <c r="M18" t="s">
        <v>140</v>
      </c>
    </row>
    <row r="19" spans="1:13" x14ac:dyDescent="0.2">
      <c r="A19" t="s">
        <v>126</v>
      </c>
      <c r="B19" t="s">
        <v>134</v>
      </c>
      <c r="C19" t="s">
        <v>135</v>
      </c>
      <c r="E19">
        <v>3.7372664724728635</v>
      </c>
      <c r="F19">
        <v>4.698092081664031</v>
      </c>
      <c r="G19">
        <v>1.2570931498377775</v>
      </c>
      <c r="H19">
        <v>12.033372253861792</v>
      </c>
      <c r="I19">
        <v>0.86154749158796795</v>
      </c>
      <c r="J19">
        <v>19.016135860131183</v>
      </c>
      <c r="K19">
        <v>25.999999999999091</v>
      </c>
      <c r="L19">
        <v>1.4142135623730951E-2</v>
      </c>
      <c r="M19" t="s">
        <v>140</v>
      </c>
    </row>
    <row r="20" spans="1:13" x14ac:dyDescent="0.2">
      <c r="A20" t="s">
        <v>126</v>
      </c>
      <c r="B20" t="s">
        <v>136</v>
      </c>
      <c r="C20" t="s">
        <v>139</v>
      </c>
      <c r="E20">
        <v>2.2706393985930231</v>
      </c>
      <c r="F20">
        <v>3.20349686462326</v>
      </c>
      <c r="G20">
        <v>1.4108347043604863</v>
      </c>
      <c r="H20">
        <v>5.3184126934916085</v>
      </c>
      <c r="I20">
        <v>1.0315391038538291</v>
      </c>
      <c r="J20">
        <v>10.586058813826094</v>
      </c>
      <c r="K20">
        <v>230.99999999999454</v>
      </c>
      <c r="L20">
        <v>1.4142135623730951E-2</v>
      </c>
      <c r="M20" t="s">
        <v>140</v>
      </c>
    </row>
    <row r="21" spans="1:13" x14ac:dyDescent="0.2">
      <c r="A21" t="s">
        <v>126</v>
      </c>
      <c r="B21" t="s">
        <v>137</v>
      </c>
      <c r="C21" t="s">
        <v>138</v>
      </c>
      <c r="E21" s="6">
        <v>0.62696490998670029</v>
      </c>
      <c r="F21">
        <v>1.5981283866779479</v>
      </c>
      <c r="G21">
        <v>2.5489917557138067</v>
      </c>
      <c r="H21">
        <v>1.6589296580385822</v>
      </c>
      <c r="I21">
        <v>4.2202822925893972</v>
      </c>
      <c r="J21">
        <v>10.778661495412212</v>
      </c>
      <c r="K21">
        <v>267.999999999995</v>
      </c>
      <c r="L21">
        <v>1.4142135623730951E-2</v>
      </c>
      <c r="M21" t="s">
        <v>140</v>
      </c>
    </row>
    <row r="22" spans="1:13" x14ac:dyDescent="0.2">
      <c r="A22" t="s">
        <v>126</v>
      </c>
      <c r="B22" t="s">
        <v>137</v>
      </c>
      <c r="C22" t="s">
        <v>139</v>
      </c>
      <c r="E22" s="6">
        <v>0.70363211861978003</v>
      </c>
      <c r="F22">
        <v>1.6885151408559267</v>
      </c>
      <c r="G22">
        <v>2.3997129979911356</v>
      </c>
      <c r="H22">
        <v>2.6305188832453914</v>
      </c>
      <c r="I22">
        <v>5.3131259708058618</v>
      </c>
      <c r="J22">
        <v>15.148165155991231</v>
      </c>
      <c r="K22">
        <v>230.99999999999454</v>
      </c>
      <c r="L22">
        <v>1.4142135623730951E-2</v>
      </c>
      <c r="M22" t="s">
        <v>140</v>
      </c>
    </row>
    <row r="23" spans="1:13" x14ac:dyDescent="0.2">
      <c r="A23" t="s">
        <v>127</v>
      </c>
      <c r="B23" t="s">
        <v>129</v>
      </c>
      <c r="C23" t="s">
        <v>138</v>
      </c>
      <c r="E23" s="6">
        <v>0.42904105053281921</v>
      </c>
      <c r="F23">
        <v>1.4143875552860565</v>
      </c>
      <c r="G23">
        <v>3.2966252379103382</v>
      </c>
      <c r="H23">
        <v>1.3937779555337795</v>
      </c>
      <c r="I23">
        <v>7.5717435554588466</v>
      </c>
      <c r="J23">
        <v>15.147213594088804</v>
      </c>
      <c r="K23">
        <v>300.99999999999909</v>
      </c>
      <c r="L23">
        <v>1.4142135623730951E-2</v>
      </c>
      <c r="M23" t="s">
        <v>140</v>
      </c>
    </row>
    <row r="24" spans="1:13" x14ac:dyDescent="0.2">
      <c r="A24" t="s">
        <v>127</v>
      </c>
      <c r="B24" t="s">
        <v>130</v>
      </c>
      <c r="C24" t="s">
        <v>133</v>
      </c>
      <c r="E24">
        <v>2.6067394626262228</v>
      </c>
      <c r="F24">
        <v>1.6731823949980558</v>
      </c>
      <c r="G24">
        <v>0.64186790394171866</v>
      </c>
      <c r="H24">
        <v>9.1112268558948841</v>
      </c>
      <c r="I24">
        <v>1.3408543546152927</v>
      </c>
      <c r="J24">
        <v>3.7537744974327731</v>
      </c>
      <c r="K24">
        <v>99.000000000000909</v>
      </c>
      <c r="L24">
        <v>1.4142135623730951E-2</v>
      </c>
      <c r="M24" t="s">
        <v>140</v>
      </c>
    </row>
    <row r="25" spans="1:13" x14ac:dyDescent="0.2">
      <c r="A25" t="s">
        <v>127</v>
      </c>
      <c r="B25" t="s">
        <v>130</v>
      </c>
      <c r="C25" t="s">
        <v>136</v>
      </c>
      <c r="E25">
        <v>0.75491249168641594</v>
      </c>
      <c r="F25">
        <v>1.7461893100975863</v>
      </c>
      <c r="G25">
        <v>2.3131016234699397</v>
      </c>
      <c r="H25">
        <v>3.7723545268253109</v>
      </c>
      <c r="I25">
        <v>6.6194099360036116</v>
      </c>
      <c r="J25">
        <v>20.183753236718658</v>
      </c>
      <c r="K25">
        <v>210.00000000000227</v>
      </c>
      <c r="L25">
        <v>1.4142135623730951E-2</v>
      </c>
      <c r="M25" t="s">
        <v>140</v>
      </c>
    </row>
    <row r="26" spans="1:13" x14ac:dyDescent="0.2">
      <c r="A26" t="s">
        <v>127</v>
      </c>
      <c r="B26" t="s">
        <v>130</v>
      </c>
      <c r="C26" t="s">
        <v>138</v>
      </c>
      <c r="E26">
        <v>0.37035443926266282</v>
      </c>
      <c r="F26">
        <v>1.3508829567558953</v>
      </c>
      <c r="G26">
        <v>3.647540878530747</v>
      </c>
      <c r="H26">
        <v>0.99713213335975825</v>
      </c>
      <c r="I26">
        <v>7.269718637963555</v>
      </c>
      <c r="J26">
        <v>13.266398772652156</v>
      </c>
      <c r="K26">
        <v>300.99999999999909</v>
      </c>
      <c r="L26">
        <v>1.4142135623730951E-2</v>
      </c>
      <c r="M26" t="s">
        <v>140</v>
      </c>
    </row>
    <row r="27" spans="1:13" x14ac:dyDescent="0.2">
      <c r="A27" t="s">
        <v>127</v>
      </c>
      <c r="B27" t="s">
        <v>130</v>
      </c>
      <c r="C27" t="s">
        <v>139</v>
      </c>
      <c r="E27">
        <v>0.44326141812541525</v>
      </c>
      <c r="F27">
        <v>1.4417812444352551</v>
      </c>
      <c r="G27">
        <v>3.252665775723619</v>
      </c>
      <c r="H27">
        <v>4.5214846965120881</v>
      </c>
      <c r="I27">
        <v>23.012362264249187</v>
      </c>
      <c r="J27">
        <v>47.836560455109257</v>
      </c>
      <c r="K27">
        <v>263.99999999999864</v>
      </c>
      <c r="L27">
        <v>1.4142135623730951E-2</v>
      </c>
      <c r="M27" t="s">
        <v>140</v>
      </c>
    </row>
    <row r="28" spans="1:13" x14ac:dyDescent="0.2">
      <c r="A28" t="s">
        <v>127</v>
      </c>
      <c r="B28" t="s">
        <v>132</v>
      </c>
      <c r="C28" t="s">
        <v>138</v>
      </c>
      <c r="E28">
        <v>0.28988800522075686</v>
      </c>
      <c r="F28">
        <v>1.2592317182857493</v>
      </c>
      <c r="G28">
        <v>4.3438558878171358</v>
      </c>
      <c r="H28">
        <v>0.57815104161502051</v>
      </c>
      <c r="I28">
        <v>6.8798793275914072</v>
      </c>
      <c r="J28">
        <v>10.90918055396085</v>
      </c>
      <c r="K28">
        <v>300.99999999999909</v>
      </c>
      <c r="L28">
        <v>1.4142135623730951E-2</v>
      </c>
      <c r="M28" t="s">
        <v>140</v>
      </c>
    </row>
    <row r="29" spans="1:13" x14ac:dyDescent="0.2">
      <c r="A29" t="s">
        <v>127</v>
      </c>
      <c r="B29" t="s">
        <v>133</v>
      </c>
      <c r="C29" t="s">
        <v>136</v>
      </c>
      <c r="E29">
        <v>0.38373736601965258</v>
      </c>
      <c r="F29">
        <v>1.3828756958795259</v>
      </c>
      <c r="G29">
        <v>3.6037035179125714</v>
      </c>
      <c r="H29">
        <v>4.8724109724229265</v>
      </c>
      <c r="I29">
        <v>33.088397323212504</v>
      </c>
      <c r="J29">
        <v>63.276437474268128</v>
      </c>
      <c r="K29">
        <v>210.00000000000227</v>
      </c>
      <c r="L29">
        <v>1.4142135623730951E-2</v>
      </c>
      <c r="M29" t="s">
        <v>140</v>
      </c>
    </row>
    <row r="30" spans="1:13" x14ac:dyDescent="0.2">
      <c r="A30" t="s">
        <v>127</v>
      </c>
      <c r="B30" t="s">
        <v>133</v>
      </c>
      <c r="C30" t="s">
        <v>138</v>
      </c>
      <c r="E30">
        <v>0.20823871625715076</v>
      </c>
      <c r="F30">
        <v>1.1833575497018314</v>
      </c>
      <c r="G30">
        <v>5.6826971034556397</v>
      </c>
      <c r="H30">
        <v>0.40425719906352975</v>
      </c>
      <c r="I30">
        <v>9.3225518404633352</v>
      </c>
      <c r="J30">
        <v>13.054696474612527</v>
      </c>
      <c r="K30">
        <v>300.99999999999909</v>
      </c>
      <c r="L30">
        <v>1.4142135623730951E-2</v>
      </c>
      <c r="M30" t="s">
        <v>140</v>
      </c>
    </row>
    <row r="31" spans="1:13" x14ac:dyDescent="0.2">
      <c r="A31" t="s">
        <v>127</v>
      </c>
      <c r="B31" t="s">
        <v>133</v>
      </c>
      <c r="C31" t="s">
        <v>139</v>
      </c>
      <c r="E31">
        <v>0.24544701870337007</v>
      </c>
      <c r="F31">
        <v>1.2438028332420519</v>
      </c>
      <c r="G31">
        <v>5.067500268745265</v>
      </c>
      <c r="H31">
        <v>1.9047330208054927</v>
      </c>
      <c r="I31">
        <v>31.616849224535542</v>
      </c>
      <c r="J31">
        <v>48.912703936991889</v>
      </c>
      <c r="K31">
        <v>263.99999999999864</v>
      </c>
      <c r="L31">
        <v>1.4142135623730951E-2</v>
      </c>
      <c r="M31" t="s">
        <v>140</v>
      </c>
    </row>
    <row r="32" spans="1:13" x14ac:dyDescent="0.2">
      <c r="A32" t="s">
        <v>127</v>
      </c>
      <c r="B32" t="s">
        <v>134</v>
      </c>
      <c r="C32" t="s">
        <v>135</v>
      </c>
      <c r="E32">
        <v>2.7713728989541213</v>
      </c>
      <c r="F32">
        <v>3.7344243735369038</v>
      </c>
      <c r="G32">
        <v>1.347499780684954</v>
      </c>
      <c r="H32">
        <v>8.8725203603244935</v>
      </c>
      <c r="I32">
        <v>1.1551997152836959</v>
      </c>
      <c r="J32">
        <v>16.110329053372798</v>
      </c>
      <c r="K32">
        <v>59.000000000003183</v>
      </c>
      <c r="L32">
        <v>1.4142135623730951E-2</v>
      </c>
      <c r="M32" t="s">
        <v>140</v>
      </c>
    </row>
    <row r="33" spans="1:13" x14ac:dyDescent="0.2">
      <c r="A33" t="s">
        <v>127</v>
      </c>
      <c r="B33" t="s">
        <v>136</v>
      </c>
      <c r="C33" t="s">
        <v>139</v>
      </c>
      <c r="E33">
        <v>2.4392244975273747</v>
      </c>
      <c r="F33">
        <v>3.430018794639889</v>
      </c>
      <c r="G33">
        <v>1.4061923361776973</v>
      </c>
      <c r="H33">
        <v>15.198708454264807</v>
      </c>
      <c r="I33">
        <v>2.554483713913867</v>
      </c>
      <c r="J33">
        <v>30.053574799453926</v>
      </c>
      <c r="K33">
        <v>263.99999999999864</v>
      </c>
      <c r="L33">
        <v>1.4142135623730951E-2</v>
      </c>
      <c r="M33" t="s">
        <v>140</v>
      </c>
    </row>
    <row r="34" spans="1:13" x14ac:dyDescent="0.2">
      <c r="A34" t="s">
        <v>127</v>
      </c>
      <c r="B34" t="s">
        <v>137</v>
      </c>
      <c r="C34" t="s">
        <v>138</v>
      </c>
      <c r="E34">
        <v>0.80654466500773503</v>
      </c>
      <c r="F34">
        <v>1.8064895885890686</v>
      </c>
      <c r="G34">
        <v>2.2397886527111845</v>
      </c>
      <c r="H34">
        <v>51.34960919965976</v>
      </c>
      <c r="I34">
        <v>78.936941838028702</v>
      </c>
      <c r="J34">
        <v>257.60318176280697</v>
      </c>
      <c r="K34">
        <v>300.99999999999909</v>
      </c>
      <c r="L34">
        <v>1.4142135623730951E-2</v>
      </c>
      <c r="M34" t="s">
        <v>140</v>
      </c>
    </row>
    <row r="35" spans="1:13" x14ac:dyDescent="0.2">
      <c r="A35" t="s">
        <v>128</v>
      </c>
      <c r="B35" t="s">
        <v>129</v>
      </c>
      <c r="C35" t="s">
        <v>133</v>
      </c>
      <c r="E35">
        <v>2.4213010726154458</v>
      </c>
      <c r="F35">
        <v>1.4224892686501329</v>
      </c>
      <c r="G35">
        <v>0.58748962891821854</v>
      </c>
      <c r="H35">
        <v>64.827030202887826</v>
      </c>
      <c r="I35">
        <v>11.057540474585581</v>
      </c>
      <c r="J35">
        <v>22.374664666880793</v>
      </c>
      <c r="K35">
        <v>133.00000000000409</v>
      </c>
      <c r="L35">
        <v>1.4142135623730951E-2</v>
      </c>
      <c r="M35" t="s">
        <v>140</v>
      </c>
    </row>
    <row r="36" spans="1:13" x14ac:dyDescent="0.2">
      <c r="A36" t="s">
        <v>128</v>
      </c>
      <c r="B36" t="s">
        <v>129</v>
      </c>
      <c r="C36" t="s">
        <v>134</v>
      </c>
      <c r="E36">
        <v>1.6865071026356384</v>
      </c>
      <c r="F36">
        <v>0.71066179471423985</v>
      </c>
      <c r="G36">
        <v>0.42138084897693717</v>
      </c>
      <c r="H36">
        <v>11.952151729959281</v>
      </c>
      <c r="I36">
        <v>4.2021325620757448</v>
      </c>
      <c r="J36">
        <v>2.1222458127075359</v>
      </c>
      <c r="K36">
        <v>133.00000000000409</v>
      </c>
      <c r="L36">
        <v>1.4142135623730951E-2</v>
      </c>
      <c r="M36" t="s">
        <v>140</v>
      </c>
    </row>
    <row r="37" spans="1:13" x14ac:dyDescent="0.2">
      <c r="A37" t="s">
        <v>128</v>
      </c>
      <c r="B37" t="s">
        <v>130</v>
      </c>
      <c r="C37" t="s">
        <v>134</v>
      </c>
      <c r="E37">
        <v>2.2832413986773186</v>
      </c>
      <c r="F37">
        <v>1.283261747400027</v>
      </c>
      <c r="G37">
        <v>0.56203507353336368</v>
      </c>
      <c r="H37">
        <v>477.4077993937982</v>
      </c>
      <c r="I37">
        <v>91.576881285935642</v>
      </c>
      <c r="J37">
        <v>150.8052102603186</v>
      </c>
      <c r="K37">
        <v>123.00000000000182</v>
      </c>
      <c r="L37">
        <v>1.4142135623730951E-2</v>
      </c>
      <c r="M37" t="s">
        <v>140</v>
      </c>
    </row>
    <row r="38" spans="1:13" x14ac:dyDescent="0.2">
      <c r="A38" t="s">
        <v>128</v>
      </c>
      <c r="B38" t="s">
        <v>130</v>
      </c>
      <c r="C38" t="s">
        <v>137</v>
      </c>
      <c r="E38">
        <v>1.8325862527740289</v>
      </c>
      <c r="F38">
        <v>2.8087624967693956</v>
      </c>
      <c r="G38">
        <v>1.5326768344560624</v>
      </c>
      <c r="H38">
        <v>6.8299618668131261</v>
      </c>
      <c r="I38">
        <v>2.0337119016288261</v>
      </c>
      <c r="J38">
        <v>16.044251666134834</v>
      </c>
      <c r="K38">
        <v>183.00000000000409</v>
      </c>
      <c r="L38">
        <v>1.4142135623730951E-2</v>
      </c>
      <c r="M38" t="s">
        <v>140</v>
      </c>
    </row>
    <row r="39" spans="1:13" x14ac:dyDescent="0.2">
      <c r="A39" t="s">
        <v>128</v>
      </c>
      <c r="B39" t="s">
        <v>130</v>
      </c>
      <c r="C39" t="s">
        <v>138</v>
      </c>
      <c r="E39">
        <v>0.48606800094302843</v>
      </c>
      <c r="F39">
        <v>1.438365221692854</v>
      </c>
      <c r="G39">
        <v>2.9591851734783159</v>
      </c>
      <c r="H39">
        <v>0.94171745892916792</v>
      </c>
      <c r="I39">
        <v>3.9859014746245065</v>
      </c>
      <c r="J39">
        <v>8.2464096821399231</v>
      </c>
      <c r="K39">
        <v>325</v>
      </c>
      <c r="L39">
        <v>1.4142135623730951E-2</v>
      </c>
      <c r="M39" t="s">
        <v>140</v>
      </c>
    </row>
    <row r="40" spans="1:13" x14ac:dyDescent="0.2">
      <c r="A40" t="s">
        <v>128</v>
      </c>
      <c r="B40" t="s">
        <v>132</v>
      </c>
      <c r="C40" t="s">
        <v>133</v>
      </c>
      <c r="E40">
        <v>2.5497917812893718</v>
      </c>
      <c r="F40">
        <v>1.5988809298578899</v>
      </c>
      <c r="G40">
        <v>0.62706333183385365</v>
      </c>
      <c r="H40">
        <v>10.43557934849013</v>
      </c>
      <c r="I40">
        <v>1.6051186127047552</v>
      </c>
      <c r="J40">
        <v>4.1033576896382034</v>
      </c>
      <c r="K40">
        <v>101.00000000001046</v>
      </c>
      <c r="L40">
        <v>1.4142135623730951E-2</v>
      </c>
      <c r="M40" t="s">
        <v>140</v>
      </c>
    </row>
    <row r="41" spans="1:13" x14ac:dyDescent="0.2">
      <c r="A41" t="s">
        <v>128</v>
      </c>
      <c r="B41" t="s">
        <v>134</v>
      </c>
      <c r="C41" t="s">
        <v>137</v>
      </c>
      <c r="E41">
        <v>0.57681102650775373</v>
      </c>
      <c r="F41">
        <v>1.5729710472148595</v>
      </c>
      <c r="G41">
        <v>2.7270127908931627</v>
      </c>
      <c r="H41">
        <v>3.9938060037877339</v>
      </c>
      <c r="I41">
        <v>12.003830592702563</v>
      </c>
      <c r="J41">
        <v>29.700332782217586</v>
      </c>
      <c r="K41">
        <v>183.00000000000409</v>
      </c>
      <c r="L41">
        <v>1.4142135623730951E-2</v>
      </c>
      <c r="M41" t="s">
        <v>140</v>
      </c>
    </row>
    <row r="42" spans="1:13" x14ac:dyDescent="0.2">
      <c r="A42" t="s">
        <v>128</v>
      </c>
      <c r="B42" t="s">
        <v>134</v>
      </c>
      <c r="C42" t="s">
        <v>138</v>
      </c>
      <c r="E42">
        <v>0.23015202814969932</v>
      </c>
      <c r="F42">
        <v>1.2117793024284005</v>
      </c>
      <c r="G42">
        <v>5.2651254571617976</v>
      </c>
      <c r="H42">
        <v>0.53446307688550043</v>
      </c>
      <c r="I42">
        <v>10.089928643055266</v>
      </c>
      <c r="J42">
        <v>14.816142813754645</v>
      </c>
      <c r="K42">
        <v>325</v>
      </c>
      <c r="L42">
        <v>1.4142135623730951E-2</v>
      </c>
      <c r="M42" t="s">
        <v>140</v>
      </c>
    </row>
    <row r="43" spans="1:13" x14ac:dyDescent="0.2">
      <c r="A43" t="s">
        <v>128</v>
      </c>
      <c r="B43" t="s">
        <v>135</v>
      </c>
      <c r="C43" t="s">
        <v>136</v>
      </c>
      <c r="E43">
        <v>0.46689725097415719</v>
      </c>
      <c r="F43">
        <v>1.4579350613530393</v>
      </c>
      <c r="G43">
        <v>3.1226036527547172</v>
      </c>
      <c r="H43">
        <v>1.9844667560752431</v>
      </c>
      <c r="I43">
        <v>9.1033490292330299</v>
      </c>
      <c r="J43">
        <v>19.349847864031471</v>
      </c>
      <c r="K43">
        <v>234.00000000000318</v>
      </c>
      <c r="L43">
        <v>1.4142135623730951E-2</v>
      </c>
      <c r="M43" t="s">
        <v>140</v>
      </c>
    </row>
    <row r="44" spans="1:13" x14ac:dyDescent="0.2">
      <c r="A44" t="s">
        <v>128</v>
      </c>
      <c r="B44" t="s">
        <v>135</v>
      </c>
      <c r="C44" t="s">
        <v>137</v>
      </c>
      <c r="E44">
        <v>0.5301049668754767</v>
      </c>
      <c r="F44">
        <v>1.4923215823382805</v>
      </c>
      <c r="G44">
        <v>2.8151435575755159</v>
      </c>
      <c r="H44">
        <v>1.1741833075576407</v>
      </c>
      <c r="I44">
        <v>4.1784206123821255</v>
      </c>
      <c r="J44">
        <v>9.3054417537062228</v>
      </c>
      <c r="K44">
        <v>183.00000000000409</v>
      </c>
      <c r="L44">
        <v>1.4142135623730951E-2</v>
      </c>
      <c r="M44" t="s">
        <v>140</v>
      </c>
    </row>
    <row r="45" spans="1:13" x14ac:dyDescent="0.2">
      <c r="A45" t="s">
        <v>128</v>
      </c>
      <c r="B45" t="s">
        <v>135</v>
      </c>
      <c r="C45" t="s">
        <v>138</v>
      </c>
      <c r="E45">
        <v>0.2254244773782085</v>
      </c>
      <c r="F45">
        <v>1.2252456434724368</v>
      </c>
      <c r="G45">
        <v>5.4352821739795667</v>
      </c>
      <c r="H45">
        <v>5.1137538180734525</v>
      </c>
      <c r="I45">
        <v>100.63236371689823</v>
      </c>
      <c r="J45">
        <v>151.07201009889349</v>
      </c>
      <c r="K45">
        <v>325</v>
      </c>
      <c r="L45">
        <v>1.4142135623730951E-2</v>
      </c>
      <c r="M45" t="s">
        <v>140</v>
      </c>
    </row>
    <row r="46" spans="1:13" x14ac:dyDescent="0.2">
      <c r="A46" t="s">
        <v>128</v>
      </c>
      <c r="B46" t="s">
        <v>135</v>
      </c>
      <c r="C46" t="s">
        <v>139</v>
      </c>
      <c r="E46">
        <v>0.29018027585504769</v>
      </c>
      <c r="F46">
        <v>1.2781567093684087</v>
      </c>
      <c r="G46">
        <v>4.4046987880281705</v>
      </c>
      <c r="H46">
        <v>0.90160132459935238</v>
      </c>
      <c r="I46">
        <v>10.707270207970573</v>
      </c>
      <c r="J46">
        <v>17.492302165236367</v>
      </c>
      <c r="K46">
        <v>287.99999999999955</v>
      </c>
      <c r="L46">
        <v>1.4142135623730951E-2</v>
      </c>
      <c r="M46" t="s">
        <v>140</v>
      </c>
    </row>
    <row r="47" spans="1:13" x14ac:dyDescent="0.2">
      <c r="A47" t="s">
        <v>128</v>
      </c>
      <c r="B47" t="s">
        <v>136</v>
      </c>
      <c r="C47" t="s">
        <v>138</v>
      </c>
      <c r="E47">
        <v>1.2735074576779797</v>
      </c>
      <c r="F47">
        <v>2.2166989963778407</v>
      </c>
      <c r="G47">
        <v>1.7406250611359648</v>
      </c>
      <c r="H47">
        <v>2.9195628590527605</v>
      </c>
      <c r="I47">
        <v>1.800175493127312</v>
      </c>
      <c r="J47">
        <v>8.8456203231101611</v>
      </c>
      <c r="K47">
        <v>325</v>
      </c>
      <c r="L47">
        <v>1.4142135623730951E-2</v>
      </c>
      <c r="M47" t="s">
        <v>140</v>
      </c>
    </row>
    <row r="48" spans="1:13" x14ac:dyDescent="0.2">
      <c r="A48" t="s">
        <v>128</v>
      </c>
      <c r="B48" t="s">
        <v>136</v>
      </c>
      <c r="C48" t="s">
        <v>139</v>
      </c>
      <c r="E48">
        <v>2.3528998743001996</v>
      </c>
      <c r="F48">
        <v>3.3189659582761686</v>
      </c>
      <c r="G48">
        <v>1.4105852928668698</v>
      </c>
      <c r="H48">
        <v>7.6780689785485947</v>
      </c>
      <c r="I48">
        <v>1.3868998985025365</v>
      </c>
      <c r="J48">
        <v>15.277444418103832</v>
      </c>
      <c r="K48">
        <v>287.99999999999955</v>
      </c>
      <c r="L48">
        <v>1.4142135623730951E-2</v>
      </c>
      <c r="M48" t="s">
        <v>140</v>
      </c>
    </row>
    <row r="49" spans="1:13" x14ac:dyDescent="0.2">
      <c r="A49" t="s">
        <v>129</v>
      </c>
      <c r="B49" t="s">
        <v>130</v>
      </c>
      <c r="C49" t="s">
        <v>131</v>
      </c>
      <c r="E49">
        <v>0.29535141823604522</v>
      </c>
      <c r="F49">
        <v>1.2951444023443655</v>
      </c>
      <c r="G49">
        <v>4.3850962696555751</v>
      </c>
      <c r="H49">
        <v>6.9328833324006149</v>
      </c>
      <c r="I49">
        <v>79.475957828201572</v>
      </c>
      <c r="J49">
        <v>133.31289400696986</v>
      </c>
      <c r="K49">
        <v>176.99999999999818</v>
      </c>
      <c r="L49">
        <v>1.4142135623730951E-2</v>
      </c>
      <c r="M49" t="s">
        <v>140</v>
      </c>
    </row>
    <row r="50" spans="1:13" x14ac:dyDescent="0.2">
      <c r="A50" t="s">
        <v>129</v>
      </c>
      <c r="B50" t="s">
        <v>130</v>
      </c>
      <c r="C50" t="s">
        <v>135</v>
      </c>
      <c r="E50">
        <v>0.74264555756300898</v>
      </c>
      <c r="F50">
        <v>1.7239545149723776</v>
      </c>
      <c r="G50">
        <v>2.3213691880545726</v>
      </c>
      <c r="H50">
        <v>2.5420997249495261</v>
      </c>
      <c r="I50">
        <v>4.6092409185067691</v>
      </c>
      <c r="J50">
        <v>13.698752367538464</v>
      </c>
      <c r="K50">
        <v>50</v>
      </c>
      <c r="L50">
        <v>1.4142135623730951E-2</v>
      </c>
      <c r="M50" t="s">
        <v>140</v>
      </c>
    </row>
    <row r="51" spans="1:13" x14ac:dyDescent="0.2">
      <c r="A51" t="s">
        <v>129</v>
      </c>
      <c r="B51" t="s">
        <v>131</v>
      </c>
      <c r="C51" t="s">
        <v>132</v>
      </c>
      <c r="E51">
        <v>0.97710740150569364</v>
      </c>
      <c r="F51">
        <v>0.13621054088261089</v>
      </c>
      <c r="G51">
        <v>0.13940181056116704</v>
      </c>
      <c r="H51">
        <v>7.209891654463644</v>
      </c>
      <c r="I51">
        <v>7.5516896297244376</v>
      </c>
      <c r="J51">
        <v>0.14010884965538578</v>
      </c>
      <c r="K51">
        <v>176.99999999999818</v>
      </c>
      <c r="L51">
        <v>1.4142135623730951E-2</v>
      </c>
      <c r="M51" t="s">
        <v>141</v>
      </c>
    </row>
    <row r="52" spans="1:13" x14ac:dyDescent="0.2">
      <c r="A52" t="s">
        <v>129</v>
      </c>
      <c r="B52" t="s">
        <v>131</v>
      </c>
      <c r="C52" t="s">
        <v>135</v>
      </c>
      <c r="E52">
        <v>2.0274986193634632</v>
      </c>
      <c r="F52">
        <v>1.0733111736639718</v>
      </c>
      <c r="G52">
        <v>0.52937701826940808</v>
      </c>
      <c r="H52">
        <v>9.3615462562083156</v>
      </c>
      <c r="I52">
        <v>2.2773325481916702</v>
      </c>
      <c r="J52">
        <v>2.6234799800184314</v>
      </c>
      <c r="K52">
        <v>176.99999999999818</v>
      </c>
      <c r="L52">
        <v>1.4142135623730951E-2</v>
      </c>
      <c r="M52" t="s">
        <v>140</v>
      </c>
    </row>
    <row r="53" spans="1:13" x14ac:dyDescent="0.2">
      <c r="A53" t="s">
        <v>129</v>
      </c>
      <c r="B53" t="s">
        <v>132</v>
      </c>
      <c r="C53" t="s">
        <v>136</v>
      </c>
      <c r="E53">
        <v>0.17654730467050167</v>
      </c>
      <c r="F53">
        <v>0.84326923252816643</v>
      </c>
      <c r="G53">
        <v>4.776449202110439</v>
      </c>
      <c r="H53">
        <v>0.4180684447931986</v>
      </c>
      <c r="I53">
        <v>13.41297779504856</v>
      </c>
      <c r="J53">
        <v>9.5380087292571343</v>
      </c>
      <c r="K53">
        <v>132.99999999999272</v>
      </c>
      <c r="L53">
        <v>1.4142135623730951E-2</v>
      </c>
      <c r="M53" t="s">
        <v>140</v>
      </c>
    </row>
    <row r="54" spans="1:13" x14ac:dyDescent="0.2">
      <c r="A54" t="s">
        <v>129</v>
      </c>
      <c r="B54" t="s">
        <v>132</v>
      </c>
      <c r="C54" t="s">
        <v>137</v>
      </c>
      <c r="E54">
        <v>0.3492357662770183</v>
      </c>
      <c r="F54">
        <v>0.65304814006750822</v>
      </c>
      <c r="G54">
        <v>1.869934878174826</v>
      </c>
      <c r="H54">
        <v>3.7861232899075228</v>
      </c>
      <c r="I54">
        <v>31.042545235522272</v>
      </c>
      <c r="J54">
        <v>13.238772416905446</v>
      </c>
      <c r="K54">
        <v>81.999999999993634</v>
      </c>
      <c r="L54">
        <v>1.4142135623730951E-2</v>
      </c>
      <c r="M54" t="s">
        <v>140</v>
      </c>
    </row>
    <row r="55" spans="1:13" x14ac:dyDescent="0.2">
      <c r="A55" t="s">
        <v>129</v>
      </c>
      <c r="B55" t="s">
        <v>132</v>
      </c>
      <c r="C55" t="s">
        <v>138</v>
      </c>
      <c r="E55">
        <v>0.1116756198866049</v>
      </c>
      <c r="F55">
        <v>0.89030175186395266</v>
      </c>
      <c r="G55">
        <v>7.9722123124811164</v>
      </c>
      <c r="H55">
        <v>0.63178234183654514</v>
      </c>
      <c r="I55">
        <v>50.658314941954103</v>
      </c>
      <c r="J55">
        <v>40.153665387079556</v>
      </c>
      <c r="K55">
        <v>223.99999999998954</v>
      </c>
      <c r="L55">
        <v>1.4142135623730951E-2</v>
      </c>
      <c r="M55" t="s">
        <v>140</v>
      </c>
    </row>
    <row r="56" spans="1:13" x14ac:dyDescent="0.2">
      <c r="A56" t="s">
        <v>129</v>
      </c>
      <c r="B56" t="s">
        <v>132</v>
      </c>
      <c r="C56" t="s">
        <v>139</v>
      </c>
      <c r="E56">
        <v>0.11963747031750457</v>
      </c>
      <c r="F56">
        <v>0.88519741117473605</v>
      </c>
      <c r="G56">
        <v>7.3989980632783388</v>
      </c>
      <c r="H56">
        <v>0.45193405937174858</v>
      </c>
      <c r="I56">
        <v>31.574801543946641</v>
      </c>
      <c r="J56">
        <v>24.741207966801408</v>
      </c>
      <c r="K56">
        <v>186.99999999998909</v>
      </c>
      <c r="L56">
        <v>1.4142135623730951E-2</v>
      </c>
      <c r="M56" t="s">
        <v>140</v>
      </c>
    </row>
    <row r="57" spans="1:13" x14ac:dyDescent="0.2">
      <c r="A57" t="s">
        <v>129</v>
      </c>
      <c r="B57" t="s">
        <v>133</v>
      </c>
      <c r="C57" t="s">
        <v>134</v>
      </c>
      <c r="E57">
        <v>2.0599025473842731</v>
      </c>
      <c r="F57">
        <v>2.9573811101478569</v>
      </c>
      <c r="G57">
        <v>1.4356898164445833</v>
      </c>
      <c r="H57">
        <v>3.9134615537203792</v>
      </c>
      <c r="I57">
        <v>0.92229047247423523</v>
      </c>
      <c r="J57">
        <v>8.0664474964551722</v>
      </c>
      <c r="K57">
        <v>62.000000000000455</v>
      </c>
      <c r="L57">
        <v>1.4142135623730951E-2</v>
      </c>
      <c r="M57" t="s">
        <v>140</v>
      </c>
    </row>
    <row r="58" spans="1:13" x14ac:dyDescent="0.2">
      <c r="A58" t="s">
        <v>129</v>
      </c>
      <c r="B58" t="s">
        <v>137</v>
      </c>
      <c r="C58" t="s">
        <v>138</v>
      </c>
      <c r="E58">
        <v>0.29958127343642343</v>
      </c>
      <c r="F58">
        <v>1.2772238993743905</v>
      </c>
      <c r="G58">
        <v>4.263363609893462</v>
      </c>
      <c r="H58">
        <v>0.70019604272337832</v>
      </c>
      <c r="I58">
        <v>7.8017194125397529</v>
      </c>
      <c r="J58">
        <v>12.726951814443245</v>
      </c>
      <c r="K58">
        <v>191.99999999999591</v>
      </c>
      <c r="L58">
        <v>1.4142135623730951E-2</v>
      </c>
      <c r="M58" t="s">
        <v>140</v>
      </c>
    </row>
    <row r="59" spans="1:13" x14ac:dyDescent="0.2">
      <c r="A59" t="s">
        <v>129</v>
      </c>
      <c r="B59" t="s">
        <v>137</v>
      </c>
      <c r="C59" t="s">
        <v>139</v>
      </c>
      <c r="E59">
        <v>0.33621499827056328</v>
      </c>
      <c r="F59">
        <v>1.3303426499414432</v>
      </c>
      <c r="G59">
        <v>3.9568212506417475</v>
      </c>
      <c r="H59">
        <v>1.5670665233720404</v>
      </c>
      <c r="I59">
        <v>13.862873712869828</v>
      </c>
      <c r="J59">
        <v>24.534674238544756</v>
      </c>
      <c r="K59">
        <v>154.99999999999545</v>
      </c>
      <c r="L59">
        <v>1.4142135623730951E-2</v>
      </c>
      <c r="M59" t="s">
        <v>140</v>
      </c>
    </row>
    <row r="60" spans="1:13" x14ac:dyDescent="0.2">
      <c r="A60" t="s">
        <v>130</v>
      </c>
      <c r="B60" t="s">
        <v>131</v>
      </c>
      <c r="C60" t="s">
        <v>132</v>
      </c>
      <c r="E60">
        <v>0.75443896428615453</v>
      </c>
      <c r="F60">
        <v>0.26889551693674313</v>
      </c>
      <c r="G60">
        <v>0.35641785441340562</v>
      </c>
      <c r="H60">
        <v>5.9927790943280907</v>
      </c>
      <c r="I60">
        <v>10.528828426663662</v>
      </c>
      <c r="J60">
        <v>0.76128482339735148</v>
      </c>
      <c r="K60">
        <v>166.99999999999591</v>
      </c>
      <c r="L60">
        <v>1.4142135623730951E-2</v>
      </c>
      <c r="M60" t="s">
        <v>140</v>
      </c>
    </row>
    <row r="61" spans="1:13" x14ac:dyDescent="0.2">
      <c r="A61" t="s">
        <v>130</v>
      </c>
      <c r="B61" t="s">
        <v>133</v>
      </c>
      <c r="C61" t="s">
        <v>136</v>
      </c>
      <c r="E61">
        <v>0.22934580662982559</v>
      </c>
      <c r="F61">
        <v>0.79193916025189937</v>
      </c>
      <c r="G61">
        <v>3.4530352740659636</v>
      </c>
      <c r="H61">
        <v>0.61347329991073662</v>
      </c>
      <c r="I61">
        <v>11.663101576172949</v>
      </c>
      <c r="J61">
        <v>7.3147198152706707</v>
      </c>
      <c r="K61">
        <v>161.00000000000136</v>
      </c>
      <c r="L61">
        <v>1.4142135623730951E-2</v>
      </c>
      <c r="M61" t="s">
        <v>140</v>
      </c>
    </row>
    <row r="62" spans="1:13" x14ac:dyDescent="0.2">
      <c r="A62" t="s">
        <v>130</v>
      </c>
      <c r="B62" t="s">
        <v>133</v>
      </c>
      <c r="C62" t="s">
        <v>137</v>
      </c>
      <c r="E62">
        <v>0.35403758476806879</v>
      </c>
      <c r="F62">
        <v>0.66094001849497641</v>
      </c>
      <c r="G62">
        <v>1.8668639910871621</v>
      </c>
      <c r="H62">
        <v>1.5161902207678402</v>
      </c>
      <c r="I62">
        <v>12.096366937702181</v>
      </c>
      <c r="J62">
        <v>5.2841975942428654</v>
      </c>
      <c r="K62">
        <v>110.00000000000227</v>
      </c>
      <c r="L62">
        <v>1.4142135623730951E-2</v>
      </c>
      <c r="M62" t="s">
        <v>140</v>
      </c>
    </row>
    <row r="63" spans="1:13" x14ac:dyDescent="0.2">
      <c r="A63" t="s">
        <v>130</v>
      </c>
      <c r="B63" t="s">
        <v>133</v>
      </c>
      <c r="C63" t="s">
        <v>138</v>
      </c>
      <c r="E63">
        <v>0.12445667422731443</v>
      </c>
      <c r="F63">
        <v>0.87598821480702438</v>
      </c>
      <c r="G63">
        <v>7.0384993030351417</v>
      </c>
      <c r="H63">
        <v>1.5741010820376178</v>
      </c>
      <c r="I63">
        <v>101.62398818031636</v>
      </c>
      <c r="J63">
        <v>77.981711270611058</v>
      </c>
      <c r="K63">
        <v>251.99999999999818</v>
      </c>
      <c r="L63">
        <v>1.4142135623730951E-2</v>
      </c>
      <c r="M63" t="s">
        <v>140</v>
      </c>
    </row>
    <row r="64" spans="1:13" x14ac:dyDescent="0.2">
      <c r="A64" t="s">
        <v>130</v>
      </c>
      <c r="B64" t="s">
        <v>133</v>
      </c>
      <c r="C64" t="s">
        <v>139</v>
      </c>
      <c r="E64">
        <v>0.14669471746602694</v>
      </c>
      <c r="F64">
        <v>0.86268484767898934</v>
      </c>
      <c r="G64">
        <v>5.880817404885617</v>
      </c>
      <c r="H64">
        <v>0.44906839801389364</v>
      </c>
      <c r="I64">
        <v>20.86813049332234</v>
      </c>
      <c r="J64">
        <v>15.5305874717985</v>
      </c>
      <c r="K64">
        <v>214.99999999999773</v>
      </c>
      <c r="L64">
        <v>1.4142135623730951E-2</v>
      </c>
      <c r="M64" t="s">
        <v>140</v>
      </c>
    </row>
    <row r="65" spans="1:13" x14ac:dyDescent="0.2">
      <c r="A65" t="s">
        <v>130</v>
      </c>
      <c r="B65" t="s">
        <v>134</v>
      </c>
      <c r="C65" t="s">
        <v>137</v>
      </c>
      <c r="E65">
        <v>0.44948821055128535</v>
      </c>
      <c r="F65">
        <v>0.56002280328937448</v>
      </c>
      <c r="G65">
        <v>1.2459121065767695</v>
      </c>
      <c r="H65">
        <v>2.9408808351383651</v>
      </c>
      <c r="I65">
        <v>14.555958765529414</v>
      </c>
      <c r="J65">
        <v>4.565120431027613</v>
      </c>
      <c r="K65">
        <v>112.00000000000045</v>
      </c>
      <c r="L65">
        <v>1.4142135623730951E-2</v>
      </c>
      <c r="M65" t="s">
        <v>140</v>
      </c>
    </row>
    <row r="66" spans="1:13" x14ac:dyDescent="0.2">
      <c r="A66" t="s">
        <v>130</v>
      </c>
      <c r="B66" t="s">
        <v>134</v>
      </c>
      <c r="C66" t="s">
        <v>138</v>
      </c>
      <c r="E66">
        <v>0.17934924703865174</v>
      </c>
      <c r="F66">
        <v>0.84246982904816214</v>
      </c>
      <c r="G66">
        <v>4.6973703149509216</v>
      </c>
      <c r="H66">
        <v>0.40920476256427418</v>
      </c>
      <c r="I66">
        <v>12.721594964360067</v>
      </c>
      <c r="J66">
        <v>9.0292208861217809</v>
      </c>
      <c r="K66">
        <v>253.99999999999636</v>
      </c>
      <c r="L66">
        <v>1.4142135623730951E-2</v>
      </c>
      <c r="M66" t="s">
        <v>140</v>
      </c>
    </row>
    <row r="67" spans="1:13" x14ac:dyDescent="0.2">
      <c r="A67" t="s">
        <v>130</v>
      </c>
      <c r="B67" t="s">
        <v>136</v>
      </c>
      <c r="C67" t="s">
        <v>139</v>
      </c>
      <c r="E67">
        <v>1.3968843374668569</v>
      </c>
      <c r="F67">
        <v>2.3790147138329747</v>
      </c>
      <c r="G67">
        <v>1.7030863973656805</v>
      </c>
      <c r="H67">
        <v>5.6950517726577123</v>
      </c>
      <c r="I67">
        <v>2.9186148026753749</v>
      </c>
      <c r="J67">
        <v>16.51851632866336</v>
      </c>
      <c r="K67">
        <v>164.99999999999773</v>
      </c>
      <c r="L67">
        <v>1.4142135623730951E-2</v>
      </c>
      <c r="M67" t="s">
        <v>140</v>
      </c>
    </row>
    <row r="68" spans="1:13" x14ac:dyDescent="0.2">
      <c r="A68" t="s">
        <v>130</v>
      </c>
      <c r="B68" t="s">
        <v>137</v>
      </c>
      <c r="C68" t="s">
        <v>138</v>
      </c>
      <c r="E68">
        <v>0.3546911459187938</v>
      </c>
      <c r="F68">
        <v>1.3372658079329824</v>
      </c>
      <c r="G68">
        <v>3.7702260778709942</v>
      </c>
      <c r="H68">
        <v>0.99186305730960422</v>
      </c>
      <c r="I68">
        <v>7.8840799582101795</v>
      </c>
      <c r="J68">
        <v>14.098941254624878</v>
      </c>
      <c r="K68">
        <v>201.99999999999818</v>
      </c>
      <c r="L68">
        <v>1.4142135623730951E-2</v>
      </c>
      <c r="M68" t="s">
        <v>140</v>
      </c>
    </row>
    <row r="69" spans="1:13" x14ac:dyDescent="0.2">
      <c r="A69" t="s">
        <v>131</v>
      </c>
      <c r="B69" t="s">
        <v>132</v>
      </c>
      <c r="C69" t="s">
        <v>133</v>
      </c>
      <c r="E69">
        <v>3.6922405262507922</v>
      </c>
      <c r="F69">
        <v>2.7334922300285429</v>
      </c>
      <c r="G69">
        <v>0.74033427957744935</v>
      </c>
      <c r="H69">
        <v>15.111265884340146</v>
      </c>
      <c r="I69">
        <v>1.1084621738273082</v>
      </c>
      <c r="J69">
        <v>8.2824069404506915</v>
      </c>
      <c r="K69">
        <v>145.00000000000455</v>
      </c>
      <c r="L69">
        <v>1.4142135623730951E-2</v>
      </c>
      <c r="M69" t="s">
        <v>140</v>
      </c>
    </row>
    <row r="70" spans="1:13" x14ac:dyDescent="0.2">
      <c r="A70" t="s">
        <v>131</v>
      </c>
      <c r="B70" t="s">
        <v>132</v>
      </c>
      <c r="C70" t="s">
        <v>134</v>
      </c>
      <c r="E70">
        <v>2.3910156756040344</v>
      </c>
      <c r="F70">
        <v>1.4300129515757161</v>
      </c>
      <c r="G70">
        <v>0.5980776145327682</v>
      </c>
      <c r="H70">
        <v>11.211533171547494</v>
      </c>
      <c r="I70">
        <v>1.9611018954949835</v>
      </c>
      <c r="J70">
        <v>4.0103299085953559</v>
      </c>
      <c r="K70">
        <v>145.00000000000455</v>
      </c>
      <c r="L70">
        <v>1.4142135623730951E-2</v>
      </c>
      <c r="M70" t="s">
        <v>140</v>
      </c>
    </row>
    <row r="71" spans="1:13" x14ac:dyDescent="0.2">
      <c r="A71" t="s">
        <v>131</v>
      </c>
      <c r="B71" t="s">
        <v>132</v>
      </c>
      <c r="C71" t="s">
        <v>135</v>
      </c>
      <c r="E71">
        <v>1.9185883674571851</v>
      </c>
      <c r="F71">
        <v>0.92462055282370359</v>
      </c>
      <c r="G71">
        <v>0.48192752990009841</v>
      </c>
      <c r="H71">
        <v>25.221035861243411</v>
      </c>
      <c r="I71">
        <v>6.8517152473906346</v>
      </c>
      <c r="J71">
        <v>5.8576900966533598</v>
      </c>
      <c r="K71">
        <v>145.00000000000455</v>
      </c>
      <c r="L71">
        <v>1.4142135623730951E-2</v>
      </c>
      <c r="M71" t="s">
        <v>140</v>
      </c>
    </row>
    <row r="72" spans="1:13" x14ac:dyDescent="0.2">
      <c r="A72" t="s">
        <v>131</v>
      </c>
      <c r="B72" t="s">
        <v>133</v>
      </c>
      <c r="C72" t="s">
        <v>134</v>
      </c>
      <c r="E72">
        <v>5.0095347610586378</v>
      </c>
      <c r="F72">
        <v>4.0469429586901873</v>
      </c>
      <c r="G72">
        <v>0.8078480640854897</v>
      </c>
      <c r="H72">
        <v>20.579311901456045</v>
      </c>
      <c r="I72">
        <v>0.82004193244944312</v>
      </c>
      <c r="J72">
        <v>13.430439553992617</v>
      </c>
      <c r="K72">
        <v>116.99999999999591</v>
      </c>
      <c r="L72">
        <v>1.4142135623730951E-2</v>
      </c>
      <c r="M72" t="s">
        <v>140</v>
      </c>
    </row>
    <row r="73" spans="1:13" x14ac:dyDescent="0.2">
      <c r="A73" t="s">
        <v>131</v>
      </c>
      <c r="B73" t="s">
        <v>133</v>
      </c>
      <c r="C73" t="s">
        <v>135</v>
      </c>
      <c r="E73">
        <v>2.8646057696212339</v>
      </c>
      <c r="F73">
        <v>1.8647419426249985</v>
      </c>
      <c r="G73">
        <v>0.65095936145920685</v>
      </c>
      <c r="H73">
        <v>215.15179324032673</v>
      </c>
      <c r="I73">
        <v>26.218946994680245</v>
      </c>
      <c r="J73">
        <v>91.170161504050895</v>
      </c>
      <c r="K73">
        <v>126.99999999999818</v>
      </c>
      <c r="L73">
        <v>1.4142135623730951E-2</v>
      </c>
      <c r="M73" t="s">
        <v>140</v>
      </c>
    </row>
    <row r="74" spans="1:13" x14ac:dyDescent="0.2">
      <c r="A74" t="s">
        <v>131</v>
      </c>
      <c r="B74" t="s">
        <v>134</v>
      </c>
      <c r="C74" t="s">
        <v>135</v>
      </c>
      <c r="E74">
        <v>4.9166871749381391</v>
      </c>
      <c r="F74">
        <v>3.9618384770353385</v>
      </c>
      <c r="G74">
        <v>0.80579429523807067</v>
      </c>
      <c r="H74">
        <v>18.446538937784975</v>
      </c>
      <c r="I74">
        <v>0.76307941608389407</v>
      </c>
      <c r="J74">
        <v>11.977419750010219</v>
      </c>
      <c r="K74">
        <v>126.99999999999818</v>
      </c>
      <c r="L74">
        <v>1.4142135623730951E-2</v>
      </c>
      <c r="M74" t="s">
        <v>140</v>
      </c>
    </row>
    <row r="75" spans="1:13" x14ac:dyDescent="0.2">
      <c r="A75" t="s">
        <v>131</v>
      </c>
      <c r="B75" t="s">
        <v>136</v>
      </c>
      <c r="C75" t="s">
        <v>138</v>
      </c>
      <c r="E75">
        <v>1.0793968890021959</v>
      </c>
      <c r="F75">
        <v>2.0754681936396886</v>
      </c>
      <c r="G75">
        <v>1.9228035718708341</v>
      </c>
      <c r="H75">
        <v>8.7941042982209581</v>
      </c>
      <c r="I75">
        <v>7.5479547517773646</v>
      </c>
      <c r="J75">
        <v>32.513330035963854</v>
      </c>
      <c r="K75">
        <v>368.99999999999409</v>
      </c>
      <c r="L75">
        <v>1.4142135623730951E-2</v>
      </c>
      <c r="M75" t="s">
        <v>140</v>
      </c>
    </row>
    <row r="76" spans="1:13" x14ac:dyDescent="0.2">
      <c r="A76" t="s">
        <v>132</v>
      </c>
      <c r="B76" t="s">
        <v>133</v>
      </c>
      <c r="C76" t="s">
        <v>134</v>
      </c>
      <c r="E76">
        <v>1.8326500825672107</v>
      </c>
      <c r="F76">
        <v>2.8300044095620978</v>
      </c>
      <c r="G76">
        <v>1.544214270079193</v>
      </c>
      <c r="H76">
        <v>20.290158921353605</v>
      </c>
      <c r="I76">
        <v>6.0412435865184255</v>
      </c>
      <c r="J76">
        <v>48.383866538276173</v>
      </c>
      <c r="K76">
        <v>30.000000000006821</v>
      </c>
      <c r="L76">
        <v>1.4142135623730951E-2</v>
      </c>
      <c r="M76" t="s">
        <v>140</v>
      </c>
    </row>
    <row r="77" spans="1:13" x14ac:dyDescent="0.2">
      <c r="A77" t="s">
        <v>132</v>
      </c>
      <c r="B77" t="s">
        <v>133</v>
      </c>
      <c r="C77" t="s">
        <v>135</v>
      </c>
      <c r="E77">
        <v>1.0479655797636278</v>
      </c>
      <c r="F77">
        <v>2.0167645386318238</v>
      </c>
      <c r="G77">
        <v>1.9244568500873012</v>
      </c>
      <c r="H77">
        <v>3.0590832782016015</v>
      </c>
      <c r="I77">
        <v>2.7854621594339215</v>
      </c>
      <c r="J77">
        <v>11.32941944311191</v>
      </c>
      <c r="K77">
        <v>28.00000000000864</v>
      </c>
      <c r="L77">
        <v>1.4142135623730951E-2</v>
      </c>
      <c r="M77" t="s">
        <v>140</v>
      </c>
    </row>
    <row r="78" spans="1:13" x14ac:dyDescent="0.2">
      <c r="A78" t="s">
        <v>132</v>
      </c>
      <c r="B78" t="s">
        <v>134</v>
      </c>
      <c r="C78" t="s">
        <v>135</v>
      </c>
      <c r="E78">
        <v>3.4382116396361964</v>
      </c>
      <c r="F78">
        <v>4.2848263159803865</v>
      </c>
      <c r="G78">
        <v>1.2462369292757591</v>
      </c>
      <c r="H78">
        <v>5.8009416963045437</v>
      </c>
      <c r="I78">
        <v>0.4907194682604889</v>
      </c>
      <c r="J78">
        <v>9.0094801612023492</v>
      </c>
      <c r="K78">
        <v>30.000000000006821</v>
      </c>
      <c r="L78">
        <v>1.4142135623730951E-2</v>
      </c>
      <c r="M78" t="s">
        <v>140</v>
      </c>
    </row>
    <row r="79" spans="1:13" x14ac:dyDescent="0.2">
      <c r="A79" t="s">
        <v>132</v>
      </c>
      <c r="B79" t="s">
        <v>136</v>
      </c>
      <c r="C79" t="s">
        <v>139</v>
      </c>
      <c r="E79">
        <v>1.9321856538516453</v>
      </c>
      <c r="F79">
        <v>2.8512987478355947</v>
      </c>
      <c r="G79">
        <v>1.4756857045034864</v>
      </c>
      <c r="H79">
        <v>4.0513293264690793</v>
      </c>
      <c r="I79">
        <v>1.0851751531317344</v>
      </c>
      <c r="J79">
        <v>8.8223704143511128</v>
      </c>
      <c r="K79">
        <v>186.99999999998909</v>
      </c>
      <c r="L79">
        <v>1.4142135623730951E-2</v>
      </c>
      <c r="M79" t="s">
        <v>140</v>
      </c>
    </row>
    <row r="80" spans="1:13" x14ac:dyDescent="0.2">
      <c r="A80" t="s">
        <v>132</v>
      </c>
      <c r="B80" t="s">
        <v>137</v>
      </c>
      <c r="C80" t="s">
        <v>138</v>
      </c>
      <c r="E80">
        <v>0.45874301610514434</v>
      </c>
      <c r="F80">
        <v>1.4345966372641303</v>
      </c>
      <c r="G80">
        <v>3.1272337384975457</v>
      </c>
      <c r="H80">
        <v>1.1985537712833945</v>
      </c>
      <c r="I80">
        <v>5.6953260448247569</v>
      </c>
      <c r="J80">
        <v>11.721365501105364</v>
      </c>
      <c r="K80">
        <v>223.99999999998954</v>
      </c>
      <c r="L80">
        <v>1.4142135623730951E-2</v>
      </c>
      <c r="M80" t="s">
        <v>140</v>
      </c>
    </row>
    <row r="81" spans="1:13" x14ac:dyDescent="0.2">
      <c r="A81" t="s">
        <v>132</v>
      </c>
      <c r="B81" t="s">
        <v>137</v>
      </c>
      <c r="C81" t="s">
        <v>139</v>
      </c>
      <c r="E81">
        <v>0.51483953118036196</v>
      </c>
      <c r="F81">
        <v>1.5028767969124079</v>
      </c>
      <c r="G81">
        <v>2.9191169401207273</v>
      </c>
      <c r="H81">
        <v>1.9615243425775275</v>
      </c>
      <c r="I81">
        <v>7.4003102899298394</v>
      </c>
      <c r="J81">
        <v>16.714626966396398</v>
      </c>
      <c r="K81">
        <v>186.99999999998909</v>
      </c>
      <c r="L81">
        <v>1.4142135623730951E-2</v>
      </c>
      <c r="M81" t="s">
        <v>140</v>
      </c>
    </row>
    <row r="82" spans="1:13" x14ac:dyDescent="0.2">
      <c r="A82" t="s">
        <v>133</v>
      </c>
      <c r="B82" t="s">
        <v>134</v>
      </c>
      <c r="C82" t="s">
        <v>138</v>
      </c>
      <c r="E82">
        <v>0.10950767123635087</v>
      </c>
      <c r="F82">
        <v>0.96173648778340459</v>
      </c>
      <c r="G82">
        <v>8.7823663577657918</v>
      </c>
      <c r="H82">
        <v>0.1193401578768841</v>
      </c>
      <c r="I82">
        <v>9.9517056290084902</v>
      </c>
      <c r="J82">
        <v>9.2047014652438062</v>
      </c>
      <c r="K82">
        <v>253.99999999999636</v>
      </c>
      <c r="L82">
        <v>1.4142135623730951E-2</v>
      </c>
      <c r="M82" t="s">
        <v>140</v>
      </c>
    </row>
    <row r="83" spans="1:13" x14ac:dyDescent="0.2">
      <c r="A83" t="s">
        <v>133</v>
      </c>
      <c r="B83" t="s">
        <v>134</v>
      </c>
      <c r="C83" t="s">
        <v>139</v>
      </c>
      <c r="E83">
        <v>0.13494561252889625</v>
      </c>
      <c r="F83">
        <v>1.0054813861721814</v>
      </c>
      <c r="G83">
        <v>7.4510120583347987</v>
      </c>
      <c r="H83">
        <v>0.13499389148739152</v>
      </c>
      <c r="I83">
        <v>7.4130440204851746</v>
      </c>
      <c r="J83">
        <v>7.4945342637741694</v>
      </c>
      <c r="K83">
        <v>216.99999999999591</v>
      </c>
      <c r="L83">
        <v>1.4142135623730951E-2</v>
      </c>
      <c r="M83" t="s">
        <v>141</v>
      </c>
    </row>
    <row r="84" spans="1:13" x14ac:dyDescent="0.2">
      <c r="A84" t="s">
        <v>133</v>
      </c>
      <c r="B84" t="s">
        <v>135</v>
      </c>
      <c r="C84" t="s">
        <v>138</v>
      </c>
      <c r="E84">
        <v>0.1936318132191619</v>
      </c>
      <c r="F84">
        <v>0.97242413652689375</v>
      </c>
      <c r="G84">
        <v>5.0220267029481196</v>
      </c>
      <c r="H84">
        <v>0.19932356411320695</v>
      </c>
      <c r="I84">
        <v>5.3162478435634215</v>
      </c>
      <c r="J84">
        <v>5.0270902191413311</v>
      </c>
      <c r="K84">
        <v>251.99999999999818</v>
      </c>
      <c r="L84">
        <v>1.4142135623730951E-2</v>
      </c>
      <c r="M84" t="s">
        <v>141</v>
      </c>
    </row>
    <row r="85" spans="1:13" x14ac:dyDescent="0.2">
      <c r="A85" t="s">
        <v>133</v>
      </c>
      <c r="B85" t="s">
        <v>136</v>
      </c>
      <c r="C85" t="s">
        <v>139</v>
      </c>
      <c r="E85">
        <v>1.7638783477035498</v>
      </c>
      <c r="F85">
        <v>2.7576869122410059</v>
      </c>
      <c r="G85">
        <v>1.5634223957855868</v>
      </c>
      <c r="H85">
        <v>12.700794083683371</v>
      </c>
      <c r="I85">
        <v>4.0821937802306199</v>
      </c>
      <c r="J85">
        <v>31.04441873355707</v>
      </c>
      <c r="K85">
        <v>214.99999999999773</v>
      </c>
      <c r="L85">
        <v>1.4142135623730951E-2</v>
      </c>
      <c r="M85" t="s">
        <v>140</v>
      </c>
    </row>
    <row r="86" spans="1:13" x14ac:dyDescent="0.2">
      <c r="A86" t="s">
        <v>133</v>
      </c>
      <c r="B86" t="s">
        <v>137</v>
      </c>
      <c r="C86" t="s">
        <v>138</v>
      </c>
      <c r="E86">
        <v>0.53664649740298587</v>
      </c>
      <c r="F86">
        <v>1.526579679188464</v>
      </c>
      <c r="G86">
        <v>2.8446653180000241</v>
      </c>
      <c r="H86">
        <v>2.2549601502490115</v>
      </c>
      <c r="I86">
        <v>7.8300092141898885</v>
      </c>
      <c r="J86">
        <v>18.247409870581851</v>
      </c>
      <c r="K86">
        <v>251.99999999999818</v>
      </c>
      <c r="L86">
        <v>1.4142135623730951E-2</v>
      </c>
      <c r="M86" t="s">
        <v>140</v>
      </c>
    </row>
    <row r="87" spans="1:13" x14ac:dyDescent="0.2">
      <c r="A87" t="s">
        <v>134</v>
      </c>
      <c r="B87" t="s">
        <v>135</v>
      </c>
      <c r="C87" t="s">
        <v>138</v>
      </c>
      <c r="E87">
        <v>9.1137830486843471E-2</v>
      </c>
      <c r="F87">
        <v>1.0111128660285333</v>
      </c>
      <c r="G87">
        <v>11.09432669866435</v>
      </c>
      <c r="H87">
        <v>9.1409522844574667E-2</v>
      </c>
      <c r="I87">
        <v>11.005101939428616</v>
      </c>
      <c r="J87">
        <v>11.251057470168158</v>
      </c>
      <c r="K87">
        <v>253.99999999999636</v>
      </c>
      <c r="L87">
        <v>1.4142135623730951E-2</v>
      </c>
      <c r="M87" t="s">
        <v>140</v>
      </c>
    </row>
    <row r="88" spans="1:13" x14ac:dyDescent="0.2">
      <c r="A88" t="s">
        <v>134</v>
      </c>
      <c r="B88" t="s">
        <v>135</v>
      </c>
      <c r="C88" t="s">
        <v>139</v>
      </c>
      <c r="E88">
        <v>0.1173182304738454</v>
      </c>
      <c r="F88">
        <v>1.0562147519395673</v>
      </c>
      <c r="G88">
        <v>9.0029891149358647</v>
      </c>
      <c r="H88">
        <v>0.13021966909886473</v>
      </c>
      <c r="I88">
        <v>9.4611859841493384</v>
      </c>
      <c r="J88">
        <v>10.554800708537037</v>
      </c>
      <c r="K88">
        <v>216.99999999999591</v>
      </c>
      <c r="L88">
        <v>1.4142135623730951E-2</v>
      </c>
      <c r="M88" t="s">
        <v>140</v>
      </c>
    </row>
    <row r="89" spans="1:13" x14ac:dyDescent="0.2">
      <c r="A89" t="s">
        <v>134</v>
      </c>
      <c r="B89" t="s">
        <v>136</v>
      </c>
      <c r="C89" t="s">
        <v>139</v>
      </c>
      <c r="E89">
        <v>1.7442900494146969</v>
      </c>
      <c r="F89">
        <v>2.742653369983691</v>
      </c>
      <c r="G89">
        <v>1.5723608415377928</v>
      </c>
      <c r="H89">
        <v>24.325438291213501</v>
      </c>
      <c r="I89">
        <v>7.9950883529918597</v>
      </c>
      <c r="J89">
        <v>60.140233929761301</v>
      </c>
      <c r="K89">
        <v>216.99999999999591</v>
      </c>
      <c r="L89">
        <v>1.4142135623730951E-2</v>
      </c>
      <c r="M89" t="s">
        <v>140</v>
      </c>
    </row>
    <row r="90" spans="1:13" x14ac:dyDescent="0.2">
      <c r="A90" t="s">
        <v>134</v>
      </c>
      <c r="B90" t="s">
        <v>137</v>
      </c>
      <c r="C90" t="s">
        <v>138</v>
      </c>
      <c r="E90">
        <v>0.63335125611933007</v>
      </c>
      <c r="F90">
        <v>1.5873159629275388</v>
      </c>
      <c r="G90">
        <v>2.5062174387295628</v>
      </c>
      <c r="H90">
        <v>1.3490992053866653</v>
      </c>
      <c r="I90">
        <v>3.3632148663438426</v>
      </c>
      <c r="J90">
        <v>8.4738618934278982</v>
      </c>
      <c r="K90">
        <v>253.99999999999636</v>
      </c>
      <c r="L90">
        <v>1.4142135623730951E-2</v>
      </c>
      <c r="M90" t="s">
        <v>140</v>
      </c>
    </row>
    <row r="91" spans="1:13" x14ac:dyDescent="0.2">
      <c r="A91" t="s">
        <v>135</v>
      </c>
      <c r="B91" t="s">
        <v>136</v>
      </c>
      <c r="C91" t="s">
        <v>139</v>
      </c>
      <c r="E91">
        <v>1.6138578024981352</v>
      </c>
      <c r="F91">
        <v>2.5966815602104143</v>
      </c>
      <c r="G91">
        <v>1.6089903064513731</v>
      </c>
      <c r="H91">
        <v>6.9011910815522359</v>
      </c>
      <c r="I91">
        <v>2.6496805627416622</v>
      </c>
      <c r="J91">
        <v>17.86614719440168</v>
      </c>
      <c r="K91">
        <v>204.99999999999545</v>
      </c>
      <c r="L91">
        <v>1.4142135623730951E-2</v>
      </c>
      <c r="M91" t="s">
        <v>140</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K2123"/>
  <sheetViews>
    <sheetView zoomScale="80" zoomScaleNormal="80" workbookViewId="0">
      <pane ySplit="2" topLeftCell="A3" activePane="bottomLeft" state="frozen"/>
      <selection pane="bottomLeft" activeCell="B3" sqref="B3"/>
    </sheetView>
  </sheetViews>
  <sheetFormatPr defaultRowHeight="12.75" x14ac:dyDescent="0.2"/>
  <cols>
    <col min="1" max="7" width="9.140625" style="31"/>
    <col min="8" max="8" width="12.28515625" style="31" customWidth="1"/>
    <col min="9" max="9" width="9.140625" style="21"/>
    <col min="10" max="10" width="11" style="32" customWidth="1"/>
    <col min="11" max="11" width="11.7109375" style="31" customWidth="1"/>
    <col min="12" max="16" width="9.140625" style="31"/>
    <col min="17" max="17" width="11.85546875" style="31" customWidth="1"/>
    <col min="18" max="16384" width="9.140625" style="31"/>
  </cols>
  <sheetData>
    <row r="1" spans="1:37" ht="43.5" customHeight="1" x14ac:dyDescent="0.2">
      <c r="B1" s="31" t="s">
        <v>36</v>
      </c>
      <c r="C1" s="31" t="s">
        <v>36</v>
      </c>
      <c r="D1" s="31" t="s">
        <v>36</v>
      </c>
      <c r="E1" s="31" t="s">
        <v>36</v>
      </c>
      <c r="I1" s="31"/>
      <c r="J1" s="31"/>
      <c r="L1" s="38" t="s">
        <v>39</v>
      </c>
      <c r="M1" s="39">
        <v>4.4840142617822163E-3</v>
      </c>
      <c r="N1" s="40" t="s">
        <v>58</v>
      </c>
      <c r="O1" s="39">
        <f>Input!E5/Input!E7</f>
        <v>8333.3333333333339</v>
      </c>
      <c r="P1" s="38" t="s">
        <v>80</v>
      </c>
      <c r="Q1" s="39">
        <f>Input!E5</f>
        <v>2500</v>
      </c>
      <c r="R1" s="38" t="s">
        <v>40</v>
      </c>
      <c r="S1" s="39">
        <f>Input!E7</f>
        <v>0.3</v>
      </c>
      <c r="AF1" s="33" t="s">
        <v>44</v>
      </c>
      <c r="AG1" s="31" t="s">
        <v>45</v>
      </c>
      <c r="AH1" s="31" t="s">
        <v>46</v>
      </c>
      <c r="AI1" s="31" t="s">
        <v>47</v>
      </c>
      <c r="AK1" s="31" t="s">
        <v>48</v>
      </c>
    </row>
    <row r="2" spans="1:37" ht="31.5" customHeight="1" x14ac:dyDescent="0.2">
      <c r="A2" s="34"/>
      <c r="B2" s="35" t="s">
        <v>9</v>
      </c>
      <c r="C2" s="35" t="s">
        <v>10</v>
      </c>
      <c r="D2" s="35" t="s">
        <v>11</v>
      </c>
      <c r="E2" s="35" t="s">
        <v>9</v>
      </c>
      <c r="F2" s="36" t="s">
        <v>13</v>
      </c>
      <c r="G2" s="36" t="s">
        <v>35</v>
      </c>
      <c r="H2" s="36" t="s">
        <v>37</v>
      </c>
      <c r="I2" s="36" t="s">
        <v>38</v>
      </c>
      <c r="J2" s="37" t="s">
        <v>113</v>
      </c>
      <c r="L2" s="21"/>
      <c r="M2" s="74"/>
      <c r="N2" s="76" t="s">
        <v>112</v>
      </c>
      <c r="O2" s="75">
        <f>Input!N25</f>
        <v>5</v>
      </c>
    </row>
    <row r="3" spans="1:37" x14ac:dyDescent="0.2">
      <c r="B3" s="31" t="s">
        <v>126</v>
      </c>
      <c r="C3" s="31" t="s">
        <v>127</v>
      </c>
      <c r="D3" s="31" t="s">
        <v>128</v>
      </c>
      <c r="E3" s="31" t="s">
        <v>126</v>
      </c>
      <c r="F3" s="31">
        <v>8.7342580070510578E-4</v>
      </c>
      <c r="G3" s="31">
        <v>176.57356556612888</v>
      </c>
      <c r="I3" s="31"/>
      <c r="L3" s="21"/>
      <c r="AG3" s="31" t="s">
        <v>126</v>
      </c>
      <c r="AH3" s="31" t="s">
        <v>127</v>
      </c>
      <c r="AI3" s="31" t="s">
        <v>138</v>
      </c>
      <c r="AK3" s="31" t="str">
        <f>IF(ISBLANK(Input!A5), "",Input!A5)</f>
        <v>18HD07</v>
      </c>
    </row>
    <row r="4" spans="1:37" x14ac:dyDescent="0.2">
      <c r="B4" s="31">
        <v>601.29399999999441</v>
      </c>
      <c r="C4" s="31">
        <v>235.60499999998137</v>
      </c>
      <c r="D4" s="31">
        <v>0</v>
      </c>
      <c r="E4" s="31">
        <v>601.29399999999441</v>
      </c>
      <c r="H4" s="31">
        <v>278.96633333332528</v>
      </c>
      <c r="I4" s="31">
        <f>H4+(COS(G3*PI()/180)*$O$1)*ABS(F3)*$O$2</f>
        <v>242.63864877171184</v>
      </c>
      <c r="J4" s="32">
        <f>(-1)*$Q$1*F3/$S$1</f>
        <v>-7.2785483392092143</v>
      </c>
      <c r="L4" s="21"/>
      <c r="AG4" s="31" t="s">
        <v>126</v>
      </c>
      <c r="AH4" s="31" t="s">
        <v>128</v>
      </c>
      <c r="AI4" s="31" t="s">
        <v>138</v>
      </c>
      <c r="AK4" s="31" t="str">
        <f>IF(ISBLANK(Input!A6), "",Input!A6)</f>
        <v>18HD05(65)</v>
      </c>
    </row>
    <row r="5" spans="1:37" x14ac:dyDescent="0.2">
      <c r="B5" s="31">
        <v>0</v>
      </c>
      <c r="C5" s="31">
        <v>213.95299999997951</v>
      </c>
      <c r="D5" s="31">
        <v>876.46400000003632</v>
      </c>
      <c r="E5" s="31">
        <v>0</v>
      </c>
      <c r="H5" s="31">
        <v>363.47233333333861</v>
      </c>
      <c r="I5" s="31">
        <f>H5+(SIN((G3)*PI()/180)*$O$1)*ABS(F3)*$O$2</f>
        <v>365.64741552650815</v>
      </c>
      <c r="L5" s="21"/>
      <c r="AG5" s="31" t="s">
        <v>126</v>
      </c>
      <c r="AH5" s="31" t="s">
        <v>130</v>
      </c>
      <c r="AI5" s="31" t="s">
        <v>135</v>
      </c>
      <c r="AK5" s="31" t="str">
        <f>IF(ISBLANK(Input!A7), "",Input!A7)</f>
        <v>MW108S</v>
      </c>
    </row>
    <row r="6" spans="1:37" x14ac:dyDescent="0.2">
      <c r="B6" s="31" t="s">
        <v>126</v>
      </c>
      <c r="C6" s="31" t="s">
        <v>127</v>
      </c>
      <c r="D6" s="31" t="s">
        <v>129</v>
      </c>
      <c r="E6" s="31" t="s">
        <v>126</v>
      </c>
      <c r="F6" s="31">
        <v>1.7401205926997072E-3</v>
      </c>
      <c r="G6" s="31">
        <v>213.07918334678567</v>
      </c>
      <c r="AG6" s="31" t="s">
        <v>126</v>
      </c>
      <c r="AH6" s="31" t="s">
        <v>133</v>
      </c>
      <c r="AI6" s="31" t="s">
        <v>137</v>
      </c>
      <c r="AK6" s="31" t="str">
        <f>IF(ISBLANK(Input!A8), "",Input!A8)</f>
        <v>HR6</v>
      </c>
    </row>
    <row r="7" spans="1:37" x14ac:dyDescent="0.2">
      <c r="B7" s="31">
        <v>601.29399999999441</v>
      </c>
      <c r="C7" s="31">
        <v>235.60499999998137</v>
      </c>
      <c r="D7" s="31">
        <v>964.22900000005029</v>
      </c>
      <c r="E7" s="31">
        <v>601.29399999999441</v>
      </c>
      <c r="H7" s="31">
        <v>600.37600000000873</v>
      </c>
      <c r="I7" s="31">
        <f>H7+(COS(G6*PI()/180)*$O$1)*ABS(F6)*$O$2</f>
        <v>539.62280210165898</v>
      </c>
      <c r="J7" s="32">
        <f>(-1)*$Q$1*F6/$S$1</f>
        <v>-14.501004939164227</v>
      </c>
      <c r="L7" s="21"/>
      <c r="AG7" s="31" t="s">
        <v>126</v>
      </c>
      <c r="AH7" s="31" t="s">
        <v>136</v>
      </c>
      <c r="AI7" s="31" t="s">
        <v>137</v>
      </c>
      <c r="AK7" s="31" t="str">
        <f>IF(ISBLANK(Input!A9), "",Input!A9)</f>
        <v>HR13</v>
      </c>
    </row>
    <row r="8" spans="1:37" x14ac:dyDescent="0.2">
      <c r="B8" s="31">
        <v>0</v>
      </c>
      <c r="C8" s="31">
        <v>213.95299999997951</v>
      </c>
      <c r="D8" s="31">
        <v>243.02399999997579</v>
      </c>
      <c r="E8" s="31">
        <v>0</v>
      </c>
      <c r="H8" s="31">
        <v>152.32566666665176</v>
      </c>
      <c r="I8" s="31">
        <f>H8+(SIN((G6)*PI()/180)*$O$1)*ABS(F6)*$O$2</f>
        <v>112.75260068402179</v>
      </c>
      <c r="L8" s="21"/>
      <c r="AG8" s="31" t="s">
        <v>127</v>
      </c>
      <c r="AH8" s="31" t="s">
        <v>128</v>
      </c>
      <c r="AI8" s="31" t="s">
        <v>137</v>
      </c>
      <c r="AK8" s="31" t="str">
        <f>IF(ISBLANK(Input!A10), "",Input!A10)</f>
        <v>HAS</v>
      </c>
    </row>
    <row r="9" spans="1:37" x14ac:dyDescent="0.2">
      <c r="B9" s="31" t="s">
        <v>126</v>
      </c>
      <c r="C9" s="31" t="s">
        <v>127</v>
      </c>
      <c r="D9" s="31" t="s">
        <v>130</v>
      </c>
      <c r="E9" s="31" t="s">
        <v>126</v>
      </c>
      <c r="F9" s="31">
        <v>1.5034246405873108E-3</v>
      </c>
      <c r="G9" s="31">
        <v>208.46606684913041</v>
      </c>
      <c r="AG9" s="31" t="s">
        <v>127</v>
      </c>
      <c r="AH9" s="31" t="s">
        <v>129</v>
      </c>
      <c r="AI9" s="31" t="s">
        <v>139</v>
      </c>
      <c r="AK9" s="31" t="str">
        <f>IF(ISBLANK(Input!A11), "",Input!A11)</f>
        <v>18HD06</v>
      </c>
    </row>
    <row r="10" spans="1:37" x14ac:dyDescent="0.2">
      <c r="B10" s="31">
        <v>601.29399999999441</v>
      </c>
      <c r="C10" s="31">
        <v>235.60499999998137</v>
      </c>
      <c r="D10" s="31">
        <v>801.62000000011176</v>
      </c>
      <c r="E10" s="31">
        <v>601.29399999999441</v>
      </c>
      <c r="H10" s="31">
        <v>546.17300000002922</v>
      </c>
      <c r="I10" s="31">
        <f>H10+(COS(G9*PI()/180)*$O$1)*ABS(F9)*$O$2</f>
        <v>491.10383623849992</v>
      </c>
      <c r="J10" s="32">
        <f>(-1)*$Q$1*F9/$S$1</f>
        <v>-12.528538671560923</v>
      </c>
      <c r="L10" s="21"/>
      <c r="AG10" s="31" t="s">
        <v>127</v>
      </c>
      <c r="AH10" s="31" t="s">
        <v>131</v>
      </c>
      <c r="AI10" s="31" t="s">
        <v>137</v>
      </c>
      <c r="AK10" s="31" t="str">
        <f>IF(ISBLANK(Input!A12), "",Input!A12)</f>
        <v>18HD08(47)</v>
      </c>
    </row>
    <row r="11" spans="1:37" x14ac:dyDescent="0.2">
      <c r="B11" s="31">
        <v>0</v>
      </c>
      <c r="C11" s="31">
        <v>213.95299999997951</v>
      </c>
      <c r="D11" s="31">
        <v>551.55300000007264</v>
      </c>
      <c r="E11" s="31">
        <v>0</v>
      </c>
      <c r="H11" s="31">
        <v>255.16866666668406</v>
      </c>
      <c r="I11" s="31">
        <f>H11+(SIN((G9)*PI()/180)*$O$1)*ABS(F9)*$O$2</f>
        <v>225.31076597481007</v>
      </c>
      <c r="L11" s="21"/>
      <c r="Z11" s="31">
        <f>360-17</f>
        <v>343</v>
      </c>
      <c r="AG11" s="31" t="s">
        <v>127</v>
      </c>
      <c r="AH11" s="31" t="s">
        <v>133</v>
      </c>
      <c r="AI11" s="31" t="s">
        <v>137</v>
      </c>
      <c r="AK11" s="31" t="str">
        <f>IF(ISBLANK(Input!A13), "",Input!A13)</f>
        <v>18HD09(62)</v>
      </c>
    </row>
    <row r="12" spans="1:37" x14ac:dyDescent="0.2">
      <c r="B12" s="31" t="s">
        <v>126</v>
      </c>
      <c r="C12" s="31" t="s">
        <v>127</v>
      </c>
      <c r="D12" s="31" t="s">
        <v>131</v>
      </c>
      <c r="E12" s="31" t="s">
        <v>126</v>
      </c>
      <c r="F12" s="31">
        <v>7.9054747278982287E-4</v>
      </c>
      <c r="G12" s="31">
        <v>139.818022641433</v>
      </c>
      <c r="I12" s="31"/>
      <c r="AG12" s="31" t="s">
        <v>127</v>
      </c>
      <c r="AH12" s="31" t="s">
        <v>137</v>
      </c>
      <c r="AI12" s="31" t="s">
        <v>139</v>
      </c>
      <c r="AK12" s="31" t="str">
        <f>IF(ISBLANK(Input!A14), "",Input!A14)</f>
        <v>HAH</v>
      </c>
    </row>
    <row r="13" spans="1:37" x14ac:dyDescent="0.2">
      <c r="B13" s="31">
        <v>601.29399999999441</v>
      </c>
      <c r="C13" s="31">
        <v>235.60499999998137</v>
      </c>
      <c r="D13" s="31">
        <v>296.06099999998696</v>
      </c>
      <c r="E13" s="31">
        <v>601.29399999999441</v>
      </c>
      <c r="H13" s="31">
        <v>377.65333333332092</v>
      </c>
      <c r="I13" s="31">
        <f>H13+(COS(G12*PI()/180)*$O$1)*ABS(F12)*$O$2</f>
        <v>352.48760431710309</v>
      </c>
      <c r="J13" s="32">
        <f>(-1)*$Q$1*F12/$S$1</f>
        <v>-6.5878956065818572</v>
      </c>
      <c r="AG13" s="31" t="s">
        <v>128</v>
      </c>
      <c r="AH13" s="31" t="s">
        <v>130</v>
      </c>
      <c r="AI13" s="31" t="s">
        <v>132</v>
      </c>
      <c r="AK13" s="31" t="str">
        <f>IF(ISBLANK(Input!A15), "",Input!A15)</f>
        <v>18HD03(57)</v>
      </c>
    </row>
    <row r="14" spans="1:37" x14ac:dyDescent="0.2">
      <c r="B14" s="31">
        <v>0</v>
      </c>
      <c r="C14" s="31">
        <v>213.95299999997951</v>
      </c>
      <c r="D14" s="31">
        <v>1618.6759999999776</v>
      </c>
      <c r="E14" s="31">
        <v>0</v>
      </c>
      <c r="H14" s="31">
        <v>610.87633333331905</v>
      </c>
      <c r="I14" s="31">
        <f>H14+(SIN((G12)*PI()/180)*$O$1)*ABS(F12)*$O$2</f>
        <v>632.12945771922534</v>
      </c>
      <c r="AG14" s="31" t="s">
        <v>128</v>
      </c>
      <c r="AH14" s="31" t="s">
        <v>131</v>
      </c>
      <c r="AI14" s="31" t="s">
        <v>138</v>
      </c>
      <c r="AK14" s="31" t="str">
        <f>IF(ISBLANK(Input!A16), "",Input!A16)</f>
        <v>MW125S</v>
      </c>
    </row>
    <row r="15" spans="1:37" x14ac:dyDescent="0.2">
      <c r="B15" s="31" t="s">
        <v>126</v>
      </c>
      <c r="C15" s="31" t="s">
        <v>127</v>
      </c>
      <c r="D15" s="31" t="s">
        <v>132</v>
      </c>
      <c r="E15" s="31" t="s">
        <v>126</v>
      </c>
      <c r="F15" s="31">
        <v>1.9653611435363895E-3</v>
      </c>
      <c r="G15" s="31">
        <v>216.32180732157002</v>
      </c>
      <c r="I15" s="31"/>
      <c r="AG15" s="31" t="s">
        <v>128</v>
      </c>
      <c r="AH15" s="31" t="s">
        <v>133</v>
      </c>
      <c r="AI15" s="31" t="s">
        <v>137</v>
      </c>
      <c r="AK15" s="31" t="str">
        <f>IF(ISBLANK(Input!A17), "",Input!A17)</f>
        <v>MW133S</v>
      </c>
    </row>
    <row r="16" spans="1:37" x14ac:dyDescent="0.2">
      <c r="B16" s="31">
        <v>601.29399999999441</v>
      </c>
      <c r="C16" s="31">
        <v>235.60499999998137</v>
      </c>
      <c r="D16" s="31">
        <v>782.77399999997579</v>
      </c>
      <c r="E16" s="31">
        <v>601.29399999999441</v>
      </c>
      <c r="H16" s="31">
        <v>539.89099999998382</v>
      </c>
      <c r="I16" s="31">
        <f>H16+(COS(G15*PI()/180)*$O$1)*ABS(F15)*$O$2</f>
        <v>473.91195129297893</v>
      </c>
      <c r="J16" s="32">
        <f>(-1)*$Q$1*F15/$S$1</f>
        <v>-16.378009529469914</v>
      </c>
      <c r="AG16" s="31" t="s">
        <v>129</v>
      </c>
      <c r="AH16" s="31" t="s">
        <v>130</v>
      </c>
      <c r="AI16" s="31" t="s">
        <v>133</v>
      </c>
      <c r="AK16" s="31" t="str">
        <f>IF(ISBLANK(Input!A18), "",Input!A18)</f>
        <v>MW132S</v>
      </c>
    </row>
    <row r="17" spans="2:37" x14ac:dyDescent="0.2">
      <c r="B17" s="31">
        <v>0</v>
      </c>
      <c r="C17" s="31">
        <v>213.95299999997951</v>
      </c>
      <c r="D17" s="31">
        <v>131.10900000005495</v>
      </c>
      <c r="E17" s="31">
        <v>0</v>
      </c>
      <c r="H17" s="31">
        <v>115.02066666667815</v>
      </c>
      <c r="I17" s="31">
        <f>H17+(SIN((G15)*PI()/180)*$O$1)*ABS(F15)*$O$2</f>
        <v>66.515563477386195</v>
      </c>
      <c r="AG17" s="31" t="s">
        <v>129</v>
      </c>
      <c r="AH17" s="31" t="s">
        <v>131</v>
      </c>
      <c r="AI17" s="31" t="s">
        <v>139</v>
      </c>
      <c r="AK17" s="31" t="str">
        <f>IF(ISBLANK(Input!A19), "",Input!A19)</f>
        <v/>
      </c>
    </row>
    <row r="18" spans="2:37" x14ac:dyDescent="0.2">
      <c r="B18" s="31" t="s">
        <v>126</v>
      </c>
      <c r="C18" s="31" t="s">
        <v>127</v>
      </c>
      <c r="D18" s="31" t="s">
        <v>133</v>
      </c>
      <c r="E18" s="31" t="s">
        <v>126</v>
      </c>
      <c r="F18" s="31">
        <v>1.2337505739868683E-3</v>
      </c>
      <c r="G18" s="31">
        <v>200.52192566306127</v>
      </c>
      <c r="I18" s="31"/>
      <c r="AG18" s="31" t="s">
        <v>129</v>
      </c>
      <c r="AH18" s="31" t="s">
        <v>134</v>
      </c>
      <c r="AI18" s="31" t="s">
        <v>137</v>
      </c>
      <c r="AK18" s="31" t="str">
        <f>IF(ISBLANK(Input!A20), "",Input!A20)</f>
        <v/>
      </c>
    </row>
    <row r="19" spans="2:37" x14ac:dyDescent="0.2">
      <c r="B19" s="31">
        <v>601.29399999999441</v>
      </c>
      <c r="C19" s="31">
        <v>235.60499999998137</v>
      </c>
      <c r="D19" s="31">
        <v>556.50800000014715</v>
      </c>
      <c r="E19" s="31">
        <v>601.29399999999441</v>
      </c>
      <c r="H19" s="31">
        <v>464.46900000004098</v>
      </c>
      <c r="I19" s="31">
        <f>H19+(COS(G18*PI()/180)*$O$1)*ABS(F18)*$O$2</f>
        <v>416.32506563870305</v>
      </c>
      <c r="J19" s="32">
        <f>(-1)*$Q$1*F18/$S$1</f>
        <v>-10.281254783223902</v>
      </c>
      <c r="AG19" s="31" t="s">
        <v>130</v>
      </c>
      <c r="AH19" s="31" t="s">
        <v>131</v>
      </c>
      <c r="AI19" s="31" t="s">
        <v>133</v>
      </c>
      <c r="AK19" s="31" t="str">
        <f>IF(ISBLANK(Input!A21), "",Input!A21)</f>
        <v/>
      </c>
    </row>
    <row r="20" spans="2:37" x14ac:dyDescent="0.2">
      <c r="B20" s="31">
        <v>0</v>
      </c>
      <c r="C20" s="31">
        <v>213.95299999997951</v>
      </c>
      <c r="D20" s="31">
        <v>489.57900000002701</v>
      </c>
      <c r="E20" s="31">
        <v>0</v>
      </c>
      <c r="H20" s="31">
        <v>234.51066666666884</v>
      </c>
      <c r="I20" s="31">
        <f>H20+(SIN((G18)*PI()/180)*$O$1)*ABS(F18)*$O$2</f>
        <v>216.48938529851154</v>
      </c>
      <c r="AG20" s="31" t="s">
        <v>130</v>
      </c>
      <c r="AH20" s="31" t="s">
        <v>132</v>
      </c>
      <c r="AI20" s="31" t="s">
        <v>137</v>
      </c>
      <c r="AK20" s="31" t="str">
        <f>IF(ISBLANK(Input!A22), "",Input!A22)</f>
        <v/>
      </c>
    </row>
    <row r="21" spans="2:37" x14ac:dyDescent="0.2">
      <c r="B21" s="31" t="s">
        <v>126</v>
      </c>
      <c r="C21" s="31" t="s">
        <v>127</v>
      </c>
      <c r="D21" s="31" t="s">
        <v>134</v>
      </c>
      <c r="E21" s="31" t="s">
        <v>126</v>
      </c>
      <c r="F21" s="31">
        <v>1.2524453704200588E-3</v>
      </c>
      <c r="G21" s="31">
        <v>201.21474075413221</v>
      </c>
      <c r="I21" s="31"/>
      <c r="AG21" s="31" t="s">
        <v>130</v>
      </c>
      <c r="AH21" s="31" t="s">
        <v>135</v>
      </c>
      <c r="AI21" s="31" t="s">
        <v>139</v>
      </c>
      <c r="AK21" s="31" t="str">
        <f>IF(ISBLANK(Input!A23), "",Input!A23)</f>
        <v/>
      </c>
    </row>
    <row r="22" spans="2:37" x14ac:dyDescent="0.2">
      <c r="B22" s="31">
        <v>601.29399999999441</v>
      </c>
      <c r="C22" s="31">
        <v>235.60499999998137</v>
      </c>
      <c r="D22" s="31">
        <v>451.2160000000149</v>
      </c>
      <c r="E22" s="31">
        <v>601.29399999999441</v>
      </c>
      <c r="H22" s="31">
        <v>429.37166666666354</v>
      </c>
      <c r="I22" s="31">
        <f>H22+(COS(G21*PI()/180)*$O$1)*ABS(F21)*$O$2</f>
        <v>380.72299723546956</v>
      </c>
      <c r="J22" s="32">
        <f>(-1)*$Q$1*F21/$S$1</f>
        <v>-10.437044753500491</v>
      </c>
      <c r="AG22" s="31" t="s">
        <v>131</v>
      </c>
      <c r="AH22" s="31" t="s">
        <v>133</v>
      </c>
      <c r="AI22" s="31" t="s">
        <v>138</v>
      </c>
      <c r="AK22" s="31" t="str">
        <f>IF(ISBLANK(Input!A24), "",Input!A24)</f>
        <v/>
      </c>
    </row>
    <row r="23" spans="2:37" x14ac:dyDescent="0.2">
      <c r="B23" s="31">
        <v>0</v>
      </c>
      <c r="C23" s="31">
        <v>213.95299999997951</v>
      </c>
      <c r="D23" s="31">
        <v>695.53300000005402</v>
      </c>
      <c r="E23" s="31">
        <v>0</v>
      </c>
      <c r="H23" s="31">
        <v>303.16200000001118</v>
      </c>
      <c r="I23" s="31">
        <f>H23+(SIN((G21)*PI()/180)*$O$1)*ABS(F21)*$O$2</f>
        <v>284.27802419408732</v>
      </c>
      <c r="AG23" s="31" t="s">
        <v>131</v>
      </c>
      <c r="AH23" s="31" t="s">
        <v>136</v>
      </c>
      <c r="AI23" s="31" t="s">
        <v>139</v>
      </c>
    </row>
    <row r="24" spans="2:37" x14ac:dyDescent="0.2">
      <c r="B24" s="31" t="s">
        <v>126</v>
      </c>
      <c r="C24" s="31" t="s">
        <v>127</v>
      </c>
      <c r="D24" s="31" t="s">
        <v>135</v>
      </c>
      <c r="E24" s="31" t="s">
        <v>126</v>
      </c>
      <c r="F24" s="31">
        <v>1.2651124128315535E-3</v>
      </c>
      <c r="G24" s="31">
        <v>201.66890088645278</v>
      </c>
      <c r="I24" s="31"/>
      <c r="AG24" s="31" t="s">
        <v>132</v>
      </c>
      <c r="AH24" s="31" t="s">
        <v>134</v>
      </c>
      <c r="AI24" s="31" t="s">
        <v>139</v>
      </c>
    </row>
    <row r="25" spans="2:37" x14ac:dyDescent="0.2">
      <c r="B25" s="31">
        <v>601.29399999999441</v>
      </c>
      <c r="C25" s="31">
        <v>235.60499999998137</v>
      </c>
      <c r="D25" s="31">
        <v>470.84499999997206</v>
      </c>
      <c r="E25" s="31">
        <v>601.29399999999441</v>
      </c>
      <c r="H25" s="31">
        <v>435.91466666664928</v>
      </c>
      <c r="I25" s="31">
        <f>H25+(COS(G24*PI()/180)*$O$1)*ABS(F24)*$O$2</f>
        <v>386.92671358294984</v>
      </c>
      <c r="J25" s="32">
        <f>(-1)*$Q$1*F24/$S$1</f>
        <v>-10.542603440262946</v>
      </c>
      <c r="AG25" s="31" t="s">
        <v>133</v>
      </c>
      <c r="AH25" s="31" t="s">
        <v>135</v>
      </c>
      <c r="AI25" s="31" t="s">
        <v>136</v>
      </c>
    </row>
    <row r="26" spans="2:37" x14ac:dyDescent="0.2">
      <c r="B26" s="31">
        <v>0</v>
      </c>
      <c r="C26" s="31">
        <v>213.95299999997951</v>
      </c>
      <c r="D26" s="31">
        <v>884.9089999999851</v>
      </c>
      <c r="E26" s="31">
        <v>0</v>
      </c>
      <c r="H26" s="31">
        <v>366.28733333332156</v>
      </c>
      <c r="I26" s="31">
        <f>H26+(SIN((G24)*PI()/180)*$O$1)*ABS(F24)*$O$2</f>
        <v>346.82345306408007</v>
      </c>
      <c r="AG26" s="31" t="s">
        <v>134</v>
      </c>
      <c r="AH26" s="31" t="s">
        <v>137</v>
      </c>
      <c r="AI26" s="31" t="s">
        <v>139</v>
      </c>
    </row>
    <row r="27" spans="2:37" x14ac:dyDescent="0.2">
      <c r="B27" s="31" t="s">
        <v>126</v>
      </c>
      <c r="C27" s="31" t="s">
        <v>127</v>
      </c>
      <c r="D27" s="31" t="s">
        <v>136</v>
      </c>
      <c r="E27" s="31" t="s">
        <v>126</v>
      </c>
      <c r="F27" s="31">
        <v>1.4052065608015981E-3</v>
      </c>
      <c r="G27" s="31">
        <v>206.00769447415405</v>
      </c>
      <c r="I27" s="31"/>
    </row>
    <row r="28" spans="2:37" x14ac:dyDescent="0.2">
      <c r="B28" s="31">
        <v>601.29399999999441</v>
      </c>
      <c r="C28" s="31">
        <v>235.60499999998137</v>
      </c>
      <c r="D28" s="31">
        <v>1446.7360000000335</v>
      </c>
      <c r="E28" s="31">
        <v>601.29399999999441</v>
      </c>
      <c r="H28" s="31">
        <v>761.21166666666977</v>
      </c>
      <c r="I28" s="31">
        <f>H28+(COS(G27*PI()/180)*$O$1)*ABS(F27)*$O$2</f>
        <v>708.59047691822252</v>
      </c>
      <c r="J28" s="32">
        <f>(-1)*$Q$1*F27/$S$1</f>
        <v>-11.710054673346651</v>
      </c>
    </row>
    <row r="29" spans="2:37" x14ac:dyDescent="0.2">
      <c r="B29" s="31">
        <v>0</v>
      </c>
      <c r="C29" s="31">
        <v>213.95299999997951</v>
      </c>
      <c r="D29" s="31">
        <v>1139.7540000000736</v>
      </c>
      <c r="E29" s="31">
        <v>0</v>
      </c>
      <c r="H29" s="31">
        <v>451.23566666668438</v>
      </c>
      <c r="I29" s="31">
        <f>H29+(SIN((G27)*PI()/180)*$O$1)*ABS(F27)*$O$2</f>
        <v>425.56184924937969</v>
      </c>
    </row>
    <row r="30" spans="2:37" x14ac:dyDescent="0.2">
      <c r="B30" s="31" t="s">
        <v>126</v>
      </c>
      <c r="C30" s="31" t="s">
        <v>127</v>
      </c>
      <c r="D30" s="31" t="s">
        <v>137</v>
      </c>
      <c r="E30" s="31" t="s">
        <v>126</v>
      </c>
      <c r="F30" s="31">
        <v>1.5240630798284789E-3</v>
      </c>
      <c r="G30" s="31">
        <v>208.93486492268127</v>
      </c>
      <c r="I30" s="31"/>
    </row>
    <row r="31" spans="2:37" x14ac:dyDescent="0.2">
      <c r="B31" s="31">
        <v>601.29399999999441</v>
      </c>
      <c r="C31" s="31">
        <v>235.60499999998137</v>
      </c>
      <c r="D31" s="31">
        <v>1270.5770000000484</v>
      </c>
      <c r="E31" s="31">
        <v>601.29399999999441</v>
      </c>
      <c r="H31" s="31">
        <v>702.49200000000803</v>
      </c>
      <c r="I31" s="31">
        <f>H31+(COS(G30*PI()/180)*$O$1)*ABS(F30)*$O$2</f>
        <v>646.91638674031913</v>
      </c>
      <c r="J31" s="32">
        <f>(-1)*$Q$1*F30/$S$1</f>
        <v>-12.700525665237324</v>
      </c>
    </row>
    <row r="32" spans="2:37" x14ac:dyDescent="0.2">
      <c r="B32" s="31">
        <v>0</v>
      </c>
      <c r="C32" s="31">
        <v>213.95299999997951</v>
      </c>
      <c r="D32" s="31">
        <v>498.1260000000475</v>
      </c>
      <c r="E32" s="31">
        <v>0</v>
      </c>
      <c r="H32" s="31">
        <v>237.35966666667568</v>
      </c>
      <c r="I32" s="31">
        <f>H32+(SIN((G30)*PI()/180)*$O$1)*ABS(F30)*$O$2</f>
        <v>206.63614123186781</v>
      </c>
    </row>
    <row r="33" spans="2:10" x14ac:dyDescent="0.2">
      <c r="B33" s="31" t="s">
        <v>126</v>
      </c>
      <c r="C33" s="31" t="s">
        <v>127</v>
      </c>
      <c r="D33" s="31" t="s">
        <v>138</v>
      </c>
      <c r="E33" s="31" t="s">
        <v>126</v>
      </c>
      <c r="F33" s="31">
        <v>1.2606172903704958E-3</v>
      </c>
      <c r="G33" s="31">
        <v>201.50910212996547</v>
      </c>
      <c r="I33" s="31"/>
    </row>
    <row r="34" spans="2:10" x14ac:dyDescent="0.2">
      <c r="B34" s="31">
        <v>601.29399999999441</v>
      </c>
      <c r="C34" s="31">
        <v>235.60499999998137</v>
      </c>
      <c r="D34" s="31">
        <v>2559.1700000001583</v>
      </c>
      <c r="E34" s="31">
        <v>601.29399999999441</v>
      </c>
      <c r="H34" s="31">
        <v>1132.0230000000447</v>
      </c>
      <c r="I34" s="31">
        <f>H34+(COS(G33*PI()/180)*$O$1)*ABS(F33)*$O$2</f>
        <v>1083.1552057696179</v>
      </c>
      <c r="J34" s="32">
        <f>(-1)*$Q$1*F33/$S$1</f>
        <v>-10.505144086420797</v>
      </c>
    </row>
    <row r="35" spans="2:10" x14ac:dyDescent="0.2">
      <c r="B35" s="31">
        <v>0</v>
      </c>
      <c r="C35" s="31">
        <v>213.95299999997951</v>
      </c>
      <c r="D35" s="31">
        <v>830.26100000005681</v>
      </c>
      <c r="E35" s="31">
        <v>0</v>
      </c>
      <c r="H35" s="31">
        <v>348.07133333334542</v>
      </c>
      <c r="I35" s="31">
        <f>H35+(SIN((G33)*PI()/180)*$O$1)*ABS(F33)*$O$2</f>
        <v>328.81282887520513</v>
      </c>
    </row>
    <row r="36" spans="2:10" x14ac:dyDescent="0.2">
      <c r="B36" s="31" t="s">
        <v>126</v>
      </c>
      <c r="C36" s="31" t="s">
        <v>127</v>
      </c>
      <c r="D36" s="31" t="s">
        <v>139</v>
      </c>
      <c r="E36" s="31" t="s">
        <v>126</v>
      </c>
      <c r="F36" s="31">
        <v>1.2642993906640592E-3</v>
      </c>
      <c r="G36" s="31">
        <v>201.64010842006172</v>
      </c>
      <c r="I36" s="31"/>
    </row>
    <row r="37" spans="2:10" x14ac:dyDescent="0.2">
      <c r="B37" s="31">
        <v>601.29399999999441</v>
      </c>
      <c r="C37" s="31">
        <v>235.60499999998137</v>
      </c>
      <c r="D37" s="31">
        <v>1997.7360000000335</v>
      </c>
      <c r="E37" s="31">
        <v>601.29399999999441</v>
      </c>
      <c r="H37" s="31">
        <v>944.8783333333364</v>
      </c>
      <c r="I37" s="31">
        <f>H37+(COS(G36*PI()/180)*$O$1)*ABS(F36)*$O$2</f>
        <v>895.91209368125237</v>
      </c>
      <c r="J37" s="32">
        <f>(-1)*$Q$1*F36/$S$1</f>
        <v>-10.535828255533827</v>
      </c>
    </row>
    <row r="38" spans="2:10" x14ac:dyDescent="0.2">
      <c r="B38" s="31">
        <v>0</v>
      </c>
      <c r="C38" s="31">
        <v>213.95299999997951</v>
      </c>
      <c r="D38" s="31">
        <v>1434.6950000000652</v>
      </c>
      <c r="E38" s="31">
        <v>0</v>
      </c>
      <c r="H38" s="31">
        <v>549.54933333334827</v>
      </c>
      <c r="I38" s="31">
        <f>H38+(SIN((G36)*PI()/180)*$O$1)*ABS(F36)*$O$2</f>
        <v>530.12256571525756</v>
      </c>
    </row>
    <row r="39" spans="2:10" x14ac:dyDescent="0.2">
      <c r="B39" s="31" t="s">
        <v>126</v>
      </c>
      <c r="C39" s="31" t="s">
        <v>128</v>
      </c>
      <c r="D39" s="31" t="s">
        <v>129</v>
      </c>
      <c r="E39" s="31" t="s">
        <v>126</v>
      </c>
      <c r="F39" s="31">
        <v>1.8150807839940443E-3</v>
      </c>
      <c r="G39" s="31">
        <v>197.2671616079023</v>
      </c>
      <c r="I39" s="31"/>
    </row>
    <row r="40" spans="2:10" x14ac:dyDescent="0.2">
      <c r="B40" s="31">
        <v>601.29399999999441</v>
      </c>
      <c r="C40" s="31">
        <v>0</v>
      </c>
      <c r="D40" s="31">
        <v>964.22900000005029</v>
      </c>
      <c r="E40" s="31">
        <v>601.29399999999441</v>
      </c>
      <c r="H40" s="31">
        <v>521.8410000000149</v>
      </c>
      <c r="I40" s="31">
        <f>H40+(COS(G39*PI()/180)*$O$1)*ABS(F39)*$O$2</f>
        <v>449.62112281206612</v>
      </c>
      <c r="J40" s="32">
        <f>(-1)*$Q$1*F39/$S$1</f>
        <v>-15.125673199950372</v>
      </c>
    </row>
    <row r="41" spans="2:10" x14ac:dyDescent="0.2">
      <c r="B41" s="31">
        <v>0</v>
      </c>
      <c r="C41" s="31">
        <v>876.46400000003632</v>
      </c>
      <c r="D41" s="31">
        <v>243.02399999997579</v>
      </c>
      <c r="E41" s="31">
        <v>0</v>
      </c>
      <c r="H41" s="31">
        <v>373.1626666666707</v>
      </c>
      <c r="I41" s="31">
        <f>H41+(SIN((G39)*PI()/180)*$O$1)*ABS(F39)*$O$2</f>
        <v>350.71407912201607</v>
      </c>
    </row>
    <row r="42" spans="2:10" x14ac:dyDescent="0.2">
      <c r="B42" s="31" t="s">
        <v>126</v>
      </c>
      <c r="C42" s="31" t="s">
        <v>128</v>
      </c>
      <c r="D42" s="31" t="s">
        <v>130</v>
      </c>
      <c r="E42" s="31" t="s">
        <v>126</v>
      </c>
      <c r="F42" s="31">
        <v>1.8463797321618695E-3</v>
      </c>
      <c r="G42" s="31">
        <v>197.56728848755341</v>
      </c>
      <c r="I42" s="31"/>
    </row>
    <row r="43" spans="2:10" x14ac:dyDescent="0.2">
      <c r="B43" s="31">
        <v>601.29399999999441</v>
      </c>
      <c r="C43" s="31">
        <v>0</v>
      </c>
      <c r="D43" s="31">
        <v>801.62000000011176</v>
      </c>
      <c r="E43" s="31">
        <v>601.29399999999441</v>
      </c>
      <c r="H43" s="31">
        <v>467.63800000003539</v>
      </c>
      <c r="I43" s="31">
        <f>H43+(COS(G42*PI()/180)*$O$1)*ABS(F42)*$O$2</f>
        <v>394.29340067597877</v>
      </c>
      <c r="J43" s="32">
        <f>(-1)*$Q$1*F42/$S$1</f>
        <v>-15.38649776801558</v>
      </c>
    </row>
    <row r="44" spans="2:10" x14ac:dyDescent="0.2">
      <c r="B44" s="31">
        <v>0</v>
      </c>
      <c r="C44" s="31">
        <v>876.46400000003632</v>
      </c>
      <c r="D44" s="31">
        <v>551.55300000007264</v>
      </c>
      <c r="E44" s="31">
        <v>0</v>
      </c>
      <c r="H44" s="31">
        <v>476.00566666670301</v>
      </c>
      <c r="I44" s="31">
        <f>H44+(SIN((G42)*PI()/180)*$O$1)*ABS(F42)*$O$2</f>
        <v>452.7854687966954</v>
      </c>
    </row>
    <row r="45" spans="2:10" x14ac:dyDescent="0.2">
      <c r="B45" s="31" t="s">
        <v>126</v>
      </c>
      <c r="C45" s="31" t="s">
        <v>128</v>
      </c>
      <c r="D45" s="31" t="s">
        <v>131</v>
      </c>
      <c r="E45" s="31" t="s">
        <v>126</v>
      </c>
      <c r="F45" s="31">
        <v>6.1625434308078969E-4</v>
      </c>
      <c r="G45" s="31">
        <v>94.935135896812199</v>
      </c>
      <c r="I45" s="31"/>
    </row>
    <row r="46" spans="2:10" x14ac:dyDescent="0.2">
      <c r="B46" s="31">
        <v>601.29399999999441</v>
      </c>
      <c r="C46" s="31">
        <v>0</v>
      </c>
      <c r="D46" s="31">
        <v>296.06099999998696</v>
      </c>
      <c r="E46" s="31">
        <v>601.29399999999441</v>
      </c>
      <c r="H46" s="31">
        <v>299.11833333332714</v>
      </c>
      <c r="I46" s="31">
        <f>H46+(COS(G45*PI()/180)*$O$1)*ABS(F45)*$O$2</f>
        <v>296.90937213321956</v>
      </c>
      <c r="J46" s="32">
        <f>(-1)*$Q$1*F45/$S$1</f>
        <v>-5.1354528590065813</v>
      </c>
    </row>
    <row r="47" spans="2:10" x14ac:dyDescent="0.2">
      <c r="B47" s="31">
        <v>0</v>
      </c>
      <c r="C47" s="31">
        <v>876.46400000003632</v>
      </c>
      <c r="D47" s="31">
        <v>1618.6759999999776</v>
      </c>
      <c r="E47" s="31">
        <v>0</v>
      </c>
      <c r="H47" s="31">
        <v>831.71333333333803</v>
      </c>
      <c r="I47" s="31">
        <f>H47+(SIN((G45)*PI()/180)*$O$1)*ABS(F45)*$O$2</f>
        <v>857.29540502609564</v>
      </c>
    </row>
    <row r="48" spans="2:10" x14ac:dyDescent="0.2">
      <c r="B48" s="31" t="s">
        <v>126</v>
      </c>
      <c r="C48" s="31" t="s">
        <v>128</v>
      </c>
      <c r="D48" s="31" t="s">
        <v>132</v>
      </c>
      <c r="E48" s="31" t="s">
        <v>126</v>
      </c>
      <c r="F48" s="31">
        <v>2.050301396958274E-3</v>
      </c>
      <c r="G48" s="31">
        <v>199.28938746806128</v>
      </c>
      <c r="I48" s="31"/>
    </row>
    <row r="49" spans="2:10" x14ac:dyDescent="0.2">
      <c r="B49" s="31">
        <v>601.29399999999441</v>
      </c>
      <c r="C49" s="31">
        <v>0</v>
      </c>
      <c r="D49" s="31">
        <v>782.77399999997579</v>
      </c>
      <c r="E49" s="31">
        <v>601.29399999999441</v>
      </c>
      <c r="H49" s="31">
        <v>461.35599999999005</v>
      </c>
      <c r="I49" s="31">
        <f>H49+(COS(G48*PI()/180)*$O$1)*ABS(F48)*$O$2</f>
        <v>380.72258775669167</v>
      </c>
      <c r="J49" s="32">
        <f>(-1)*$Q$1*F48/$S$1</f>
        <v>-17.085844974652282</v>
      </c>
    </row>
    <row r="50" spans="2:10" x14ac:dyDescent="0.2">
      <c r="B50" s="31">
        <v>0</v>
      </c>
      <c r="C50" s="31">
        <v>876.46400000003632</v>
      </c>
      <c r="D50" s="31">
        <v>131.10900000005495</v>
      </c>
      <c r="E50" s="31">
        <v>0</v>
      </c>
      <c r="H50" s="31">
        <v>335.85766666669707</v>
      </c>
      <c r="I50" s="31">
        <f>H50+(SIN((G48)*PI()/180)*$O$1)*ABS(F48)*$O$2</f>
        <v>307.6370130164259</v>
      </c>
    </row>
    <row r="51" spans="2:10" x14ac:dyDescent="0.2">
      <c r="B51" s="31" t="s">
        <v>126</v>
      </c>
      <c r="C51" s="31" t="s">
        <v>128</v>
      </c>
      <c r="D51" s="31" t="s">
        <v>133</v>
      </c>
      <c r="E51" s="31" t="s">
        <v>126</v>
      </c>
      <c r="F51" s="31">
        <v>1.7113344398738211E-3</v>
      </c>
      <c r="G51" s="31">
        <v>196.18976902148651</v>
      </c>
      <c r="I51" s="31"/>
    </row>
    <row r="52" spans="2:10" x14ac:dyDescent="0.2">
      <c r="B52" s="31">
        <v>601.29399999999441</v>
      </c>
      <c r="C52" s="31">
        <v>0</v>
      </c>
      <c r="D52" s="31">
        <v>556.50800000014715</v>
      </c>
      <c r="E52" s="31">
        <v>601.29399999999441</v>
      </c>
      <c r="H52" s="31">
        <v>385.93400000004721</v>
      </c>
      <c r="I52" s="31">
        <f>H52+(COS(G51*PI()/180)*$O$1)*ABS(F51)*$O$2</f>
        <v>317.4561297717799</v>
      </c>
      <c r="J52" s="32">
        <f>(-1)*$Q$1*F51/$S$1</f>
        <v>-14.261120332281843</v>
      </c>
    </row>
    <row r="53" spans="2:10" x14ac:dyDescent="0.2">
      <c r="B53" s="31">
        <v>0</v>
      </c>
      <c r="C53" s="31">
        <v>876.46400000003632</v>
      </c>
      <c r="D53" s="31">
        <v>489.57900000002701</v>
      </c>
      <c r="E53" s="31">
        <v>0</v>
      </c>
      <c r="H53" s="31">
        <v>455.34766666668776</v>
      </c>
      <c r="I53" s="31">
        <f>H53+(SIN((G51)*PI()/180)*$O$1)*ABS(F51)*$O$2</f>
        <v>435.46626537562815</v>
      </c>
    </row>
    <row r="54" spans="2:10" x14ac:dyDescent="0.2">
      <c r="B54" s="31" t="s">
        <v>126</v>
      </c>
      <c r="C54" s="31" t="s">
        <v>128</v>
      </c>
      <c r="D54" s="31" t="s">
        <v>134</v>
      </c>
      <c r="E54" s="31" t="s">
        <v>126</v>
      </c>
      <c r="F54" s="31">
        <v>1.9052420599981659E-3</v>
      </c>
      <c r="G54" s="31">
        <v>198.10382659722984</v>
      </c>
      <c r="I54" s="31"/>
    </row>
    <row r="55" spans="2:10" x14ac:dyDescent="0.2">
      <c r="B55" s="31">
        <v>601.29399999999441</v>
      </c>
      <c r="C55" s="31">
        <v>0</v>
      </c>
      <c r="D55" s="31">
        <v>451.2160000000149</v>
      </c>
      <c r="E55" s="31">
        <v>601.29399999999441</v>
      </c>
      <c r="H55" s="31">
        <v>350.83666666666977</v>
      </c>
      <c r="I55" s="31">
        <f>H55+(COS(G54*PI()/180)*$O$1)*ABS(F54)*$O$2</f>
        <v>275.38154105972859</v>
      </c>
      <c r="J55" s="32">
        <f>(-1)*$Q$1*F54/$S$1</f>
        <v>-15.877017166651383</v>
      </c>
    </row>
    <row r="56" spans="2:10" x14ac:dyDescent="0.2">
      <c r="B56" s="31">
        <v>0</v>
      </c>
      <c r="C56" s="31">
        <v>876.46400000003632</v>
      </c>
      <c r="D56" s="31">
        <v>695.53300000005402</v>
      </c>
      <c r="E56" s="31">
        <v>0</v>
      </c>
      <c r="H56" s="31">
        <v>523.99900000003015</v>
      </c>
      <c r="I56" s="31">
        <f>H56+(SIN((G54)*PI()/180)*$O$1)*ABS(F54)*$O$2</f>
        <v>499.33088551200535</v>
      </c>
    </row>
    <row r="57" spans="2:10" x14ac:dyDescent="0.2">
      <c r="B57" s="31" t="s">
        <v>126</v>
      </c>
      <c r="C57" s="31" t="s">
        <v>128</v>
      </c>
      <c r="D57" s="31" t="s">
        <v>135</v>
      </c>
      <c r="E57" s="31" t="s">
        <v>126</v>
      </c>
      <c r="F57" s="31">
        <v>1.8378098513345308E-3</v>
      </c>
      <c r="G57" s="31">
        <v>197.48617531222132</v>
      </c>
    </row>
    <row r="58" spans="2:10" x14ac:dyDescent="0.2">
      <c r="B58" s="31">
        <v>601.29399999999441</v>
      </c>
      <c r="C58" s="31">
        <v>0</v>
      </c>
      <c r="D58" s="31">
        <v>470.84499999997206</v>
      </c>
      <c r="E58" s="31">
        <v>601.29399999999441</v>
      </c>
      <c r="H58" s="31">
        <v>357.37966666665551</v>
      </c>
      <c r="I58" s="31">
        <f>H58+(COS(G57*PI()/180)*$O$1)*ABS(F57)*$O$2</f>
        <v>284.34284579423871</v>
      </c>
      <c r="J58" s="32">
        <f>(-1)*$Q$1*F57/$S$1</f>
        <v>-15.315082094454423</v>
      </c>
    </row>
    <row r="59" spans="2:10" x14ac:dyDescent="0.2">
      <c r="B59" s="31">
        <v>0</v>
      </c>
      <c r="C59" s="31">
        <v>876.46400000003632</v>
      </c>
      <c r="D59" s="31">
        <v>884.9089999999851</v>
      </c>
      <c r="E59" s="31">
        <v>0</v>
      </c>
      <c r="H59" s="31">
        <v>587.12433333334047</v>
      </c>
      <c r="I59" s="31">
        <f>H59+(SIN((G57)*PI()/180)*$O$1)*ABS(F57)*$O$2</f>
        <v>564.11528542067219</v>
      </c>
    </row>
    <row r="60" spans="2:10" x14ac:dyDescent="0.2">
      <c r="B60" s="31" t="s">
        <v>126</v>
      </c>
      <c r="C60" s="31" t="s">
        <v>128</v>
      </c>
      <c r="D60" s="31" t="s">
        <v>136</v>
      </c>
      <c r="E60" s="31" t="s">
        <v>126</v>
      </c>
      <c r="F60" s="31">
        <v>1.5962318318081181E-3</v>
      </c>
      <c r="G60" s="31">
        <v>194.82089705518928</v>
      </c>
    </row>
    <row r="61" spans="2:10" x14ac:dyDescent="0.2">
      <c r="B61" s="31">
        <v>601.29399999999441</v>
      </c>
      <c r="C61" s="31">
        <v>0</v>
      </c>
      <c r="D61" s="31">
        <v>1446.7360000000335</v>
      </c>
      <c r="E61" s="31">
        <v>601.29399999999441</v>
      </c>
      <c r="H61" s="31">
        <v>682.67666666667594</v>
      </c>
      <c r="I61" s="31">
        <f>H61+(COS(G60*PI()/180)*$O$1)*ABS(F60)*$O$2</f>
        <v>618.3797729090669</v>
      </c>
      <c r="J61" s="32">
        <f>(-1)*$Q$1*F60/$S$1</f>
        <v>-13.301931931734318</v>
      </c>
    </row>
    <row r="62" spans="2:10" x14ac:dyDescent="0.2">
      <c r="B62" s="31">
        <v>0</v>
      </c>
      <c r="C62" s="31">
        <v>876.46400000003632</v>
      </c>
      <c r="D62" s="31">
        <v>1139.7540000000736</v>
      </c>
      <c r="E62" s="31">
        <v>0</v>
      </c>
      <c r="H62" s="31">
        <v>672.0726666667033</v>
      </c>
      <c r="I62" s="31">
        <f>H62+(SIN((G60)*PI()/180)*$O$1)*ABS(F60)*$O$2</f>
        <v>655.05960459560447</v>
      </c>
    </row>
    <row r="63" spans="2:10" x14ac:dyDescent="0.2">
      <c r="B63" s="31" t="s">
        <v>126</v>
      </c>
      <c r="C63" s="31" t="s">
        <v>128</v>
      </c>
      <c r="D63" s="31" t="s">
        <v>137</v>
      </c>
      <c r="E63" s="31" t="s">
        <v>126</v>
      </c>
      <c r="F63" s="31">
        <v>1.6231722315824882E-3</v>
      </c>
      <c r="G63" s="31">
        <v>195.1597427989899</v>
      </c>
    </row>
    <row r="64" spans="2:10" x14ac:dyDescent="0.2">
      <c r="B64" s="31">
        <v>601.29399999999441</v>
      </c>
      <c r="C64" s="31">
        <v>0</v>
      </c>
      <c r="D64" s="31">
        <v>1270.5770000000484</v>
      </c>
      <c r="E64" s="31">
        <v>601.29399999999441</v>
      </c>
      <c r="H64" s="31">
        <v>623.95700000001432</v>
      </c>
      <c r="I64" s="31">
        <f>H64+(COS(G63*PI()/180)*$O$1)*ABS(F63)*$O$2</f>
        <v>558.67839124047555</v>
      </c>
      <c r="J64" s="32">
        <f>(-1)*$Q$1*F63/$S$1</f>
        <v>-13.526435263187402</v>
      </c>
    </row>
    <row r="65" spans="2:10" x14ac:dyDescent="0.2">
      <c r="B65" s="31">
        <v>0</v>
      </c>
      <c r="C65" s="31">
        <v>876.46400000003632</v>
      </c>
      <c r="D65" s="31">
        <v>498.1260000000475</v>
      </c>
      <c r="E65" s="31">
        <v>0</v>
      </c>
      <c r="H65" s="31">
        <v>458.19666666669463</v>
      </c>
      <c r="I65" s="31">
        <f>H65+(SIN((G63)*PI()/180)*$O$1)*ABS(F63)*$O$2</f>
        <v>440.51010364136198</v>
      </c>
    </row>
    <row r="66" spans="2:10" x14ac:dyDescent="0.2">
      <c r="B66" s="31" t="s">
        <v>126</v>
      </c>
      <c r="C66" s="31" t="s">
        <v>128</v>
      </c>
      <c r="D66" s="31" t="s">
        <v>138</v>
      </c>
      <c r="E66" s="31" t="s">
        <v>126</v>
      </c>
      <c r="F66" s="31">
        <v>1.293466375962213E-3</v>
      </c>
      <c r="G66" s="31">
        <v>189.95772991084732</v>
      </c>
    </row>
    <row r="67" spans="2:10" x14ac:dyDescent="0.2">
      <c r="B67" s="31">
        <v>601.29399999999441</v>
      </c>
      <c r="C67" s="31">
        <v>0</v>
      </c>
      <c r="D67" s="31">
        <v>2559.1700000001583</v>
      </c>
      <c r="E67" s="31">
        <v>601.29399999999441</v>
      </c>
      <c r="H67" s="31">
        <v>1053.488000000051</v>
      </c>
      <c r="I67" s="31">
        <f>H67+(COS(G66*PI()/180)*$O$1)*ABS(F66)*$O$2</f>
        <v>1000.4054552604925</v>
      </c>
      <c r="J67" s="32">
        <f>(-1)*$Q$1*F66/$S$1</f>
        <v>-10.778886466351777</v>
      </c>
    </row>
    <row r="68" spans="2:10" x14ac:dyDescent="0.2">
      <c r="B68" s="31">
        <v>0</v>
      </c>
      <c r="C68" s="31">
        <v>876.46400000003632</v>
      </c>
      <c r="D68" s="31">
        <v>830.26100000005681</v>
      </c>
      <c r="E68" s="31">
        <v>0</v>
      </c>
      <c r="H68" s="31">
        <v>568.90833333336434</v>
      </c>
      <c r="I68" s="31">
        <f>H68+(SIN((G66)*PI()/180)*$O$1)*ABS(F66)*$O$2</f>
        <v>559.58882259860388</v>
      </c>
    </row>
    <row r="69" spans="2:10" x14ac:dyDescent="0.2">
      <c r="B69" s="31" t="s">
        <v>126</v>
      </c>
      <c r="C69" s="31" t="s">
        <v>128</v>
      </c>
      <c r="D69" s="31" t="s">
        <v>139</v>
      </c>
      <c r="E69" s="31" t="s">
        <v>126</v>
      </c>
      <c r="F69" s="31">
        <v>1.3915478840894622E-3</v>
      </c>
      <c r="G69" s="31">
        <v>191.78468723350545</v>
      </c>
    </row>
    <row r="70" spans="2:10" x14ac:dyDescent="0.2">
      <c r="B70" s="31">
        <v>601.29399999999441</v>
      </c>
      <c r="C70" s="31">
        <v>0</v>
      </c>
      <c r="D70" s="31">
        <v>1997.7360000000335</v>
      </c>
      <c r="E70" s="31">
        <v>601.29399999999441</v>
      </c>
      <c r="H70" s="31">
        <v>866.34333333334268</v>
      </c>
      <c r="I70" s="31">
        <f>H70+(COS(G69*PI()/180)*$O$1)*ABS(F69)*$O$2</f>
        <v>809.58429801685782</v>
      </c>
      <c r="J70" s="32">
        <f>(-1)*$Q$1*F69/$S$1</f>
        <v>-11.596232367412185</v>
      </c>
    </row>
    <row r="71" spans="2:10" x14ac:dyDescent="0.2">
      <c r="B71" s="31">
        <v>0</v>
      </c>
      <c r="C71" s="31">
        <v>876.46400000003632</v>
      </c>
      <c r="D71" s="31">
        <v>1434.6950000000652</v>
      </c>
      <c r="E71" s="31">
        <v>0</v>
      </c>
      <c r="H71" s="31">
        <v>770.38633333336713</v>
      </c>
      <c r="I71" s="31">
        <f>H71+(SIN((G69)*PI()/180)*$O$1)*ABS(F69)*$O$2</f>
        <v>758.54458355060819</v>
      </c>
    </row>
    <row r="72" spans="2:10" x14ac:dyDescent="0.2">
      <c r="B72" s="31" t="s">
        <v>126</v>
      </c>
      <c r="C72" s="31" t="s">
        <v>129</v>
      </c>
      <c r="D72" s="31" t="s">
        <v>130</v>
      </c>
      <c r="E72" s="31" t="s">
        <v>126</v>
      </c>
      <c r="F72" s="31">
        <v>1.8027762034130315E-3</v>
      </c>
      <c r="G72" s="31">
        <v>198.63951881137024</v>
      </c>
    </row>
    <row r="73" spans="2:10" x14ac:dyDescent="0.2">
      <c r="B73" s="31">
        <v>601.29399999999441</v>
      </c>
      <c r="C73" s="31">
        <v>964.22900000005029</v>
      </c>
      <c r="D73" s="31">
        <v>801.62000000011176</v>
      </c>
      <c r="E73" s="31">
        <v>601.29399999999441</v>
      </c>
      <c r="H73" s="31">
        <v>789.04766666671878</v>
      </c>
      <c r="I73" s="31">
        <f>H73+(COS(G72*PI()/180)*$O$1)*ABS(F72)*$O$2</f>
        <v>717.87194481753738</v>
      </c>
      <c r="J73" s="32">
        <f>(-1)*$Q$1*F72/$S$1</f>
        <v>-15.02313502844193</v>
      </c>
    </row>
    <row r="74" spans="2:10" x14ac:dyDescent="0.2">
      <c r="B74" s="31">
        <v>0</v>
      </c>
      <c r="C74" s="31">
        <v>243.02399999997579</v>
      </c>
      <c r="D74" s="31">
        <v>551.55300000007264</v>
      </c>
      <c r="E74" s="31">
        <v>0</v>
      </c>
      <c r="H74" s="31">
        <v>264.85900000001612</v>
      </c>
      <c r="I74" s="31">
        <f>H74+(SIN((G72)*PI()/180)*$O$1)*ABS(F72)*$O$2</f>
        <v>240.85105816157588</v>
      </c>
    </row>
    <row r="75" spans="2:10" x14ac:dyDescent="0.2">
      <c r="B75" s="31" t="s">
        <v>126</v>
      </c>
      <c r="C75" s="31" t="s">
        <v>129</v>
      </c>
      <c r="D75" s="31" t="s">
        <v>131</v>
      </c>
      <c r="E75" s="31" t="s">
        <v>126</v>
      </c>
      <c r="F75" s="31">
        <v>2.2395010308373228E-3</v>
      </c>
      <c r="G75" s="31">
        <v>174.78872558844694</v>
      </c>
    </row>
    <row r="76" spans="2:10" x14ac:dyDescent="0.2">
      <c r="B76" s="31">
        <v>601.29399999999441</v>
      </c>
      <c r="C76" s="31">
        <v>964.22900000005029</v>
      </c>
      <c r="D76" s="31">
        <v>296.06099999998696</v>
      </c>
      <c r="E76" s="31">
        <v>601.29399999999441</v>
      </c>
      <c r="H76" s="31">
        <v>620.52800000001059</v>
      </c>
      <c r="I76" s="31">
        <f>H76+(COS(G75*PI()/180)*$O$1)*ABS(F75)*$O$2</f>
        <v>527.6011602405639</v>
      </c>
      <c r="J76" s="32">
        <f>(-1)*$Q$1*F75/$S$1</f>
        <v>-18.662508590311024</v>
      </c>
    </row>
    <row r="77" spans="2:10" x14ac:dyDescent="0.2">
      <c r="B77" s="31">
        <v>0</v>
      </c>
      <c r="C77" s="31">
        <v>243.02399999997579</v>
      </c>
      <c r="D77" s="31">
        <v>1618.6759999999776</v>
      </c>
      <c r="E77" s="31">
        <v>0</v>
      </c>
      <c r="H77" s="31">
        <v>620.56666666665114</v>
      </c>
      <c r="I77" s="31">
        <f>H77+(SIN((G75)*PI()/180)*$O$1)*ABS(F75)*$O$2</f>
        <v>629.0421090980484</v>
      </c>
    </row>
    <row r="78" spans="2:10" x14ac:dyDescent="0.2">
      <c r="B78" s="31" t="s">
        <v>126</v>
      </c>
      <c r="C78" s="31" t="s">
        <v>129</v>
      </c>
      <c r="D78" s="31" t="s">
        <v>133</v>
      </c>
      <c r="E78" s="31" t="s">
        <v>126</v>
      </c>
      <c r="F78" s="31">
        <v>1.8332379898591841E-3</v>
      </c>
      <c r="G78" s="31">
        <v>195.45264091741475</v>
      </c>
    </row>
    <row r="79" spans="2:10" x14ac:dyDescent="0.2">
      <c r="B79" s="31">
        <v>601.29399999999441</v>
      </c>
      <c r="C79" s="31">
        <v>964.22900000005029</v>
      </c>
      <c r="D79" s="31">
        <v>556.50800000014715</v>
      </c>
      <c r="E79" s="31">
        <v>601.29399999999441</v>
      </c>
      <c r="H79" s="31">
        <v>707.34366666673066</v>
      </c>
      <c r="I79" s="31">
        <f>H79+(COS(G78*PI()/180)*$O$1)*ABS(F78)*$O$2</f>
        <v>633.71998755797188</v>
      </c>
      <c r="J79" s="32">
        <f>(-1)*$Q$1*F78/$S$1</f>
        <v>-15.276983248826536</v>
      </c>
    </row>
    <row r="80" spans="2:10" x14ac:dyDescent="0.2">
      <c r="B80" s="31">
        <v>0</v>
      </c>
      <c r="C80" s="31">
        <v>243.02399999997579</v>
      </c>
      <c r="D80" s="31">
        <v>489.57900000002701</v>
      </c>
      <c r="E80" s="31">
        <v>0</v>
      </c>
      <c r="H80" s="31">
        <v>244.20100000000093</v>
      </c>
      <c r="I80" s="31">
        <f>H80+(SIN((G78)*PI()/180)*$O$1)*ABS(F78)*$O$2</f>
        <v>223.84886733254604</v>
      </c>
    </row>
    <row r="81" spans="2:10" x14ac:dyDescent="0.2">
      <c r="B81" s="31" t="s">
        <v>126</v>
      </c>
      <c r="C81" s="31" t="s">
        <v>129</v>
      </c>
      <c r="D81" s="31" t="s">
        <v>134</v>
      </c>
      <c r="E81" s="31" t="s">
        <v>126</v>
      </c>
      <c r="F81" s="31">
        <v>1.8045255600499404E-3</v>
      </c>
      <c r="G81" s="31">
        <v>198.43595042964978</v>
      </c>
    </row>
    <row r="82" spans="2:10" x14ac:dyDescent="0.2">
      <c r="B82" s="31">
        <v>601.29399999999441</v>
      </c>
      <c r="C82" s="31">
        <v>964.22900000005029</v>
      </c>
      <c r="D82" s="31">
        <v>451.2160000000149</v>
      </c>
      <c r="E82" s="31">
        <v>601.29399999999441</v>
      </c>
      <c r="H82" s="31">
        <v>672.24633333335316</v>
      </c>
      <c r="I82" s="31">
        <f>H82+(COS(G81*PI()/180)*$O$1)*ABS(F81)*$O$2</f>
        <v>600.91661317106434</v>
      </c>
      <c r="J82" s="32">
        <f>(-1)*$Q$1*F81/$S$1</f>
        <v>-15.037713000416172</v>
      </c>
    </row>
    <row r="83" spans="2:10" x14ac:dyDescent="0.2">
      <c r="B83" s="31">
        <v>0</v>
      </c>
      <c r="C83" s="31">
        <v>243.02399999997579</v>
      </c>
      <c r="D83" s="31">
        <v>695.53300000005402</v>
      </c>
      <c r="E83" s="31">
        <v>0</v>
      </c>
      <c r="H83" s="31">
        <v>312.85233333334327</v>
      </c>
      <c r="I83" s="31">
        <f>H83+(SIN((G81)*PI()/180)*$O$1)*ABS(F81)*$O$2</f>
        <v>289.07437445034168</v>
      </c>
    </row>
    <row r="84" spans="2:10" x14ac:dyDescent="0.2">
      <c r="B84" s="31" t="s">
        <v>126</v>
      </c>
      <c r="C84" s="31" t="s">
        <v>129</v>
      </c>
      <c r="D84" s="31" t="s">
        <v>135</v>
      </c>
      <c r="E84" s="31" t="s">
        <v>126</v>
      </c>
      <c r="F84" s="31">
        <v>1.8118216574524717E-3</v>
      </c>
      <c r="G84" s="31">
        <v>197.6178403918486</v>
      </c>
    </row>
    <row r="85" spans="2:10" x14ac:dyDescent="0.2">
      <c r="B85" s="31">
        <v>601.29399999999441</v>
      </c>
      <c r="C85" s="31">
        <v>964.22900000005029</v>
      </c>
      <c r="D85" s="31">
        <v>470.84499999997206</v>
      </c>
      <c r="E85" s="31">
        <v>601.29399999999441</v>
      </c>
      <c r="H85" s="31">
        <v>678.78933333333896</v>
      </c>
      <c r="I85" s="31">
        <f>H85+(COS(G84*PI()/180)*$O$1)*ABS(F84)*$O$2</f>
        <v>606.83763213032432</v>
      </c>
      <c r="J85" s="32">
        <f>(-1)*$Q$1*F84/$S$1</f>
        <v>-15.098513812103931</v>
      </c>
    </row>
    <row r="86" spans="2:10" x14ac:dyDescent="0.2">
      <c r="B86" s="31">
        <v>0</v>
      </c>
      <c r="C86" s="31">
        <v>243.02399999997579</v>
      </c>
      <c r="D86" s="31">
        <v>884.9089999999851</v>
      </c>
      <c r="E86" s="31">
        <v>0</v>
      </c>
      <c r="H86" s="31">
        <v>375.97766666665365</v>
      </c>
      <c r="I86" s="31">
        <f>H86+(SIN((G84)*PI()/180)*$O$1)*ABS(F84)*$O$2</f>
        <v>353.12858184144829</v>
      </c>
    </row>
    <row r="87" spans="2:10" x14ac:dyDescent="0.2">
      <c r="B87" s="31" t="s">
        <v>126</v>
      </c>
      <c r="C87" s="31" t="s">
        <v>130</v>
      </c>
      <c r="D87" s="31" t="s">
        <v>131</v>
      </c>
      <c r="E87" s="31" t="s">
        <v>126</v>
      </c>
      <c r="F87" s="31">
        <v>3.2995233814822962E-3</v>
      </c>
      <c r="G87" s="31">
        <v>179.96913900082424</v>
      </c>
    </row>
    <row r="88" spans="2:10" x14ac:dyDescent="0.2">
      <c r="B88" s="31">
        <v>601.29399999999441</v>
      </c>
      <c r="C88" s="31">
        <v>801.62000000011176</v>
      </c>
      <c r="D88" s="31">
        <v>296.06099999998696</v>
      </c>
      <c r="E88" s="31">
        <v>601.29399999999441</v>
      </c>
      <c r="H88" s="31">
        <v>566.32500000003108</v>
      </c>
      <c r="I88" s="31">
        <f>H88+(COS(G87*PI()/180)*$O$1)*ABS(F87)*$O$2</f>
        <v>428.84487904766786</v>
      </c>
      <c r="J88" s="32">
        <f>(-1)*$Q$1*F87/$S$1</f>
        <v>-27.496028179019135</v>
      </c>
    </row>
    <row r="89" spans="2:10" x14ac:dyDescent="0.2">
      <c r="B89" s="31">
        <v>0</v>
      </c>
      <c r="C89" s="31">
        <v>551.55300000007264</v>
      </c>
      <c r="D89" s="31">
        <v>1618.6759999999776</v>
      </c>
      <c r="E89" s="31">
        <v>0</v>
      </c>
      <c r="H89" s="31">
        <v>723.40966666668339</v>
      </c>
      <c r="I89" s="31">
        <f>H89+(SIN((G87)*PI()/180)*$O$1)*ABS(F87)*$O$2</f>
        <v>723.48371704780664</v>
      </c>
    </row>
    <row r="90" spans="2:10" x14ac:dyDescent="0.2">
      <c r="B90" s="31" t="s">
        <v>126</v>
      </c>
      <c r="C90" s="31" t="s">
        <v>130</v>
      </c>
      <c r="D90" s="31" t="s">
        <v>132</v>
      </c>
      <c r="E90" s="31" t="s">
        <v>126</v>
      </c>
      <c r="F90" s="31">
        <v>2.1579375546164521E-3</v>
      </c>
      <c r="G90" s="31">
        <v>191.45207453170821</v>
      </c>
    </row>
    <row r="91" spans="2:10" x14ac:dyDescent="0.2">
      <c r="B91" s="31">
        <v>601.29399999999441</v>
      </c>
      <c r="C91" s="31">
        <v>801.62000000011176</v>
      </c>
      <c r="D91" s="31">
        <v>782.77399999997579</v>
      </c>
      <c r="E91" s="31">
        <v>601.29399999999441</v>
      </c>
      <c r="H91" s="31">
        <v>728.56266666669399</v>
      </c>
      <c r="I91" s="31">
        <f>H91+(COS(G90*PI()/180)*$O$1)*ABS(F90)*$O$2</f>
        <v>640.43868980858213</v>
      </c>
      <c r="J91" s="32">
        <f>(-1)*$Q$1*F90/$S$1</f>
        <v>-17.982812955137103</v>
      </c>
    </row>
    <row r="92" spans="2:10" x14ac:dyDescent="0.2">
      <c r="B92" s="31">
        <v>0</v>
      </c>
      <c r="C92" s="31">
        <v>551.55300000007264</v>
      </c>
      <c r="D92" s="31">
        <v>131.10900000005495</v>
      </c>
      <c r="E92" s="31">
        <v>0</v>
      </c>
      <c r="H92" s="31">
        <v>227.55400000004252</v>
      </c>
      <c r="I92" s="31">
        <f>H92+(SIN((G90)*PI()/180)*$O$1)*ABS(F90)*$O$2</f>
        <v>209.70172431325315</v>
      </c>
    </row>
    <row r="93" spans="2:10" x14ac:dyDescent="0.2">
      <c r="B93" s="31" t="s">
        <v>126</v>
      </c>
      <c r="C93" s="31" t="s">
        <v>130</v>
      </c>
      <c r="D93" s="31" t="s">
        <v>133</v>
      </c>
      <c r="E93" s="31" t="s">
        <v>126</v>
      </c>
      <c r="F93" s="31">
        <v>1.977727690667726E-3</v>
      </c>
      <c r="G93" s="31">
        <v>194.69839522164818</v>
      </c>
    </row>
    <row r="94" spans="2:10" x14ac:dyDescent="0.2">
      <c r="B94" s="31">
        <v>601.29399999999441</v>
      </c>
      <c r="C94" s="31">
        <v>801.62000000011176</v>
      </c>
      <c r="D94" s="31">
        <v>556.50800000014715</v>
      </c>
      <c r="E94" s="31">
        <v>601.29399999999441</v>
      </c>
      <c r="H94" s="31">
        <v>653.14066666675114</v>
      </c>
      <c r="I94" s="31">
        <f>H94+(COS(G93*PI()/180)*$O$1)*ABS(F93)*$O$2</f>
        <v>573.43207188555209</v>
      </c>
      <c r="J94" s="32">
        <f>(-1)*$Q$1*F93/$S$1</f>
        <v>-16.481064088897718</v>
      </c>
    </row>
    <row r="95" spans="2:10" x14ac:dyDescent="0.2">
      <c r="B95" s="31">
        <v>0</v>
      </c>
      <c r="C95" s="31">
        <v>551.55300000007264</v>
      </c>
      <c r="D95" s="31">
        <v>489.57900000002701</v>
      </c>
      <c r="E95" s="31">
        <v>0</v>
      </c>
      <c r="H95" s="31">
        <v>347.04400000003324</v>
      </c>
      <c r="I95" s="31">
        <f>H95+(SIN((G93)*PI()/180)*$O$1)*ABS(F93)*$O$2</f>
        <v>326.13522778439483</v>
      </c>
    </row>
    <row r="96" spans="2:10" x14ac:dyDescent="0.2">
      <c r="B96" s="31" t="s">
        <v>126</v>
      </c>
      <c r="C96" s="31" t="s">
        <v>130</v>
      </c>
      <c r="D96" s="31" t="s">
        <v>134</v>
      </c>
      <c r="E96" s="31" t="s">
        <v>126</v>
      </c>
      <c r="F96" s="31">
        <v>1.8118625736481026E-3</v>
      </c>
      <c r="G96" s="31">
        <v>198.4105015484582</v>
      </c>
    </row>
    <row r="97" spans="2:10" x14ac:dyDescent="0.2">
      <c r="B97" s="31">
        <v>601.29399999999441</v>
      </c>
      <c r="C97" s="31">
        <v>801.62000000011176</v>
      </c>
      <c r="D97" s="31">
        <v>451.2160000000149</v>
      </c>
      <c r="E97" s="31">
        <v>601.29399999999441</v>
      </c>
      <c r="H97" s="31">
        <v>618.04333333337365</v>
      </c>
      <c r="I97" s="31">
        <f>H97+(COS(G96*PI()/180)*$O$1)*ABS(F96)*$O$2</f>
        <v>546.4129966781461</v>
      </c>
      <c r="J97" s="32">
        <f>(-1)*$Q$1*F96/$S$1</f>
        <v>-15.098854780400854</v>
      </c>
    </row>
    <row r="98" spans="2:10" x14ac:dyDescent="0.2">
      <c r="B98" s="31">
        <v>0</v>
      </c>
      <c r="C98" s="31">
        <v>551.55300000007264</v>
      </c>
      <c r="D98" s="31">
        <v>695.53300000005402</v>
      </c>
      <c r="E98" s="31">
        <v>0</v>
      </c>
      <c r="H98" s="31">
        <v>415.69533333337557</v>
      </c>
      <c r="I98" s="31">
        <f>H98+(SIN((G96)*PI()/180)*$O$1)*ABS(F96)*$O$2</f>
        <v>391.85250920011453</v>
      </c>
    </row>
    <row r="99" spans="2:10" x14ac:dyDescent="0.2">
      <c r="B99" s="31" t="s">
        <v>126</v>
      </c>
      <c r="C99" s="31" t="s">
        <v>130</v>
      </c>
      <c r="D99" s="31" t="s">
        <v>135</v>
      </c>
      <c r="E99" s="31" t="s">
        <v>126</v>
      </c>
      <c r="F99" s="31">
        <v>1.8529609435280784E-3</v>
      </c>
      <c r="G99" s="31">
        <v>197.41114065791413</v>
      </c>
    </row>
    <row r="100" spans="2:10" x14ac:dyDescent="0.2">
      <c r="B100" s="31">
        <v>601.29399999999441</v>
      </c>
      <c r="C100" s="31">
        <v>801.62000000011176</v>
      </c>
      <c r="D100" s="31">
        <v>470.84499999997206</v>
      </c>
      <c r="E100" s="31">
        <v>601.29399999999441</v>
      </c>
      <c r="H100" s="31">
        <v>624.58633333335945</v>
      </c>
      <c r="I100" s="31">
        <f>H100+(COS(G99*PI()/180)*$O$1)*ABS(F99)*$O$2</f>
        <v>550.91707149639331</v>
      </c>
      <c r="J100" s="32">
        <f>(-1)*$Q$1*F99/$S$1</f>
        <v>-15.44134119606732</v>
      </c>
    </row>
    <row r="101" spans="2:10" x14ac:dyDescent="0.2">
      <c r="B101" s="31">
        <v>0</v>
      </c>
      <c r="C101" s="31">
        <v>551.55300000007264</v>
      </c>
      <c r="D101" s="31">
        <v>884.9089999999851</v>
      </c>
      <c r="E101" s="31">
        <v>0</v>
      </c>
      <c r="H101" s="31">
        <v>478.8206666666859</v>
      </c>
      <c r="I101" s="31">
        <f>H101+(SIN((G99)*PI()/180)*$O$1)*ABS(F99)*$O$2</f>
        <v>455.71838736938139</v>
      </c>
    </row>
    <row r="102" spans="2:10" x14ac:dyDescent="0.2">
      <c r="B102" s="31" t="s">
        <v>126</v>
      </c>
      <c r="C102" s="31" t="s">
        <v>130</v>
      </c>
      <c r="D102" s="31" t="s">
        <v>137</v>
      </c>
      <c r="E102" s="31" t="s">
        <v>126</v>
      </c>
      <c r="F102" s="31">
        <v>1.5304412399724354E-3</v>
      </c>
      <c r="G102" s="31">
        <v>207.33821293359239</v>
      </c>
    </row>
    <row r="103" spans="2:10" x14ac:dyDescent="0.2">
      <c r="B103" s="31">
        <v>601.29399999999441</v>
      </c>
      <c r="C103" s="31">
        <v>801.62000000011176</v>
      </c>
      <c r="D103" s="31">
        <v>1270.5770000000484</v>
      </c>
      <c r="E103" s="31">
        <v>601.29399999999441</v>
      </c>
      <c r="H103" s="31">
        <v>891.1636666667182</v>
      </c>
      <c r="I103" s="31">
        <f>H103+(COS(G102*PI()/180)*$O$1)*ABS(F102)*$O$2</f>
        <v>834.51749972543553</v>
      </c>
      <c r="J103" s="32">
        <f>(-1)*$Q$1*F102/$S$1</f>
        <v>-12.753676999770295</v>
      </c>
    </row>
    <row r="104" spans="2:10" x14ac:dyDescent="0.2">
      <c r="B104" s="31">
        <v>0</v>
      </c>
      <c r="C104" s="31">
        <v>551.55300000007264</v>
      </c>
      <c r="D104" s="31">
        <v>498.1260000000475</v>
      </c>
      <c r="E104" s="31">
        <v>0</v>
      </c>
      <c r="H104" s="31">
        <v>349.89300000004005</v>
      </c>
      <c r="I104" s="31">
        <f>H104+(SIN((G102)*PI()/180)*$O$1)*ABS(F102)*$O$2</f>
        <v>320.60787243975642</v>
      </c>
    </row>
    <row r="105" spans="2:10" x14ac:dyDescent="0.2">
      <c r="B105" s="31" t="s">
        <v>126</v>
      </c>
      <c r="C105" s="31" t="s">
        <v>130</v>
      </c>
      <c r="D105" s="31" t="s">
        <v>138</v>
      </c>
      <c r="E105" s="31" t="s">
        <v>126</v>
      </c>
      <c r="F105" s="31">
        <v>1.3116261222852882E-3</v>
      </c>
      <c r="G105" s="31">
        <v>219.07698378130672</v>
      </c>
    </row>
    <row r="106" spans="2:10" x14ac:dyDescent="0.2">
      <c r="B106" s="31">
        <v>601.29399999999441</v>
      </c>
      <c r="C106" s="31">
        <v>801.62000000011176</v>
      </c>
      <c r="D106" s="31">
        <v>2559.1700000001583</v>
      </c>
      <c r="E106" s="31">
        <v>601.29399999999441</v>
      </c>
      <c r="H106" s="31">
        <v>1320.6946666667548</v>
      </c>
      <c r="I106" s="31">
        <f>H106+(COS(G105*PI()/180)*$O$1)*ABS(F105)*$O$2</f>
        <v>1278.2690435268075</v>
      </c>
      <c r="J106" s="32">
        <f>(-1)*$Q$1*F105/$S$1</f>
        <v>-10.930217685710735</v>
      </c>
    </row>
    <row r="107" spans="2:10" x14ac:dyDescent="0.2">
      <c r="B107" s="31">
        <v>0</v>
      </c>
      <c r="C107" s="31">
        <v>551.55300000007264</v>
      </c>
      <c r="D107" s="31">
        <v>830.26100000005681</v>
      </c>
      <c r="E107" s="31">
        <v>0</v>
      </c>
      <c r="H107" s="31">
        <v>460.60466666670982</v>
      </c>
      <c r="I107" s="31">
        <f>H107+(SIN((G105)*PI()/180)*$O$1)*ABS(F105)*$O$2</f>
        <v>426.15458731102797</v>
      </c>
    </row>
    <row r="108" spans="2:10" x14ac:dyDescent="0.2">
      <c r="B108" s="31" t="s">
        <v>126</v>
      </c>
      <c r="C108" s="31" t="s">
        <v>131</v>
      </c>
      <c r="D108" s="31" t="s">
        <v>136</v>
      </c>
      <c r="E108" s="31" t="s">
        <v>126</v>
      </c>
      <c r="F108" s="31">
        <v>2.3470436004415203E-3</v>
      </c>
      <c r="G108" s="31">
        <v>175.53471611924684</v>
      </c>
    </row>
    <row r="109" spans="2:10" x14ac:dyDescent="0.2">
      <c r="B109" s="31">
        <v>601.29399999999441</v>
      </c>
      <c r="C109" s="31">
        <v>296.06099999998696</v>
      </c>
      <c r="D109" s="31">
        <v>1446.7360000000335</v>
      </c>
      <c r="E109" s="31">
        <v>601.29399999999441</v>
      </c>
      <c r="H109" s="31">
        <v>781.36366666667163</v>
      </c>
      <c r="I109" s="31">
        <f>H109+(COS(G108*PI()/180)*$O$1)*ABS(F108)*$O$2</f>
        <v>683.86701685985543</v>
      </c>
      <c r="J109" s="32">
        <f>(-1)*$Q$1*F108/$S$1</f>
        <v>-19.558696670346002</v>
      </c>
    </row>
    <row r="110" spans="2:10" x14ac:dyDescent="0.2">
      <c r="B110" s="31">
        <v>0</v>
      </c>
      <c r="C110" s="31">
        <v>1618.6759999999776</v>
      </c>
      <c r="D110" s="31">
        <v>1139.7540000000736</v>
      </c>
      <c r="E110" s="31">
        <v>0</v>
      </c>
      <c r="H110" s="31">
        <v>919.47666666668374</v>
      </c>
      <c r="I110" s="31">
        <f>H110+(SIN((G108)*PI()/180)*$O$1)*ABS(F108)*$O$2</f>
        <v>927.09038208769505</v>
      </c>
    </row>
    <row r="111" spans="2:10" x14ac:dyDescent="0.2">
      <c r="B111" s="31" t="s">
        <v>126</v>
      </c>
      <c r="C111" s="31" t="s">
        <v>131</v>
      </c>
      <c r="D111" s="31" t="s">
        <v>137</v>
      </c>
      <c r="E111" s="31" t="s">
        <v>126</v>
      </c>
      <c r="F111" s="31">
        <v>2.0716262801258756E-3</v>
      </c>
      <c r="G111" s="31">
        <v>173.46251680714013</v>
      </c>
    </row>
    <row r="112" spans="2:10" x14ac:dyDescent="0.2">
      <c r="B112" s="31">
        <v>601.29399999999441</v>
      </c>
      <c r="C112" s="31">
        <v>296.06099999998696</v>
      </c>
      <c r="D112" s="31">
        <v>1270.5770000000484</v>
      </c>
      <c r="E112" s="31">
        <v>601.29399999999441</v>
      </c>
      <c r="H112" s="31">
        <v>722.6440000000099</v>
      </c>
      <c r="I112" s="31">
        <f>H112+(COS(G111*PI()/180)*$O$1)*ABS(F111)*$O$2</f>
        <v>636.88751224135422</v>
      </c>
      <c r="J112" s="32">
        <f>(-1)*$Q$1*F111/$S$1</f>
        <v>-17.2635523343823</v>
      </c>
    </row>
    <row r="113" spans="2:10" x14ac:dyDescent="0.2">
      <c r="B113" s="31">
        <v>0</v>
      </c>
      <c r="C113" s="31">
        <v>1618.6759999999776</v>
      </c>
      <c r="D113" s="31">
        <v>498.1260000000475</v>
      </c>
      <c r="E113" s="31">
        <v>0</v>
      </c>
      <c r="H113" s="31">
        <v>705.60066666667501</v>
      </c>
      <c r="I113" s="31">
        <f>H113+(SIN((G111)*PI()/180)*$O$1)*ABS(F111)*$O$2</f>
        <v>715.42821912639022</v>
      </c>
    </row>
    <row r="114" spans="2:10" x14ac:dyDescent="0.2">
      <c r="B114" s="31" t="s">
        <v>126</v>
      </c>
      <c r="C114" s="31" t="s">
        <v>131</v>
      </c>
      <c r="D114" s="31" t="s">
        <v>138</v>
      </c>
      <c r="E114" s="31" t="s">
        <v>126</v>
      </c>
      <c r="F114" s="31">
        <v>1.549957220543217E-3</v>
      </c>
      <c r="G114" s="31">
        <v>167.37554910803863</v>
      </c>
    </row>
    <row r="115" spans="2:10" x14ac:dyDescent="0.2">
      <c r="B115" s="31">
        <v>601.29399999999441</v>
      </c>
      <c r="C115" s="31">
        <v>296.06099999998696</v>
      </c>
      <c r="D115" s="31">
        <v>2559.1700000001583</v>
      </c>
      <c r="E115" s="31">
        <v>601.29399999999441</v>
      </c>
      <c r="H115" s="31">
        <v>1152.1750000000466</v>
      </c>
      <c r="I115" s="31">
        <f>H115+(COS(G114*PI()/180)*$O$1)*ABS(F114)*$O$2</f>
        <v>1089.1547997926725</v>
      </c>
      <c r="J115" s="32">
        <f>(-1)*$Q$1*F114/$S$1</f>
        <v>-12.916310171193475</v>
      </c>
    </row>
    <row r="116" spans="2:10" x14ac:dyDescent="0.2">
      <c r="B116" s="31">
        <v>0</v>
      </c>
      <c r="C116" s="31">
        <v>1618.6759999999776</v>
      </c>
      <c r="D116" s="31">
        <v>830.26100000005681</v>
      </c>
      <c r="E116" s="31">
        <v>0</v>
      </c>
      <c r="H116" s="31">
        <v>816.31233333334478</v>
      </c>
      <c r="I116" s="31">
        <f>H116+(SIN((G114)*PI()/180)*$O$1)*ABS(F114)*$O$2</f>
        <v>830.42725723623539</v>
      </c>
    </row>
    <row r="117" spans="2:10" x14ac:dyDescent="0.2">
      <c r="B117" s="31" t="s">
        <v>126</v>
      </c>
      <c r="C117" s="31" t="s">
        <v>131</v>
      </c>
      <c r="D117" s="31" t="s">
        <v>139</v>
      </c>
      <c r="E117" s="31" t="s">
        <v>126</v>
      </c>
      <c r="F117" s="31">
        <v>1.9404441172764532E-3</v>
      </c>
      <c r="G117" s="31">
        <v>172.25826876695641</v>
      </c>
    </row>
    <row r="118" spans="2:10" x14ac:dyDescent="0.2">
      <c r="B118" s="31">
        <v>601.29399999999441</v>
      </c>
      <c r="C118" s="31">
        <v>296.06099999998696</v>
      </c>
      <c r="D118" s="31">
        <v>1997.7360000000335</v>
      </c>
      <c r="E118" s="31">
        <v>601.29399999999441</v>
      </c>
      <c r="H118" s="31">
        <v>965.03033333333826</v>
      </c>
      <c r="I118" s="31">
        <f>H118+(COS(G117*PI()/180)*$O$1)*ABS(F117)*$O$2</f>
        <v>884.91543145185642</v>
      </c>
      <c r="J118" s="32">
        <f>(-1)*$Q$1*F117/$S$1</f>
        <v>-16.170367643970444</v>
      </c>
    </row>
    <row r="119" spans="2:10" x14ac:dyDescent="0.2">
      <c r="B119" s="31">
        <v>0</v>
      </c>
      <c r="C119" s="31">
        <v>1618.6759999999776</v>
      </c>
      <c r="D119" s="31">
        <v>1434.6950000000652</v>
      </c>
      <c r="E119" s="31">
        <v>0</v>
      </c>
      <c r="H119" s="31">
        <v>1017.7903333333476</v>
      </c>
      <c r="I119" s="31">
        <f>H119+(SIN((G117)*PI()/180)*$O$1)*ABS(F117)*$O$2</f>
        <v>1028.6817170860988</v>
      </c>
    </row>
    <row r="120" spans="2:10" x14ac:dyDescent="0.2">
      <c r="B120" s="31" t="s">
        <v>126</v>
      </c>
      <c r="C120" s="31" t="s">
        <v>132</v>
      </c>
      <c r="D120" s="31" t="s">
        <v>133</v>
      </c>
      <c r="E120" s="31" t="s">
        <v>126</v>
      </c>
      <c r="F120" s="31">
        <v>2.1162627955339263E-3</v>
      </c>
      <c r="G120" s="31">
        <v>194.0732098272502</v>
      </c>
    </row>
    <row r="121" spans="2:10" x14ac:dyDescent="0.2">
      <c r="B121" s="31">
        <v>601.29399999999441</v>
      </c>
      <c r="C121" s="31">
        <v>782.77399999997579</v>
      </c>
      <c r="D121" s="31">
        <v>556.50800000014715</v>
      </c>
      <c r="E121" s="31">
        <v>601.29399999999441</v>
      </c>
      <c r="H121" s="31">
        <v>646.85866666670574</v>
      </c>
      <c r="I121" s="31">
        <f>H121+(COS(G120*PI()/180)*$O$1)*ABS(F120)*$O$2</f>
        <v>561.32762921827111</v>
      </c>
      <c r="J121" s="32">
        <f>(-1)*$Q$1*F120/$S$1</f>
        <v>-17.635523296116055</v>
      </c>
    </row>
    <row r="122" spans="2:10" x14ac:dyDescent="0.2">
      <c r="B122" s="31">
        <v>0</v>
      </c>
      <c r="C122" s="31">
        <v>131.10900000005495</v>
      </c>
      <c r="D122" s="31">
        <v>489.57900000002701</v>
      </c>
      <c r="E122" s="31">
        <v>0</v>
      </c>
      <c r="H122" s="31">
        <v>206.89600000002733</v>
      </c>
      <c r="I122" s="31">
        <f>H122+(SIN((G120)*PI()/180)*$O$1)*ABS(F120)*$O$2</f>
        <v>185.45459889863545</v>
      </c>
    </row>
    <row r="123" spans="2:10" x14ac:dyDescent="0.2">
      <c r="B123" s="31" t="s">
        <v>126</v>
      </c>
      <c r="C123" s="31" t="s">
        <v>132</v>
      </c>
      <c r="D123" s="31" t="s">
        <v>134</v>
      </c>
      <c r="E123" s="31" t="s">
        <v>126</v>
      </c>
      <c r="F123" s="31">
        <v>2.0689407637559439E-3</v>
      </c>
      <c r="G123" s="31">
        <v>197.63334105453117</v>
      </c>
    </row>
    <row r="124" spans="2:10" x14ac:dyDescent="0.2">
      <c r="B124" s="31">
        <v>601.29399999999441</v>
      </c>
      <c r="C124" s="31">
        <v>782.77399999997579</v>
      </c>
      <c r="D124" s="31">
        <v>451.2160000000149</v>
      </c>
      <c r="E124" s="31">
        <v>601.29399999999441</v>
      </c>
      <c r="H124" s="31">
        <v>611.76133333332837</v>
      </c>
      <c r="I124" s="31">
        <f>H124+(COS(G123*PI()/180)*$O$1)*ABS(F123)*$O$2</f>
        <v>529.60588919914005</v>
      </c>
      <c r="J124" s="32">
        <f>(-1)*$Q$1*F123/$S$1</f>
        <v>-17.241173031299535</v>
      </c>
    </row>
    <row r="125" spans="2:10" x14ac:dyDescent="0.2">
      <c r="B125" s="31">
        <v>0</v>
      </c>
      <c r="C125" s="31">
        <v>131.10900000005495</v>
      </c>
      <c r="D125" s="31">
        <v>695.53300000005402</v>
      </c>
      <c r="E125" s="31">
        <v>0</v>
      </c>
      <c r="H125" s="31">
        <v>275.54733333336964</v>
      </c>
      <c r="I125" s="31">
        <f>H125+(SIN((G123)*PI()/180)*$O$1)*ABS(F123)*$O$2</f>
        <v>249.43346371405582</v>
      </c>
    </row>
    <row r="126" spans="2:10" x14ac:dyDescent="0.2">
      <c r="B126" s="31" t="s">
        <v>126</v>
      </c>
      <c r="C126" s="31" t="s">
        <v>132</v>
      </c>
      <c r="D126" s="31" t="s">
        <v>135</v>
      </c>
      <c r="E126" s="31" t="s">
        <v>126</v>
      </c>
      <c r="F126" s="31">
        <v>2.0841453521081017E-3</v>
      </c>
      <c r="G126" s="31">
        <v>196.40300331946005</v>
      </c>
    </row>
    <row r="127" spans="2:10" x14ac:dyDescent="0.2">
      <c r="B127" s="31">
        <v>601.29399999999441</v>
      </c>
      <c r="C127" s="31">
        <v>782.77399999997579</v>
      </c>
      <c r="D127" s="31">
        <v>470.84499999997206</v>
      </c>
      <c r="E127" s="31">
        <v>601.29399999999441</v>
      </c>
      <c r="H127" s="31">
        <v>618.30433333331405</v>
      </c>
      <c r="I127" s="31">
        <f>H127+(COS(G126*PI()/180)*$O$1)*ABS(F126)*$O$2</f>
        <v>534.99937859447721</v>
      </c>
      <c r="J127" s="32">
        <f>(-1)*$Q$1*F126/$S$1</f>
        <v>-17.367877934234183</v>
      </c>
    </row>
    <row r="128" spans="2:10" x14ac:dyDescent="0.2">
      <c r="B128" s="31">
        <v>0</v>
      </c>
      <c r="C128" s="31">
        <v>131.10900000005495</v>
      </c>
      <c r="D128" s="31">
        <v>884.9089999999851</v>
      </c>
      <c r="E128" s="31">
        <v>0</v>
      </c>
      <c r="H128" s="31">
        <v>338.67266666668002</v>
      </c>
      <c r="I128" s="31">
        <f>H128+(SIN((G126)*PI()/180)*$O$1)*ABS(F126)*$O$2</f>
        <v>314.14994017834266</v>
      </c>
    </row>
    <row r="129" spans="2:10" x14ac:dyDescent="0.2">
      <c r="B129" s="31" t="s">
        <v>126</v>
      </c>
      <c r="C129" s="31" t="s">
        <v>133</v>
      </c>
      <c r="D129" s="31" t="s">
        <v>136</v>
      </c>
      <c r="E129" s="31" t="s">
        <v>126</v>
      </c>
      <c r="F129" s="31">
        <v>1.5421738773886422E-3</v>
      </c>
      <c r="G129" s="31">
        <v>197.40979633215562</v>
      </c>
    </row>
    <row r="130" spans="2:10" x14ac:dyDescent="0.2">
      <c r="B130" s="31">
        <v>601.29399999999441</v>
      </c>
      <c r="C130" s="31">
        <v>556.50800000014715</v>
      </c>
      <c r="D130" s="31">
        <v>1446.7360000000335</v>
      </c>
      <c r="E130" s="31">
        <v>601.29399999999441</v>
      </c>
      <c r="H130" s="31">
        <v>868.1793333333917</v>
      </c>
      <c r="I130" s="31">
        <f>H130+(COS(G129*PI()/180)*$O$1)*ABS(F129)*$O$2</f>
        <v>806.86576519408254</v>
      </c>
      <c r="J130" s="32">
        <f>(-1)*$Q$1*F129/$S$1</f>
        <v>-12.851448978238684</v>
      </c>
    </row>
    <row r="131" spans="2:10" x14ac:dyDescent="0.2">
      <c r="B131" s="31">
        <v>0</v>
      </c>
      <c r="C131" s="31">
        <v>489.57900000002701</v>
      </c>
      <c r="D131" s="31">
        <v>1139.7540000000736</v>
      </c>
      <c r="E131" s="31">
        <v>0</v>
      </c>
      <c r="H131" s="31">
        <v>543.11100000003353</v>
      </c>
      <c r="I131" s="31">
        <f>H131+(SIN((G129)*PI()/180)*$O$1)*ABS(F129)*$O$2</f>
        <v>523.88497901197945</v>
      </c>
    </row>
    <row r="132" spans="2:10" x14ac:dyDescent="0.2">
      <c r="B132" s="31" t="s">
        <v>126</v>
      </c>
      <c r="C132" s="31" t="s">
        <v>133</v>
      </c>
      <c r="D132" s="31" t="s">
        <v>137</v>
      </c>
      <c r="E132" s="31" t="s">
        <v>126</v>
      </c>
      <c r="F132" s="31">
        <v>1.6044112663485695E-3</v>
      </c>
      <c r="G132" s="31">
        <v>196.93037396845813</v>
      </c>
    </row>
    <row r="133" spans="2:10" x14ac:dyDescent="0.2">
      <c r="B133" s="31">
        <v>601.29399999999441</v>
      </c>
      <c r="C133" s="31">
        <v>556.50800000014715</v>
      </c>
      <c r="D133" s="31">
        <v>1270.5770000000484</v>
      </c>
      <c r="E133" s="31">
        <v>601.29399999999441</v>
      </c>
      <c r="H133" s="31">
        <v>809.45966666672996</v>
      </c>
      <c r="I133" s="31">
        <f>H133+(COS(G132*PI()/180)*$O$1)*ABS(F132)*$O$2</f>
        <v>745.50654064208004</v>
      </c>
      <c r="J133" s="32">
        <f>(-1)*$Q$1*F132/$S$1</f>
        <v>-13.370093886238079</v>
      </c>
    </row>
    <row r="134" spans="2:10" x14ac:dyDescent="0.2">
      <c r="B134" s="31">
        <v>0</v>
      </c>
      <c r="C134" s="31">
        <v>489.57900000002701</v>
      </c>
      <c r="D134" s="31">
        <v>498.1260000000475</v>
      </c>
      <c r="E134" s="31">
        <v>0</v>
      </c>
      <c r="H134" s="31">
        <v>329.23500000002485</v>
      </c>
      <c r="I134" s="31">
        <f>H134+(SIN((G132)*PI()/180)*$O$1)*ABS(F132)*$O$2</f>
        <v>309.76751596007335</v>
      </c>
    </row>
    <row r="135" spans="2:10" x14ac:dyDescent="0.2">
      <c r="B135" s="31" t="s">
        <v>126</v>
      </c>
      <c r="C135" s="31" t="s">
        <v>133</v>
      </c>
      <c r="D135" s="31" t="s">
        <v>138</v>
      </c>
      <c r="E135" s="31" t="s">
        <v>126</v>
      </c>
      <c r="F135" s="31">
        <v>1.2617136477319157E-3</v>
      </c>
      <c r="G135" s="31">
        <v>200.17493965095892</v>
      </c>
    </row>
    <row r="136" spans="2:10" x14ac:dyDescent="0.2">
      <c r="B136" s="31">
        <v>601.29399999999441</v>
      </c>
      <c r="C136" s="31">
        <v>556.50800000014715</v>
      </c>
      <c r="D136" s="31">
        <v>2559.1700000001583</v>
      </c>
      <c r="E136" s="31">
        <v>601.29399999999441</v>
      </c>
      <c r="H136" s="31">
        <v>1238.9906666667666</v>
      </c>
      <c r="I136" s="31">
        <f>H136+(COS(G135*PI()/180)*$O$1)*ABS(F135)*$O$2</f>
        <v>1189.6448376452122</v>
      </c>
      <c r="J136" s="32">
        <f>(-1)*$Q$1*F135/$S$1</f>
        <v>-10.514280397765965</v>
      </c>
    </row>
    <row r="137" spans="2:10" x14ac:dyDescent="0.2">
      <c r="B137" s="31">
        <v>0</v>
      </c>
      <c r="C137" s="31">
        <v>489.57900000002701</v>
      </c>
      <c r="D137" s="31">
        <v>830.26100000005681</v>
      </c>
      <c r="E137" s="31">
        <v>0</v>
      </c>
      <c r="H137" s="31">
        <v>439.94666666669463</v>
      </c>
      <c r="I137" s="31">
        <f>H137+(SIN((G135)*PI()/180)*$O$1)*ABS(F135)*$O$2</f>
        <v>421.8154376612834</v>
      </c>
    </row>
    <row r="138" spans="2:10" x14ac:dyDescent="0.2">
      <c r="B138" s="31" t="s">
        <v>126</v>
      </c>
      <c r="C138" s="31" t="s">
        <v>133</v>
      </c>
      <c r="D138" s="31" t="s">
        <v>139</v>
      </c>
      <c r="E138" s="31" t="s">
        <v>126</v>
      </c>
      <c r="F138" s="31">
        <v>1.2819757067083874E-3</v>
      </c>
      <c r="G138" s="31">
        <v>199.93330390728215</v>
      </c>
    </row>
    <row r="139" spans="2:10" x14ac:dyDescent="0.2">
      <c r="B139" s="31">
        <v>601.29399999999441</v>
      </c>
      <c r="C139" s="31">
        <v>556.50800000014715</v>
      </c>
      <c r="D139" s="31">
        <v>1997.7360000000335</v>
      </c>
      <c r="E139" s="31">
        <v>601.29399999999441</v>
      </c>
      <c r="H139" s="31">
        <v>1051.8460000000584</v>
      </c>
      <c r="I139" s="31">
        <f>H139+(COS(G138*PI()/180)*$O$1)*ABS(F138)*$O$2</f>
        <v>1001.630471098389</v>
      </c>
      <c r="J139" s="32">
        <f>(-1)*$Q$1*F138/$S$1</f>
        <v>-10.683130889236562</v>
      </c>
    </row>
    <row r="140" spans="2:10" x14ac:dyDescent="0.2">
      <c r="B140" s="31">
        <v>0</v>
      </c>
      <c r="C140" s="31">
        <v>489.57900000002701</v>
      </c>
      <c r="D140" s="31">
        <v>1434.6950000000652</v>
      </c>
      <c r="E140" s="31">
        <v>0</v>
      </c>
      <c r="H140" s="31">
        <v>641.42466666669736</v>
      </c>
      <c r="I140" s="31">
        <f>H140+(SIN((G138)*PI()/180)*$O$1)*ABS(F138)*$O$2</f>
        <v>623.21387873647302</v>
      </c>
    </row>
    <row r="141" spans="2:10" x14ac:dyDescent="0.2">
      <c r="B141" s="31" t="s">
        <v>126</v>
      </c>
      <c r="C141" s="31" t="s">
        <v>134</v>
      </c>
      <c r="D141" s="31" t="s">
        <v>136</v>
      </c>
      <c r="E141" s="31" t="s">
        <v>126</v>
      </c>
      <c r="F141" s="31">
        <v>1.4995116421365358E-3</v>
      </c>
      <c r="G141" s="31">
        <v>199.71599063936696</v>
      </c>
    </row>
    <row r="142" spans="2:10" x14ac:dyDescent="0.2">
      <c r="B142" s="31">
        <v>601.29399999999441</v>
      </c>
      <c r="C142" s="31">
        <v>451.2160000000149</v>
      </c>
      <c r="D142" s="31">
        <v>1446.7360000000335</v>
      </c>
      <c r="E142" s="31">
        <v>601.29399999999441</v>
      </c>
      <c r="H142" s="31">
        <v>833.08200000001432</v>
      </c>
      <c r="I142" s="31">
        <f>H142+(COS(G141*PI()/180)*$O$1)*ABS(F141)*$O$2</f>
        <v>774.26512857848115</v>
      </c>
      <c r="J142" s="32">
        <f>(-1)*$Q$1*F141/$S$1</f>
        <v>-12.495930351137799</v>
      </c>
    </row>
    <row r="143" spans="2:10" x14ac:dyDescent="0.2">
      <c r="B143" s="31">
        <v>0</v>
      </c>
      <c r="C143" s="31">
        <v>695.53300000005402</v>
      </c>
      <c r="D143" s="31">
        <v>1139.7540000000736</v>
      </c>
      <c r="E143" s="31">
        <v>0</v>
      </c>
      <c r="H143" s="31">
        <v>611.76233333337586</v>
      </c>
      <c r="I143" s="31">
        <f>H143+(SIN((G141)*PI()/180)*$O$1)*ABS(F141)*$O$2</f>
        <v>590.68432299807614</v>
      </c>
    </row>
    <row r="144" spans="2:10" x14ac:dyDescent="0.2">
      <c r="B144" s="31" t="s">
        <v>126</v>
      </c>
      <c r="C144" s="31" t="s">
        <v>134</v>
      </c>
      <c r="D144" s="31" t="s">
        <v>137</v>
      </c>
      <c r="E144" s="31" t="s">
        <v>126</v>
      </c>
      <c r="F144" s="31">
        <v>1.5821288875656611E-3</v>
      </c>
      <c r="G144" s="31">
        <v>199.32016282036889</v>
      </c>
    </row>
    <row r="145" spans="2:10" x14ac:dyDescent="0.2">
      <c r="B145" s="31">
        <v>601.29399999999441</v>
      </c>
      <c r="C145" s="31">
        <v>451.2160000000149</v>
      </c>
      <c r="D145" s="31">
        <v>1270.5770000000484</v>
      </c>
      <c r="E145" s="31">
        <v>601.29399999999441</v>
      </c>
      <c r="H145" s="31">
        <v>774.36233333335258</v>
      </c>
      <c r="I145" s="31">
        <f>H145+(COS(G144*PI()/180)*$O$1)*ABS(F144)*$O$2</f>
        <v>712.15272337871636</v>
      </c>
      <c r="J145" s="32">
        <f>(-1)*$Q$1*F144/$S$1</f>
        <v>-13.184407396380509</v>
      </c>
    </row>
    <row r="146" spans="2:10" x14ac:dyDescent="0.2">
      <c r="B146" s="31">
        <v>0</v>
      </c>
      <c r="C146" s="31">
        <v>695.53300000005402</v>
      </c>
      <c r="D146" s="31">
        <v>498.1260000000475</v>
      </c>
      <c r="E146" s="31">
        <v>0</v>
      </c>
      <c r="H146" s="31">
        <v>397.88633333336719</v>
      </c>
      <c r="I146" s="31">
        <f>H146+(SIN((G144)*PI()/180)*$O$1)*ABS(F144)*$O$2</f>
        <v>376.07625792920254</v>
      </c>
    </row>
    <row r="147" spans="2:10" x14ac:dyDescent="0.2">
      <c r="B147" s="31" t="s">
        <v>126</v>
      </c>
      <c r="C147" s="31" t="s">
        <v>134</v>
      </c>
      <c r="D147" s="31" t="s">
        <v>138</v>
      </c>
      <c r="E147" s="31" t="s">
        <v>126</v>
      </c>
      <c r="F147" s="31">
        <v>1.2608421183719265E-3</v>
      </c>
      <c r="G147" s="31">
        <v>201.15404858550789</v>
      </c>
    </row>
    <row r="148" spans="2:10" x14ac:dyDescent="0.2">
      <c r="B148" s="31">
        <v>601.29399999999441</v>
      </c>
      <c r="C148" s="31">
        <v>451.2160000000149</v>
      </c>
      <c r="D148" s="31">
        <v>2559.1700000001583</v>
      </c>
      <c r="E148" s="31">
        <v>601.29399999999441</v>
      </c>
      <c r="H148" s="31">
        <v>1203.8933333333891</v>
      </c>
      <c r="I148" s="31">
        <f>H148+(COS(G147*PI()/180)*$O$1)*ABS(F147)*$O$2</f>
        <v>1154.8983994532366</v>
      </c>
      <c r="J148" s="32">
        <f>(-1)*$Q$1*F147/$S$1</f>
        <v>-10.507017653099389</v>
      </c>
    </row>
    <row r="149" spans="2:10" x14ac:dyDescent="0.2">
      <c r="B149" s="31">
        <v>0</v>
      </c>
      <c r="C149" s="31">
        <v>695.53300000005402</v>
      </c>
      <c r="D149" s="31">
        <v>830.26100000005681</v>
      </c>
      <c r="E149" s="31">
        <v>0</v>
      </c>
      <c r="H149" s="31">
        <v>508.59800000003696</v>
      </c>
      <c r="I149" s="31">
        <f>H149+(SIN((G147)*PI()/180)*$O$1)*ABS(F147)*$O$2</f>
        <v>489.63930929780128</v>
      </c>
    </row>
    <row r="150" spans="2:10" x14ac:dyDescent="0.2">
      <c r="B150" s="31" t="s">
        <v>126</v>
      </c>
      <c r="C150" s="31" t="s">
        <v>134</v>
      </c>
      <c r="D150" s="31" t="s">
        <v>139</v>
      </c>
      <c r="E150" s="31" t="s">
        <v>126</v>
      </c>
      <c r="F150" s="31">
        <v>1.2698195862723329E-3</v>
      </c>
      <c r="G150" s="31">
        <v>201.090057787875</v>
      </c>
    </row>
    <row r="151" spans="2:10" x14ac:dyDescent="0.2">
      <c r="B151" s="31">
        <v>601.29399999999441</v>
      </c>
      <c r="C151" s="31">
        <v>451.2160000000149</v>
      </c>
      <c r="D151" s="31">
        <v>1997.7360000000335</v>
      </c>
      <c r="E151" s="31">
        <v>601.29399999999441</v>
      </c>
      <c r="H151" s="31">
        <v>1016.7486666666809</v>
      </c>
      <c r="I151" s="31">
        <f>H151+(COS(G150*PI()/180)*$O$1)*ABS(F150)*$O$2</f>
        <v>967.38358428666743</v>
      </c>
      <c r="J151" s="32">
        <f>(-1)*$Q$1*F150/$S$1</f>
        <v>-10.581829885602774</v>
      </c>
    </row>
    <row r="152" spans="2:10" x14ac:dyDescent="0.2">
      <c r="B152" s="31">
        <v>0</v>
      </c>
      <c r="C152" s="31">
        <v>695.53300000005402</v>
      </c>
      <c r="D152" s="31">
        <v>1434.6950000000652</v>
      </c>
      <c r="E152" s="31">
        <v>0</v>
      </c>
      <c r="H152" s="31">
        <v>710.0760000000397</v>
      </c>
      <c r="I152" s="31">
        <f>H152+(SIN((G150)*PI()/180)*$O$1)*ABS(F150)*$O$2</f>
        <v>691.03744084209961</v>
      </c>
    </row>
    <row r="153" spans="2:10" x14ac:dyDescent="0.2">
      <c r="B153" s="31" t="s">
        <v>126</v>
      </c>
      <c r="C153" s="31" t="s">
        <v>135</v>
      </c>
      <c r="D153" s="31" t="s">
        <v>136</v>
      </c>
      <c r="E153" s="31" t="s">
        <v>126</v>
      </c>
      <c r="F153" s="31">
        <v>1.5026003897552574E-3</v>
      </c>
      <c r="G153" s="31">
        <v>199.53990885182176</v>
      </c>
    </row>
    <row r="154" spans="2:10" x14ac:dyDescent="0.2">
      <c r="B154" s="31">
        <v>601.29399999999441</v>
      </c>
      <c r="C154" s="31">
        <v>470.84499999997206</v>
      </c>
      <c r="D154" s="31">
        <v>1446.7360000000335</v>
      </c>
      <c r="E154" s="31">
        <v>601.29399999999441</v>
      </c>
      <c r="H154" s="31">
        <v>839.625</v>
      </c>
      <c r="I154" s="31">
        <f>H154+(COS(G153*PI()/180)*$O$1)*ABS(F153)*$O$2</f>
        <v>780.62234339382758</v>
      </c>
      <c r="J154" s="32">
        <f>(-1)*$Q$1*F153/$S$1</f>
        <v>-12.521669914627145</v>
      </c>
    </row>
    <row r="155" spans="2:10" x14ac:dyDescent="0.2">
      <c r="B155" s="31">
        <v>0</v>
      </c>
      <c r="C155" s="31">
        <v>884.9089999999851</v>
      </c>
      <c r="D155" s="31">
        <v>1139.7540000000736</v>
      </c>
      <c r="E155" s="31">
        <v>0</v>
      </c>
      <c r="H155" s="31">
        <v>674.88766666668619</v>
      </c>
      <c r="I155" s="31">
        <f>H155+(SIN((G153)*PI()/180)*$O$1)*ABS(F153)*$O$2</f>
        <v>653.94746729595295</v>
      </c>
    </row>
    <row r="156" spans="2:10" x14ac:dyDescent="0.2">
      <c r="B156" s="31" t="s">
        <v>126</v>
      </c>
      <c r="C156" s="31" t="s">
        <v>135</v>
      </c>
      <c r="D156" s="31" t="s">
        <v>137</v>
      </c>
      <c r="E156" s="31" t="s">
        <v>126</v>
      </c>
      <c r="F156" s="31">
        <v>1.5853525705776244E-3</v>
      </c>
      <c r="G156" s="31">
        <v>198.95080916674397</v>
      </c>
    </row>
    <row r="157" spans="2:10" x14ac:dyDescent="0.2">
      <c r="B157" s="31">
        <v>601.29399999999441</v>
      </c>
      <c r="C157" s="31">
        <v>470.84499999997206</v>
      </c>
      <c r="D157" s="31">
        <v>1270.5770000000484</v>
      </c>
      <c r="E157" s="31">
        <v>601.29399999999441</v>
      </c>
      <c r="H157" s="31">
        <v>780.90533333333826</v>
      </c>
      <c r="I157" s="31">
        <f>H157+(COS(G156*PI()/180)*$O$1)*ABS(F156)*$O$2</f>
        <v>718.42938000035895</v>
      </c>
      <c r="J157" s="32">
        <f>(-1)*$Q$1*F156/$S$1</f>
        <v>-13.211271421480204</v>
      </c>
    </row>
    <row r="158" spans="2:10" x14ac:dyDescent="0.2">
      <c r="B158" s="31">
        <v>0</v>
      </c>
      <c r="C158" s="31">
        <v>884.9089999999851</v>
      </c>
      <c r="D158" s="31">
        <v>498.1260000000475</v>
      </c>
      <c r="E158" s="31">
        <v>0</v>
      </c>
      <c r="H158" s="31">
        <v>461.01166666667751</v>
      </c>
      <c r="I158" s="31">
        <f>H158+(SIN((G156)*PI()/180)*$O$1)*ABS(F156)*$O$2</f>
        <v>439.55945071037405</v>
      </c>
    </row>
    <row r="159" spans="2:10" x14ac:dyDescent="0.2">
      <c r="B159" s="31" t="s">
        <v>126</v>
      </c>
      <c r="C159" s="31" t="s">
        <v>135</v>
      </c>
      <c r="D159" s="31" t="s">
        <v>138</v>
      </c>
      <c r="E159" s="31" t="s">
        <v>126</v>
      </c>
      <c r="F159" s="31">
        <v>1.2605075084467475E-3</v>
      </c>
      <c r="G159" s="31">
        <v>201.71832015508417</v>
      </c>
    </row>
    <row r="160" spans="2:10" x14ac:dyDescent="0.2">
      <c r="B160" s="31">
        <v>601.29399999999441</v>
      </c>
      <c r="C160" s="31">
        <v>470.84499999997206</v>
      </c>
      <c r="D160" s="31">
        <v>2559.1700000001583</v>
      </c>
      <c r="E160" s="31">
        <v>601.29399999999441</v>
      </c>
      <c r="H160" s="31">
        <v>1210.4363333333749</v>
      </c>
      <c r="I160" s="31">
        <f>H160+(COS(G159*PI()/180)*$O$1)*ABS(F159)*$O$2</f>
        <v>1161.6434375476647</v>
      </c>
      <c r="J160" s="32">
        <f>(-1)*$Q$1*F159/$S$1</f>
        <v>-10.504229237056229</v>
      </c>
    </row>
    <row r="161" spans="2:10" x14ac:dyDescent="0.2">
      <c r="B161" s="31">
        <v>0</v>
      </c>
      <c r="C161" s="31">
        <v>884.9089999999851</v>
      </c>
      <c r="D161" s="31">
        <v>830.26100000005681</v>
      </c>
      <c r="E161" s="31">
        <v>0</v>
      </c>
      <c r="H161" s="31">
        <v>571.72333333334734</v>
      </c>
      <c r="I161" s="31">
        <f>H161+(SIN((G159)*PI()/180)*$O$1)*ABS(F159)*$O$2</f>
        <v>552.28820746649251</v>
      </c>
    </row>
    <row r="162" spans="2:10" x14ac:dyDescent="0.2">
      <c r="B162" s="31" t="s">
        <v>126</v>
      </c>
      <c r="C162" s="31" t="s">
        <v>135</v>
      </c>
      <c r="D162" s="31" t="s">
        <v>139</v>
      </c>
      <c r="E162" s="31" t="s">
        <v>126</v>
      </c>
      <c r="F162" s="31">
        <v>1.2638853809609388E-3</v>
      </c>
      <c r="G162" s="31">
        <v>201.68203306464108</v>
      </c>
    </row>
    <row r="163" spans="2:10" x14ac:dyDescent="0.2">
      <c r="B163" s="31">
        <v>601.29399999999441</v>
      </c>
      <c r="C163" s="31">
        <v>470.84499999997206</v>
      </c>
      <c r="D163" s="31">
        <v>1997.7360000000335</v>
      </c>
      <c r="E163" s="31">
        <v>601.29399999999441</v>
      </c>
      <c r="H163" s="31">
        <v>1023.2916666666666</v>
      </c>
      <c r="I163" s="31">
        <f>H163+(COS(G162*PI()/180)*$O$1)*ABS(F162)*$O$2</f>
        <v>974.35568504820992</v>
      </c>
      <c r="J163" s="32">
        <f>(-1)*$Q$1*F162/$S$1</f>
        <v>-10.53237817467449</v>
      </c>
    </row>
    <row r="164" spans="2:10" x14ac:dyDescent="0.2">
      <c r="B164" s="31">
        <v>0</v>
      </c>
      <c r="C164" s="31">
        <v>884.9089999999851</v>
      </c>
      <c r="D164" s="31">
        <v>1434.6950000000652</v>
      </c>
      <c r="E164" s="31">
        <v>0</v>
      </c>
      <c r="H164" s="31">
        <v>773.20133333335014</v>
      </c>
      <c r="I164" s="31">
        <f>H164+(SIN((G162)*PI()/180)*$O$1)*ABS(F162)*$O$2</f>
        <v>753.74511444588234</v>
      </c>
    </row>
    <row r="165" spans="2:10" x14ac:dyDescent="0.2">
      <c r="B165" s="31" t="s">
        <v>126</v>
      </c>
      <c r="C165" s="31" t="s">
        <v>136</v>
      </c>
      <c r="D165" s="31" t="s">
        <v>137</v>
      </c>
      <c r="E165" s="31" t="s">
        <v>126</v>
      </c>
      <c r="F165" s="31">
        <v>1.6597720290051395E-3</v>
      </c>
      <c r="G165" s="31">
        <v>192.15131178492592</v>
      </c>
    </row>
    <row r="166" spans="2:10" x14ac:dyDescent="0.2">
      <c r="B166" s="31">
        <v>601.29399999999441</v>
      </c>
      <c r="C166" s="31">
        <v>1446.7360000000335</v>
      </c>
      <c r="D166" s="31">
        <v>1270.5770000000484</v>
      </c>
      <c r="E166" s="31">
        <v>601.29399999999441</v>
      </c>
      <c r="H166" s="31">
        <v>1106.2023333333589</v>
      </c>
      <c r="I166" s="31">
        <f>H166+(COS(G165*PI()/180)*$O$1)*ABS(F165)*$O$2</f>
        <v>1038.594623590953</v>
      </c>
      <c r="J166" s="32">
        <f>(-1)*$Q$1*F165/$S$1</f>
        <v>-13.83143357504283</v>
      </c>
    </row>
    <row r="167" spans="2:10" x14ac:dyDescent="0.2">
      <c r="B167" s="31">
        <v>0</v>
      </c>
      <c r="C167" s="31">
        <v>1139.7540000000736</v>
      </c>
      <c r="D167" s="31">
        <v>498.1260000000475</v>
      </c>
      <c r="E167" s="31">
        <v>0</v>
      </c>
      <c r="H167" s="31">
        <v>545.9600000000404</v>
      </c>
      <c r="I167" s="31">
        <f>H167+(SIN((G165)*PI()/180)*$O$1)*ABS(F165)*$O$2</f>
        <v>531.40282129305319</v>
      </c>
    </row>
    <row r="168" spans="2:10" x14ac:dyDescent="0.2">
      <c r="B168" s="31" t="s">
        <v>126</v>
      </c>
      <c r="C168" s="31" t="s">
        <v>136</v>
      </c>
      <c r="D168" s="31" t="s">
        <v>138</v>
      </c>
      <c r="E168" s="31" t="s">
        <v>126</v>
      </c>
      <c r="F168" s="31">
        <v>1.2995871050036096E-3</v>
      </c>
      <c r="G168" s="31">
        <v>217.1217467151414</v>
      </c>
    </row>
    <row r="169" spans="2:10" x14ac:dyDescent="0.2">
      <c r="B169" s="31">
        <v>601.29399999999441</v>
      </c>
      <c r="C169" s="31">
        <v>1446.7360000000335</v>
      </c>
      <c r="D169" s="31">
        <v>2559.1700000001583</v>
      </c>
      <c r="E169" s="31">
        <v>601.29399999999441</v>
      </c>
      <c r="H169" s="31">
        <v>1535.7333333333954</v>
      </c>
      <c r="I169" s="31">
        <f>H169+(COS(G168*PI()/180)*$O$1)*ABS(F168)*$O$2</f>
        <v>1492.5569926804112</v>
      </c>
      <c r="J169" s="32">
        <f>(-1)*$Q$1*F168/$S$1</f>
        <v>-10.829892541696747</v>
      </c>
    </row>
    <row r="170" spans="2:10" x14ac:dyDescent="0.2">
      <c r="B170" s="31">
        <v>0</v>
      </c>
      <c r="C170" s="31">
        <v>1139.7540000000736</v>
      </c>
      <c r="D170" s="31">
        <v>830.26100000005681</v>
      </c>
      <c r="E170" s="31">
        <v>0</v>
      </c>
      <c r="H170" s="31">
        <v>656.67166666671017</v>
      </c>
      <c r="I170" s="31">
        <f>H170+(SIN((G168)*PI()/180)*$O$1)*ABS(F168)*$O$2</f>
        <v>623.99188821833445</v>
      </c>
    </row>
    <row r="171" spans="2:10" x14ac:dyDescent="0.2">
      <c r="B171" s="31" t="s">
        <v>126</v>
      </c>
      <c r="C171" s="31" t="s">
        <v>138</v>
      </c>
      <c r="D171" s="31" t="s">
        <v>139</v>
      </c>
      <c r="E171" s="31" t="s">
        <v>126</v>
      </c>
      <c r="F171" s="31">
        <v>1.2603708609876126E-3</v>
      </c>
      <c r="G171" s="31">
        <v>202.04186111525826</v>
      </c>
    </row>
    <row r="172" spans="2:10" x14ac:dyDescent="0.2">
      <c r="B172" s="31">
        <v>601.29399999999441</v>
      </c>
      <c r="C172" s="31">
        <v>2559.1700000001583</v>
      </c>
      <c r="D172" s="31">
        <v>1997.7360000000335</v>
      </c>
      <c r="E172" s="31">
        <v>601.29399999999441</v>
      </c>
      <c r="H172" s="31">
        <v>1719.4000000000622</v>
      </c>
      <c r="I172" s="31">
        <f>H172+(COS(G171*PI()/180)*$O$1)*ABS(F171)*$O$2</f>
        <v>1670.7229063911357</v>
      </c>
      <c r="J172" s="32">
        <f>(-1)*$Q$1*F171/$S$1</f>
        <v>-10.503090508230105</v>
      </c>
    </row>
    <row r="173" spans="2:10" x14ac:dyDescent="0.2">
      <c r="B173" s="31">
        <v>0</v>
      </c>
      <c r="C173" s="31">
        <v>830.26100000005681</v>
      </c>
      <c r="D173" s="31">
        <v>1434.6950000000652</v>
      </c>
      <c r="E173" s="31">
        <v>0</v>
      </c>
      <c r="H173" s="31">
        <v>754.985333333374</v>
      </c>
      <c r="I173" s="31">
        <f>H173+(SIN((G171)*PI()/180)*$O$1)*ABS(F171)*$O$2</f>
        <v>735.27712911813308</v>
      </c>
    </row>
    <row r="174" spans="2:10" x14ac:dyDescent="0.2">
      <c r="B174" s="31" t="s">
        <v>127</v>
      </c>
      <c r="C174" s="31" t="s">
        <v>128</v>
      </c>
      <c r="D174" s="31" t="s">
        <v>129</v>
      </c>
      <c r="E174" s="31" t="s">
        <v>127</v>
      </c>
      <c r="F174" s="31">
        <v>1.4986679082316515E-3</v>
      </c>
      <c r="G174" s="31">
        <v>186.41214105344125</v>
      </c>
    </row>
    <row r="175" spans="2:10" x14ac:dyDescent="0.2">
      <c r="B175" s="31">
        <v>235.60499999998137</v>
      </c>
      <c r="C175" s="31">
        <v>0</v>
      </c>
      <c r="D175" s="31">
        <v>964.22900000005029</v>
      </c>
      <c r="E175" s="31">
        <v>235.60499999998137</v>
      </c>
      <c r="H175" s="31">
        <v>399.94466666667722</v>
      </c>
      <c r="I175" s="31">
        <f>H175+(COS(G174*PI()/180)*$O$1)*ABS(F174)*$O$2</f>
        <v>337.89080599680693</v>
      </c>
      <c r="J175" s="32">
        <f>(-1)*$Q$1*F174/$S$1</f>
        <v>-12.488899235263762</v>
      </c>
    </row>
    <row r="176" spans="2:10" x14ac:dyDescent="0.2">
      <c r="B176" s="31">
        <v>213.95299999997951</v>
      </c>
      <c r="C176" s="31">
        <v>876.46400000003632</v>
      </c>
      <c r="D176" s="31">
        <v>243.02399999997579</v>
      </c>
      <c r="E176" s="31">
        <v>213.95299999997951</v>
      </c>
      <c r="H176" s="31">
        <v>444.48033333333052</v>
      </c>
      <c r="I176" s="31">
        <f>H176+(SIN((G174)*PI()/180)*$O$1)*ABS(F174)*$O$2</f>
        <v>437.50656256862783</v>
      </c>
    </row>
    <row r="177" spans="2:10" x14ac:dyDescent="0.2">
      <c r="B177" s="31" t="s">
        <v>127</v>
      </c>
      <c r="C177" s="31" t="s">
        <v>128</v>
      </c>
      <c r="D177" s="31" t="s">
        <v>130</v>
      </c>
      <c r="E177" s="31" t="s">
        <v>127</v>
      </c>
      <c r="F177" s="31">
        <v>1.6353535846290756E-3</v>
      </c>
      <c r="G177" s="31">
        <v>187.52975261448495</v>
      </c>
    </row>
    <row r="178" spans="2:10" x14ac:dyDescent="0.2">
      <c r="B178" s="31">
        <v>235.60499999998137</v>
      </c>
      <c r="C178" s="31">
        <v>0</v>
      </c>
      <c r="D178" s="31">
        <v>801.62000000011176</v>
      </c>
      <c r="E178" s="31">
        <v>235.60499999998137</v>
      </c>
      <c r="H178" s="31">
        <v>345.74166666669771</v>
      </c>
      <c r="I178" s="31">
        <f>H178+(COS(G177*PI()/180)*$O$1)*ABS(F177)*$O$2</f>
        <v>278.18950643745683</v>
      </c>
      <c r="J178" s="32">
        <f>(-1)*$Q$1*F177/$S$1</f>
        <v>-13.627946538575632</v>
      </c>
    </row>
    <row r="179" spans="2:10" x14ac:dyDescent="0.2">
      <c r="B179" s="31">
        <v>213.95299999997951</v>
      </c>
      <c r="C179" s="31">
        <v>876.46400000003632</v>
      </c>
      <c r="D179" s="31">
        <v>551.55300000007264</v>
      </c>
      <c r="E179" s="31">
        <v>213.95299999997951</v>
      </c>
      <c r="H179" s="31">
        <v>547.32333333336283</v>
      </c>
      <c r="I179" s="31">
        <f>H179+(SIN((G177)*PI()/180)*$O$1)*ABS(F177)*$O$2</f>
        <v>538.39423372478768</v>
      </c>
    </row>
    <row r="180" spans="2:10" x14ac:dyDescent="0.2">
      <c r="B180" s="31" t="s">
        <v>127</v>
      </c>
      <c r="C180" s="31" t="s">
        <v>128</v>
      </c>
      <c r="D180" s="31" t="s">
        <v>131</v>
      </c>
      <c r="E180" s="31" t="s">
        <v>127</v>
      </c>
      <c r="F180" s="31">
        <v>5.6138569157225147E-4</v>
      </c>
      <c r="G180" s="31">
        <v>57.021012998124242</v>
      </c>
    </row>
    <row r="181" spans="2:10" x14ac:dyDescent="0.2">
      <c r="B181" s="31">
        <v>235.60499999998137</v>
      </c>
      <c r="C181" s="31">
        <v>0</v>
      </c>
      <c r="D181" s="31">
        <v>296.06099999998696</v>
      </c>
      <c r="E181" s="31">
        <v>235.60499999998137</v>
      </c>
      <c r="H181" s="31">
        <v>177.22199999998944</v>
      </c>
      <c r="I181" s="31">
        <f>H181+(COS(G180*PI()/180)*$O$1)*ABS(F180)*$O$2</f>
        <v>189.95449459486457</v>
      </c>
      <c r="J181" s="32">
        <f>(-1)*$Q$1*F180/$S$1</f>
        <v>-4.6782140964354291</v>
      </c>
    </row>
    <row r="182" spans="2:10" x14ac:dyDescent="0.2">
      <c r="B182" s="31">
        <v>213.95299999997951</v>
      </c>
      <c r="C182" s="31">
        <v>876.46400000003632</v>
      </c>
      <c r="D182" s="31">
        <v>1618.6759999999776</v>
      </c>
      <c r="E182" s="31">
        <v>213.95299999997951</v>
      </c>
      <c r="H182" s="31">
        <v>903.03099999999779</v>
      </c>
      <c r="I182" s="31">
        <f>H182+(SIN((G180)*PI()/180)*$O$1)*ABS(F180)*$O$2</f>
        <v>922.65307327714299</v>
      </c>
    </row>
    <row r="183" spans="2:10" x14ac:dyDescent="0.2">
      <c r="B183" s="31" t="s">
        <v>127</v>
      </c>
      <c r="C183" s="31" t="s">
        <v>128</v>
      </c>
      <c r="D183" s="31" t="s">
        <v>132</v>
      </c>
      <c r="E183" s="31" t="s">
        <v>127</v>
      </c>
      <c r="F183" s="31">
        <v>1.4367998681990601E-3</v>
      </c>
      <c r="G183" s="31">
        <v>185.83440232090646</v>
      </c>
    </row>
    <row r="184" spans="2:10" x14ac:dyDescent="0.2">
      <c r="B184" s="31">
        <v>235.60499999998137</v>
      </c>
      <c r="C184" s="31">
        <v>0</v>
      </c>
      <c r="D184" s="31">
        <v>782.77399999997579</v>
      </c>
      <c r="E184" s="31">
        <v>235.60499999998137</v>
      </c>
      <c r="H184" s="31">
        <v>339.45966666665237</v>
      </c>
      <c r="I184" s="31">
        <f>H184+(COS(G183*PI()/180)*$O$1)*ABS(F183)*$O$2</f>
        <v>279.90312366394539</v>
      </c>
      <c r="J184" s="32">
        <f>(-1)*$Q$1*F183/$S$1</f>
        <v>-11.973332234992167</v>
      </c>
    </row>
    <row r="185" spans="2:10" x14ac:dyDescent="0.2">
      <c r="B185" s="31">
        <v>213.95299999997951</v>
      </c>
      <c r="C185" s="31">
        <v>876.46400000003632</v>
      </c>
      <c r="D185" s="31">
        <v>131.10900000005495</v>
      </c>
      <c r="E185" s="31">
        <v>213.95299999997951</v>
      </c>
      <c r="H185" s="31">
        <v>407.17533333335695</v>
      </c>
      <c r="I185" s="31">
        <f>H185+(SIN((G183)*PI()/180)*$O$1)*ABS(F183)*$O$2</f>
        <v>401.08966937580215</v>
      </c>
    </row>
    <row r="186" spans="2:10" x14ac:dyDescent="0.2">
      <c r="B186" s="31" t="s">
        <v>127</v>
      </c>
      <c r="C186" s="31" t="s">
        <v>128</v>
      </c>
      <c r="D186" s="31" t="s">
        <v>133</v>
      </c>
      <c r="E186" s="31" t="s">
        <v>127</v>
      </c>
      <c r="F186" s="31">
        <v>1.4148043456160282E-3</v>
      </c>
      <c r="G186" s="31">
        <v>185.61646113181646</v>
      </c>
    </row>
    <row r="187" spans="2:10" x14ac:dyDescent="0.2">
      <c r="B187" s="31">
        <v>235.60499999998137</v>
      </c>
      <c r="C187" s="31">
        <v>0</v>
      </c>
      <c r="D187" s="31">
        <v>556.50800000014715</v>
      </c>
      <c r="E187" s="31">
        <v>235.60499999998137</v>
      </c>
      <c r="H187" s="31">
        <v>264.03766666670953</v>
      </c>
      <c r="I187" s="31">
        <f>H187+(COS(G186*PI()/180)*$O$1)*ABS(F186)*$O$2</f>
        <v>205.37048636311687</v>
      </c>
      <c r="J187" s="32">
        <f>(-1)*$Q$1*F186/$S$1</f>
        <v>-11.790036213466902</v>
      </c>
    </row>
    <row r="188" spans="2:10" x14ac:dyDescent="0.2">
      <c r="B188" s="31">
        <v>213.95299999997951</v>
      </c>
      <c r="C188" s="31">
        <v>876.46400000003632</v>
      </c>
      <c r="D188" s="31">
        <v>489.57900000002701</v>
      </c>
      <c r="E188" s="31">
        <v>213.95299999997951</v>
      </c>
      <c r="H188" s="31">
        <v>526.66533333334758</v>
      </c>
      <c r="I188" s="31">
        <f>H188+(SIN((G186)*PI()/180)*$O$1)*ABS(F186)*$O$2</f>
        <v>520.89594834902948</v>
      </c>
    </row>
    <row r="189" spans="2:10" x14ac:dyDescent="0.2">
      <c r="B189" s="31" t="s">
        <v>127</v>
      </c>
      <c r="C189" s="31" t="s">
        <v>128</v>
      </c>
      <c r="D189" s="31" t="s">
        <v>134</v>
      </c>
      <c r="E189" s="31" t="s">
        <v>127</v>
      </c>
      <c r="F189" s="31">
        <v>1.6816332802038637E-3</v>
      </c>
      <c r="G189" s="31">
        <v>187.86605550793553</v>
      </c>
    </row>
    <row r="190" spans="2:10" x14ac:dyDescent="0.2">
      <c r="B190" s="31">
        <v>235.60499999998137</v>
      </c>
      <c r="C190" s="31">
        <v>0</v>
      </c>
      <c r="D190" s="31">
        <v>451.2160000000149</v>
      </c>
      <c r="E190" s="31">
        <v>235.60499999998137</v>
      </c>
      <c r="H190" s="31">
        <v>228.94033333333209</v>
      </c>
      <c r="I190" s="31">
        <f>H190+(COS(G189*PI()/180)*$O$1)*ABS(F189)*$O$2</f>
        <v>159.53157010071777</v>
      </c>
      <c r="J190" s="32">
        <f>(-1)*$Q$1*F189/$S$1</f>
        <v>-14.013610668365532</v>
      </c>
    </row>
    <row r="191" spans="2:10" x14ac:dyDescent="0.2">
      <c r="B191" s="31">
        <v>213.95299999997951</v>
      </c>
      <c r="C191" s="31">
        <v>876.46400000003632</v>
      </c>
      <c r="D191" s="31">
        <v>695.53300000005402</v>
      </c>
      <c r="E191" s="31">
        <v>213.95299999997951</v>
      </c>
      <c r="H191" s="31">
        <v>595.31666666668991</v>
      </c>
      <c r="I191" s="31">
        <f>H191+(SIN((G189)*PI()/180)*$O$1)*ABS(F189)*$O$2</f>
        <v>585.72731394442076</v>
      </c>
    </row>
    <row r="192" spans="2:10" x14ac:dyDescent="0.2">
      <c r="B192" s="31" t="s">
        <v>127</v>
      </c>
      <c r="C192" s="31" t="s">
        <v>128</v>
      </c>
      <c r="D192" s="31" t="s">
        <v>135</v>
      </c>
      <c r="E192" s="31" t="s">
        <v>127</v>
      </c>
      <c r="F192" s="31">
        <v>1.7776281828552928E-3</v>
      </c>
      <c r="G192" s="31">
        <v>188.50667231442773</v>
      </c>
    </row>
    <row r="193" spans="2:10" x14ac:dyDescent="0.2">
      <c r="B193" s="31">
        <v>235.60499999998137</v>
      </c>
      <c r="C193" s="31">
        <v>0</v>
      </c>
      <c r="D193" s="31">
        <v>470.84499999997206</v>
      </c>
      <c r="E193" s="31">
        <v>235.60499999998137</v>
      </c>
      <c r="H193" s="31">
        <v>235.4833333333178</v>
      </c>
      <c r="I193" s="31">
        <f>H193+(COS(G192*PI()/180)*$O$1)*ABS(F192)*$O$2</f>
        <v>162.23033909119204</v>
      </c>
      <c r="J193" s="32">
        <f>(-1)*$Q$1*F192/$S$1</f>
        <v>-14.813568190460774</v>
      </c>
    </row>
    <row r="194" spans="2:10" x14ac:dyDescent="0.2">
      <c r="B194" s="31">
        <v>213.95299999997951</v>
      </c>
      <c r="C194" s="31">
        <v>876.46400000003632</v>
      </c>
      <c r="D194" s="31">
        <v>884.9089999999851</v>
      </c>
      <c r="E194" s="31">
        <v>213.95299999997951</v>
      </c>
      <c r="H194" s="31">
        <v>658.44200000000035</v>
      </c>
      <c r="I194" s="31">
        <f>H194+(SIN((G192)*PI()/180)*$O$1)*ABS(F192)*$O$2</f>
        <v>647.48554537731911</v>
      </c>
    </row>
    <row r="195" spans="2:10" x14ac:dyDescent="0.2">
      <c r="B195" s="31" t="s">
        <v>127</v>
      </c>
      <c r="C195" s="31" t="s">
        <v>128</v>
      </c>
      <c r="D195" s="31" t="s">
        <v>136</v>
      </c>
      <c r="E195" s="31" t="s">
        <v>127</v>
      </c>
      <c r="F195" s="31">
        <v>1.5936361035713401E-3</v>
      </c>
      <c r="G195" s="31">
        <v>187.20947164189769</v>
      </c>
    </row>
    <row r="196" spans="2:10" x14ac:dyDescent="0.2">
      <c r="B196" s="31">
        <v>235.60499999998137</v>
      </c>
      <c r="C196" s="31">
        <v>0</v>
      </c>
      <c r="D196" s="31">
        <v>1446.7360000000335</v>
      </c>
      <c r="E196" s="31">
        <v>235.60499999998137</v>
      </c>
      <c r="H196" s="31">
        <v>560.78033333333826</v>
      </c>
      <c r="I196" s="31">
        <f>H196+(COS(G195*PI()/180)*$O$1)*ABS(F195)*$O$2</f>
        <v>494.90380138576359</v>
      </c>
      <c r="J196" s="32">
        <f>(-1)*$Q$1*F195/$S$1</f>
        <v>-13.280300863094501</v>
      </c>
    </row>
    <row r="197" spans="2:10" x14ac:dyDescent="0.2">
      <c r="B197" s="31">
        <v>213.95299999997951</v>
      </c>
      <c r="C197" s="31">
        <v>876.46400000003632</v>
      </c>
      <c r="D197" s="31">
        <v>1139.7540000000736</v>
      </c>
      <c r="E197" s="31">
        <v>213.95299999997951</v>
      </c>
      <c r="H197" s="31">
        <v>743.39033333336317</v>
      </c>
      <c r="I197" s="31">
        <f>H197+(SIN((G195)*PI()/180)*$O$1)*ABS(F195)*$O$2</f>
        <v>735.0571278326039</v>
      </c>
    </row>
    <row r="198" spans="2:10" x14ac:dyDescent="0.2">
      <c r="B198" s="31" t="s">
        <v>127</v>
      </c>
      <c r="C198" s="31" t="s">
        <v>128</v>
      </c>
      <c r="D198" s="31" t="s">
        <v>137</v>
      </c>
      <c r="E198" s="31" t="s">
        <v>127</v>
      </c>
      <c r="F198" s="31">
        <v>1.4996336972103389E-3</v>
      </c>
      <c r="G198" s="31">
        <v>186.42077145523402</v>
      </c>
    </row>
    <row r="199" spans="2:10" x14ac:dyDescent="0.2">
      <c r="B199" s="31">
        <v>235.60499999998137</v>
      </c>
      <c r="C199" s="31">
        <v>0</v>
      </c>
      <c r="D199" s="31">
        <v>1270.5770000000484</v>
      </c>
      <c r="E199" s="31">
        <v>235.60499999998137</v>
      </c>
      <c r="H199" s="31">
        <v>502.06066666667658</v>
      </c>
      <c r="I199" s="31">
        <f>H199+(COS(G198*PI()/180)*$O$1)*ABS(F198)*$O$2</f>
        <v>439.96786836020487</v>
      </c>
      <c r="J199" s="32">
        <f>(-1)*$Q$1*F198/$S$1</f>
        <v>-12.496947476752824</v>
      </c>
    </row>
    <row r="200" spans="2:10" x14ac:dyDescent="0.2">
      <c r="B200" s="31">
        <v>213.95299999997951</v>
      </c>
      <c r="C200" s="31">
        <v>876.46400000003632</v>
      </c>
      <c r="D200" s="31">
        <v>498.1260000000475</v>
      </c>
      <c r="E200" s="31">
        <v>213.95299999997951</v>
      </c>
      <c r="H200" s="31">
        <v>529.51433333335444</v>
      </c>
      <c r="I200" s="31">
        <f>H200+(SIN((G198)*PI()/180)*$O$1)*ABS(F198)*$O$2</f>
        <v>522.52671539948085</v>
      </c>
    </row>
    <row r="201" spans="2:10" x14ac:dyDescent="0.2">
      <c r="B201" s="31" t="s">
        <v>127</v>
      </c>
      <c r="C201" s="31" t="s">
        <v>128</v>
      </c>
      <c r="D201" s="31" t="s">
        <v>138</v>
      </c>
      <c r="E201" s="31" t="s">
        <v>127</v>
      </c>
      <c r="F201" s="31">
        <v>1.2747437581641043E-3</v>
      </c>
      <c r="G201" s="31">
        <v>184.04597098204806</v>
      </c>
    </row>
    <row r="202" spans="2:10" x14ac:dyDescent="0.2">
      <c r="B202" s="31">
        <v>235.60499999998137</v>
      </c>
      <c r="C202" s="31">
        <v>0</v>
      </c>
      <c r="D202" s="31">
        <v>2559.1700000001583</v>
      </c>
      <c r="E202" s="31">
        <v>235.60499999998137</v>
      </c>
      <c r="H202" s="31">
        <v>931.59166666671319</v>
      </c>
      <c r="I202" s="31">
        <f>H202+(COS(G201*PI()/180)*$O$1)*ABS(F201)*$O$2</f>
        <v>878.60971702890879</v>
      </c>
      <c r="J202" s="32">
        <f>(-1)*$Q$1*F201/$S$1</f>
        <v>-10.622864651367536</v>
      </c>
    </row>
    <row r="203" spans="2:10" x14ac:dyDescent="0.2">
      <c r="B203" s="31">
        <v>213.95299999997951</v>
      </c>
      <c r="C203" s="31">
        <v>876.46400000003632</v>
      </c>
      <c r="D203" s="31">
        <v>830.26100000005681</v>
      </c>
      <c r="E203" s="31">
        <v>213.95299999997951</v>
      </c>
      <c r="H203" s="31">
        <v>640.22600000002421</v>
      </c>
      <c r="I203" s="31">
        <f>H203+(SIN((G201)*PI()/180)*$O$1)*ABS(F201)*$O$2</f>
        <v>636.47842110038744</v>
      </c>
    </row>
    <row r="204" spans="2:10" x14ac:dyDescent="0.2">
      <c r="B204" s="31" t="s">
        <v>127</v>
      </c>
      <c r="C204" s="31" t="s">
        <v>128</v>
      </c>
      <c r="D204" s="31" t="s">
        <v>139</v>
      </c>
      <c r="E204" s="31" t="s">
        <v>127</v>
      </c>
      <c r="F204" s="31">
        <v>1.4100528827217865E-3</v>
      </c>
      <c r="G204" s="31">
        <v>185.56846096328806</v>
      </c>
    </row>
    <row r="205" spans="2:10" x14ac:dyDescent="0.2">
      <c r="B205" s="31">
        <v>235.60499999998137</v>
      </c>
      <c r="C205" s="31">
        <v>0</v>
      </c>
      <c r="D205" s="31">
        <v>1997.7360000000335</v>
      </c>
      <c r="E205" s="31">
        <v>235.60499999998137</v>
      </c>
      <c r="H205" s="31">
        <v>744.447000000005</v>
      </c>
      <c r="I205" s="31">
        <f>H205+(COS(G204*PI()/180)*$O$1)*ABS(F204)*$O$2</f>
        <v>685.97205027614348</v>
      </c>
      <c r="J205" s="32">
        <f>(-1)*$Q$1*F204/$S$1</f>
        <v>-11.750440689348221</v>
      </c>
    </row>
    <row r="206" spans="2:10" x14ac:dyDescent="0.2">
      <c r="B206" s="31">
        <v>213.95299999997951</v>
      </c>
      <c r="C206" s="31">
        <v>876.46400000003632</v>
      </c>
      <c r="D206" s="31">
        <v>1434.6950000000652</v>
      </c>
      <c r="E206" s="31">
        <v>213.95299999997951</v>
      </c>
      <c r="H206" s="31">
        <v>841.70400000002701</v>
      </c>
      <c r="I206" s="31">
        <f>H206+(SIN((G204)*PI()/180)*$O$1)*ABS(F204)*$O$2</f>
        <v>836.00297687789191</v>
      </c>
    </row>
    <row r="207" spans="2:10" x14ac:dyDescent="0.2">
      <c r="B207" s="31" t="s">
        <v>127</v>
      </c>
      <c r="C207" s="31" t="s">
        <v>129</v>
      </c>
      <c r="D207" s="31" t="s">
        <v>130</v>
      </c>
      <c r="E207" s="31" t="s">
        <v>127</v>
      </c>
      <c r="F207" s="31">
        <v>1.5462147628171326E-3</v>
      </c>
      <c r="G207" s="31">
        <v>197.10443211297215</v>
      </c>
    </row>
    <row r="208" spans="2:10" x14ac:dyDescent="0.2">
      <c r="B208" s="31">
        <v>235.60499999998137</v>
      </c>
      <c r="C208" s="31">
        <v>964.22900000005029</v>
      </c>
      <c r="D208" s="31">
        <v>801.62000000011176</v>
      </c>
      <c r="E208" s="31">
        <v>235.60499999998137</v>
      </c>
      <c r="H208" s="31">
        <v>667.1513333333811</v>
      </c>
      <c r="I208" s="31">
        <f>H208+(COS(G207*PI()/180)*$O$1)*ABS(F207)*$O$2</f>
        <v>605.57524600579984</v>
      </c>
      <c r="J208" s="32">
        <f>(-1)*$Q$1*F207/$S$1</f>
        <v>-12.885123023476106</v>
      </c>
    </row>
    <row r="209" spans="2:10" x14ac:dyDescent="0.2">
      <c r="B209" s="31">
        <v>213.95299999997951</v>
      </c>
      <c r="C209" s="31">
        <v>243.02399999997579</v>
      </c>
      <c r="D209" s="31">
        <v>551.55300000007264</v>
      </c>
      <c r="E209" s="31">
        <v>213.95299999997951</v>
      </c>
      <c r="H209" s="31">
        <v>336.176666666676</v>
      </c>
      <c r="I209" s="31">
        <f>H209+(SIN((G207)*PI()/180)*$O$1)*ABS(F207)*$O$2</f>
        <v>317.22817457155321</v>
      </c>
    </row>
    <row r="210" spans="2:10" x14ac:dyDescent="0.2">
      <c r="B210" s="31" t="s">
        <v>127</v>
      </c>
      <c r="C210" s="31" t="s">
        <v>129</v>
      </c>
      <c r="D210" s="31" t="s">
        <v>131</v>
      </c>
      <c r="E210" s="31" t="s">
        <v>127</v>
      </c>
      <c r="F210" s="31">
        <v>1.6142620536732895E-3</v>
      </c>
      <c r="G210" s="31">
        <v>160.10204215388904</v>
      </c>
    </row>
    <row r="211" spans="2:10" x14ac:dyDescent="0.2">
      <c r="B211" s="31">
        <v>235.60499999998137</v>
      </c>
      <c r="C211" s="31">
        <v>964.22900000005029</v>
      </c>
      <c r="D211" s="31">
        <v>296.06099999998696</v>
      </c>
      <c r="E211" s="31">
        <v>235.60499999998137</v>
      </c>
      <c r="H211" s="31">
        <v>498.63166666667286</v>
      </c>
      <c r="I211" s="31">
        <f>H211+(COS(G210*PI()/180)*$O$1)*ABS(F210)*$O$2</f>
        <v>435.38620724686507</v>
      </c>
      <c r="J211" s="32">
        <f>(-1)*$Q$1*F210/$S$1</f>
        <v>-13.452183780610747</v>
      </c>
    </row>
    <row r="212" spans="2:10" x14ac:dyDescent="0.2">
      <c r="B212" s="31">
        <v>213.95299999997951</v>
      </c>
      <c r="C212" s="31">
        <v>243.02399999997579</v>
      </c>
      <c r="D212" s="31">
        <v>1618.6759999999776</v>
      </c>
      <c r="E212" s="31">
        <v>213.95299999997951</v>
      </c>
      <c r="H212" s="31">
        <v>691.88433333331102</v>
      </c>
      <c r="I212" s="31">
        <f>H212+(SIN((G210)*PI()/180)*$O$1)*ABS(F210)*$O$2</f>
        <v>714.77632045677012</v>
      </c>
    </row>
    <row r="213" spans="2:10" x14ac:dyDescent="0.2">
      <c r="B213" s="31" t="s">
        <v>127</v>
      </c>
      <c r="C213" s="31" t="s">
        <v>129</v>
      </c>
      <c r="D213" s="31" t="s">
        <v>132</v>
      </c>
      <c r="E213" s="31" t="s">
        <v>127</v>
      </c>
      <c r="F213" s="31">
        <v>1.5485533009985915E-3</v>
      </c>
      <c r="G213" s="31">
        <v>197.42801019827749</v>
      </c>
    </row>
    <row r="214" spans="2:10" x14ac:dyDescent="0.2">
      <c r="B214" s="31">
        <v>235.60499999998137</v>
      </c>
      <c r="C214" s="31">
        <v>964.22900000005029</v>
      </c>
      <c r="D214" s="31">
        <v>782.77399999997579</v>
      </c>
      <c r="E214" s="31">
        <v>235.60499999998137</v>
      </c>
      <c r="H214" s="31">
        <v>660.86933333333582</v>
      </c>
      <c r="I214" s="31">
        <f>H214+(COS(G213*PI()/180)*$O$1)*ABS(F213)*$O$2</f>
        <v>599.30827300841963</v>
      </c>
      <c r="J214" s="32">
        <f>(-1)*$Q$1*F213/$S$1</f>
        <v>-12.904610841654929</v>
      </c>
    </row>
    <row r="215" spans="2:10" x14ac:dyDescent="0.2">
      <c r="B215" s="31">
        <v>213.95299999997951</v>
      </c>
      <c r="C215" s="31">
        <v>243.02399999997579</v>
      </c>
      <c r="D215" s="31">
        <v>131.10900000005495</v>
      </c>
      <c r="E215" s="31">
        <v>213.95299999997951</v>
      </c>
      <c r="H215" s="31">
        <v>196.02866666667009</v>
      </c>
      <c r="I215" s="31">
        <f>H215+(SIN((G213)*PI()/180)*$O$1)*ABS(F213)*$O$2</f>
        <v>176.70354374245616</v>
      </c>
    </row>
    <row r="216" spans="2:10" x14ac:dyDescent="0.2">
      <c r="B216" s="31" t="s">
        <v>127</v>
      </c>
      <c r="C216" s="31" t="s">
        <v>129</v>
      </c>
      <c r="D216" s="31" t="s">
        <v>133</v>
      </c>
      <c r="E216" s="31" t="s">
        <v>127</v>
      </c>
      <c r="F216" s="31">
        <v>1.4949400759288361E-3</v>
      </c>
      <c r="G216" s="31">
        <v>181.44946312085702</v>
      </c>
    </row>
    <row r="217" spans="2:10" x14ac:dyDescent="0.2">
      <c r="B217" s="31">
        <v>235.60499999998137</v>
      </c>
      <c r="C217" s="31">
        <v>964.22900000005029</v>
      </c>
      <c r="D217" s="31">
        <v>556.50800000014715</v>
      </c>
      <c r="E217" s="31">
        <v>235.60499999998137</v>
      </c>
      <c r="H217" s="31">
        <v>585.44733333339298</v>
      </c>
      <c r="I217" s="31">
        <f>H217+(COS(G216*PI()/180)*$O$1)*ABS(F216)*$O$2</f>
        <v>523.17809447416369</v>
      </c>
      <c r="J217" s="32">
        <f>(-1)*$Q$1*F216/$S$1</f>
        <v>-12.457833966073634</v>
      </c>
    </row>
    <row r="218" spans="2:10" x14ac:dyDescent="0.2">
      <c r="B218" s="31">
        <v>213.95299999997951</v>
      </c>
      <c r="C218" s="31">
        <v>243.02399999997579</v>
      </c>
      <c r="D218" s="31">
        <v>489.57900000002701</v>
      </c>
      <c r="E218" s="31">
        <v>213.95299999997951</v>
      </c>
      <c r="H218" s="31">
        <v>315.51866666666075</v>
      </c>
      <c r="I218" s="31">
        <f>H218+(SIN((G216)*PI()/180)*$O$1)*ABS(F216)*$O$2</f>
        <v>313.94304931187816</v>
      </c>
    </row>
    <row r="219" spans="2:10" x14ac:dyDescent="0.2">
      <c r="B219" s="31" t="s">
        <v>127</v>
      </c>
      <c r="C219" s="31" t="s">
        <v>129</v>
      </c>
      <c r="D219" s="31" t="s">
        <v>134</v>
      </c>
      <c r="E219" s="31" t="s">
        <v>127</v>
      </c>
      <c r="F219" s="31">
        <v>1.5159344788378787E-3</v>
      </c>
      <c r="G219" s="31">
        <v>191.86760741986885</v>
      </c>
    </row>
    <row r="220" spans="2:10" x14ac:dyDescent="0.2">
      <c r="B220" s="31">
        <v>235.60499999998137</v>
      </c>
      <c r="C220" s="31">
        <v>964.22900000005029</v>
      </c>
      <c r="D220" s="31">
        <v>451.2160000000149</v>
      </c>
      <c r="E220" s="31">
        <v>235.60499999998137</v>
      </c>
      <c r="H220" s="31">
        <v>550.35000000001548</v>
      </c>
      <c r="I220" s="31">
        <f>H220+(COS(G219*PI()/180)*$O$1)*ABS(F219)*$O$2</f>
        <v>488.53616677303893</v>
      </c>
      <c r="J220" s="32">
        <f>(-1)*$Q$1*F219/$S$1</f>
        <v>-12.632787323648989</v>
      </c>
    </row>
    <row r="221" spans="2:10" x14ac:dyDescent="0.2">
      <c r="B221" s="31">
        <v>213.95299999997951</v>
      </c>
      <c r="C221" s="31">
        <v>243.02399999997579</v>
      </c>
      <c r="D221" s="31">
        <v>695.53300000005402</v>
      </c>
      <c r="E221" s="31">
        <v>213.95299999997951</v>
      </c>
      <c r="H221" s="31">
        <v>384.17000000000309</v>
      </c>
      <c r="I221" s="31">
        <f>H221+(SIN((G219)*PI()/180)*$O$1)*ABS(F219)*$O$2</f>
        <v>371.18027671960965</v>
      </c>
    </row>
    <row r="222" spans="2:10" x14ac:dyDescent="0.2">
      <c r="B222" s="31" t="s">
        <v>127</v>
      </c>
      <c r="C222" s="31" t="s">
        <v>129</v>
      </c>
      <c r="D222" s="31" t="s">
        <v>135</v>
      </c>
      <c r="E222" s="31" t="s">
        <v>127</v>
      </c>
      <c r="F222" s="31">
        <v>1.5246930841275148E-3</v>
      </c>
      <c r="G222" s="31">
        <v>193.65272065574433</v>
      </c>
    </row>
    <row r="223" spans="2:10" x14ac:dyDescent="0.2">
      <c r="B223" s="31">
        <v>235.60499999998137</v>
      </c>
      <c r="C223" s="31">
        <v>964.22900000005029</v>
      </c>
      <c r="D223" s="31">
        <v>470.84499999997206</v>
      </c>
      <c r="E223" s="31">
        <v>235.60499999998137</v>
      </c>
      <c r="H223" s="31">
        <v>556.89300000000128</v>
      </c>
      <c r="I223" s="31">
        <f>H223+(COS(G222*PI()/180)*$O$1)*ABS(F222)*$O$2</f>
        <v>495.15917929621185</v>
      </c>
      <c r="J223" s="32">
        <f>(-1)*$Q$1*F222/$S$1</f>
        <v>-12.705775701062624</v>
      </c>
    </row>
    <row r="224" spans="2:10" x14ac:dyDescent="0.2">
      <c r="B224" s="31">
        <v>213.95299999997951</v>
      </c>
      <c r="C224" s="31">
        <v>243.02399999997579</v>
      </c>
      <c r="D224" s="31">
        <v>884.9089999999851</v>
      </c>
      <c r="E224" s="31">
        <v>213.95299999997951</v>
      </c>
      <c r="H224" s="31">
        <v>447.29533333331347</v>
      </c>
      <c r="I224" s="31">
        <f>H224+(SIN((G222)*PI()/180)*$O$1)*ABS(F222)*$O$2</f>
        <v>432.30020794353379</v>
      </c>
    </row>
    <row r="225" spans="2:10" x14ac:dyDescent="0.2">
      <c r="B225" s="31" t="s">
        <v>127</v>
      </c>
      <c r="C225" s="31" t="s">
        <v>129</v>
      </c>
      <c r="D225" s="31" t="s">
        <v>136</v>
      </c>
      <c r="E225" s="31" t="s">
        <v>127</v>
      </c>
      <c r="F225" s="31">
        <v>1.5188007324889936E-3</v>
      </c>
      <c r="G225" s="31">
        <v>192.48817168622227</v>
      </c>
    </row>
    <row r="226" spans="2:10" x14ac:dyDescent="0.2">
      <c r="B226" s="31">
        <v>235.60499999998137</v>
      </c>
      <c r="C226" s="31">
        <v>964.22900000005029</v>
      </c>
      <c r="D226" s="31">
        <v>1446.7360000000335</v>
      </c>
      <c r="E226" s="31">
        <v>235.60499999998137</v>
      </c>
      <c r="H226" s="31">
        <v>882.19000000002177</v>
      </c>
      <c r="I226" s="31">
        <f>H226+(COS(G225*PI()/180)*$O$1)*ABS(F225)*$O$2</f>
        <v>820.40387821351987</v>
      </c>
      <c r="J226" s="32">
        <f>(-1)*$Q$1*F225/$S$1</f>
        <v>-12.656672770741613</v>
      </c>
    </row>
    <row r="227" spans="2:10" x14ac:dyDescent="0.2">
      <c r="B227" s="31">
        <v>213.95299999997951</v>
      </c>
      <c r="C227" s="31">
        <v>243.02399999997579</v>
      </c>
      <c r="D227" s="31">
        <v>1139.7540000000736</v>
      </c>
      <c r="E227" s="31">
        <v>213.95299999997951</v>
      </c>
      <c r="H227" s="31">
        <v>532.24366666667629</v>
      </c>
      <c r="I227" s="31">
        <f>H227+(SIN((G225)*PI()/180)*$O$1)*ABS(F225)*$O$2</f>
        <v>518.55939484738076</v>
      </c>
    </row>
    <row r="228" spans="2:10" x14ac:dyDescent="0.2">
      <c r="B228" s="31" t="s">
        <v>127</v>
      </c>
      <c r="C228" s="31" t="s">
        <v>129</v>
      </c>
      <c r="D228" s="31" t="s">
        <v>137</v>
      </c>
      <c r="E228" s="31" t="s">
        <v>127</v>
      </c>
      <c r="F228" s="31">
        <v>1.4989891038583775E-3</v>
      </c>
      <c r="G228" s="31">
        <v>186.57891301986427</v>
      </c>
    </row>
    <row r="229" spans="2:10" x14ac:dyDescent="0.2">
      <c r="B229" s="31">
        <v>235.60499999998137</v>
      </c>
      <c r="C229" s="31">
        <v>964.22900000005029</v>
      </c>
      <c r="D229" s="31">
        <v>1270.5770000000484</v>
      </c>
      <c r="E229" s="31">
        <v>235.60499999998137</v>
      </c>
      <c r="H229" s="31">
        <v>823.47033333336003</v>
      </c>
      <c r="I229" s="31">
        <f>H229+(COS(G228*PI()/180)*$O$1)*ABS(F228)*$O$2</f>
        <v>761.42373917419081</v>
      </c>
      <c r="J229" s="32">
        <f>(-1)*$Q$1*F228/$S$1</f>
        <v>-12.49157586548648</v>
      </c>
    </row>
    <row r="230" spans="2:10" x14ac:dyDescent="0.2">
      <c r="B230" s="31">
        <v>213.95299999997951</v>
      </c>
      <c r="C230" s="31">
        <v>243.02399999997579</v>
      </c>
      <c r="D230" s="31">
        <v>498.1260000000475</v>
      </c>
      <c r="E230" s="31">
        <v>213.95299999997951</v>
      </c>
      <c r="H230" s="31">
        <v>318.36766666666762</v>
      </c>
      <c r="I230" s="31">
        <f>H230+(SIN((G228)*PI()/180)*$O$1)*ABS(F228)*$O$2</f>
        <v>311.21177096260266</v>
      </c>
    </row>
    <row r="231" spans="2:10" x14ac:dyDescent="0.2">
      <c r="B231" s="31" t="s">
        <v>127</v>
      </c>
      <c r="C231" s="31" t="s">
        <v>129</v>
      </c>
      <c r="D231" s="31" t="s">
        <v>139</v>
      </c>
      <c r="E231" s="31" t="s">
        <v>127</v>
      </c>
      <c r="F231" s="31">
        <v>1.4958389397162655E-3</v>
      </c>
      <c r="G231" s="31">
        <v>180.12998373177521</v>
      </c>
    </row>
    <row r="232" spans="2:10" x14ac:dyDescent="0.2">
      <c r="B232" s="31">
        <v>235.60499999998137</v>
      </c>
      <c r="C232" s="31">
        <v>964.22900000005029</v>
      </c>
      <c r="D232" s="31">
        <v>1997.7360000000335</v>
      </c>
      <c r="E232" s="31">
        <v>235.60499999998137</v>
      </c>
      <c r="H232" s="31">
        <v>1065.8566666666884</v>
      </c>
      <c r="I232" s="31">
        <f>H232+(COS(G231*PI()/180)*$O$1)*ABS(F231)*$O$2</f>
        <v>1003.5302045680901</v>
      </c>
      <c r="J232" s="32">
        <f>(-1)*$Q$1*F231/$S$1</f>
        <v>-12.465324497635546</v>
      </c>
    </row>
    <row r="233" spans="2:10" x14ac:dyDescent="0.2">
      <c r="B233" s="31">
        <v>213.95299999997951</v>
      </c>
      <c r="C233" s="31">
        <v>243.02399999997579</v>
      </c>
      <c r="D233" s="31">
        <v>1434.6950000000652</v>
      </c>
      <c r="E233" s="31">
        <v>213.95299999997951</v>
      </c>
      <c r="H233" s="31">
        <v>630.55733333334013</v>
      </c>
      <c r="I233" s="31">
        <f>H233+(SIN((G231)*PI()/180)*$O$1)*ABS(F231)*$O$2</f>
        <v>630.41593653065308</v>
      </c>
    </row>
    <row r="234" spans="2:10" x14ac:dyDescent="0.2">
      <c r="B234" s="31" t="s">
        <v>127</v>
      </c>
      <c r="C234" s="31" t="s">
        <v>130</v>
      </c>
      <c r="D234" s="31" t="s">
        <v>131</v>
      </c>
      <c r="E234" s="31" t="s">
        <v>127</v>
      </c>
      <c r="F234" s="31">
        <v>2.1688499489420712E-3</v>
      </c>
      <c r="G234" s="31">
        <v>164.65088817818184</v>
      </c>
    </row>
    <row r="235" spans="2:10" x14ac:dyDescent="0.2">
      <c r="B235" s="31">
        <v>235.60499999998137</v>
      </c>
      <c r="C235" s="31">
        <v>801.62000000011176</v>
      </c>
      <c r="D235" s="31">
        <v>296.06099999998696</v>
      </c>
      <c r="E235" s="31">
        <v>235.60499999998137</v>
      </c>
      <c r="H235" s="31">
        <v>444.42866666669335</v>
      </c>
      <c r="I235" s="31">
        <f>H235+(COS(G234*PI()/180)*$O$1)*ABS(F234)*$O$2</f>
        <v>357.28329233194449</v>
      </c>
      <c r="J235" s="32">
        <f>(-1)*$Q$1*F234/$S$1</f>
        <v>-18.073749574517262</v>
      </c>
    </row>
    <row r="236" spans="2:10" x14ac:dyDescent="0.2">
      <c r="B236" s="31">
        <v>213.95299999997951</v>
      </c>
      <c r="C236" s="31">
        <v>551.55300000007264</v>
      </c>
      <c r="D236" s="31">
        <v>1618.6759999999776</v>
      </c>
      <c r="E236" s="31">
        <v>213.95299999997951</v>
      </c>
      <c r="H236" s="31">
        <v>794.72733333334327</v>
      </c>
      <c r="I236" s="31">
        <f>H236+(SIN((G234)*PI()/180)*$O$1)*ABS(F234)*$O$2</f>
        <v>818.64791702428965</v>
      </c>
    </row>
    <row r="237" spans="2:10" x14ac:dyDescent="0.2">
      <c r="B237" s="31" t="s">
        <v>127</v>
      </c>
      <c r="C237" s="31" t="s">
        <v>130</v>
      </c>
      <c r="D237" s="31" t="s">
        <v>132</v>
      </c>
      <c r="E237" s="31" t="s">
        <v>127</v>
      </c>
      <c r="F237" s="31">
        <v>1.5455789021586877E-3</v>
      </c>
      <c r="G237" s="31">
        <v>197.20139397894067</v>
      </c>
    </row>
    <row r="238" spans="2:10" x14ac:dyDescent="0.2">
      <c r="B238" s="31">
        <v>235.60499999998137</v>
      </c>
      <c r="C238" s="31">
        <v>801.62000000011176</v>
      </c>
      <c r="D238" s="31">
        <v>782.77399999997579</v>
      </c>
      <c r="E238" s="31">
        <v>235.60499999998137</v>
      </c>
      <c r="H238" s="31">
        <v>606.66633333335631</v>
      </c>
      <c r="I238" s="31">
        <f>H238+(COS(G237*PI()/180)*$O$1)*ABS(F237)*$O$2</f>
        <v>545.14770990918169</v>
      </c>
      <c r="J238" s="32">
        <f>(-1)*$Q$1*F237/$S$1</f>
        <v>-12.879824184655732</v>
      </c>
    </row>
    <row r="239" spans="2:10" x14ac:dyDescent="0.2">
      <c r="B239" s="31">
        <v>213.95299999997951</v>
      </c>
      <c r="C239" s="31">
        <v>551.55300000007264</v>
      </c>
      <c r="D239" s="31">
        <v>131.10900000005495</v>
      </c>
      <c r="E239" s="31">
        <v>213.95299999997951</v>
      </c>
      <c r="H239" s="31">
        <v>298.87166666670237</v>
      </c>
      <c r="I239" s="31">
        <f>H239+(SIN((G237)*PI()/180)*$O$1)*ABS(F237)*$O$2</f>
        <v>279.82683146957703</v>
      </c>
    </row>
    <row r="240" spans="2:10" x14ac:dyDescent="0.2">
      <c r="B240" s="31" t="s">
        <v>127</v>
      </c>
      <c r="C240" s="31" t="s">
        <v>130</v>
      </c>
      <c r="D240" s="31" t="s">
        <v>134</v>
      </c>
      <c r="E240" s="31" t="s">
        <v>127</v>
      </c>
      <c r="F240" s="31">
        <v>1.6137210797631224E-3</v>
      </c>
      <c r="G240" s="31">
        <v>189.38463052186071</v>
      </c>
    </row>
    <row r="241" spans="2:10" x14ac:dyDescent="0.2">
      <c r="B241" s="31">
        <v>235.60499999998137</v>
      </c>
      <c r="C241" s="31">
        <v>801.62000000011176</v>
      </c>
      <c r="D241" s="31">
        <v>451.2160000000149</v>
      </c>
      <c r="E241" s="31">
        <v>235.60499999998137</v>
      </c>
      <c r="H241" s="31">
        <v>496.14700000003603</v>
      </c>
      <c r="I241" s="31">
        <f>H241+(COS(G240*PI()/180)*$O$1)*ABS(F240)*$O$2</f>
        <v>429.80854430261979</v>
      </c>
      <c r="J241" s="32">
        <f>(-1)*$Q$1*F240/$S$1</f>
        <v>-13.447675664692687</v>
      </c>
    </row>
    <row r="242" spans="2:10" x14ac:dyDescent="0.2">
      <c r="B242" s="31">
        <v>213.95299999997951</v>
      </c>
      <c r="C242" s="31">
        <v>551.55300000007264</v>
      </c>
      <c r="D242" s="31">
        <v>695.53300000005402</v>
      </c>
      <c r="E242" s="31">
        <v>213.95299999997951</v>
      </c>
      <c r="H242" s="31">
        <v>487.01300000003539</v>
      </c>
      <c r="I242" s="31">
        <f>H242+(SIN((G240)*PI()/180)*$O$1)*ABS(F240)*$O$2</f>
        <v>476.04902192402955</v>
      </c>
    </row>
    <row r="243" spans="2:10" x14ac:dyDescent="0.2">
      <c r="B243" s="31" t="s">
        <v>127</v>
      </c>
      <c r="C243" s="31" t="s">
        <v>130</v>
      </c>
      <c r="D243" s="31" t="s">
        <v>135</v>
      </c>
      <c r="E243" s="31" t="s">
        <v>127</v>
      </c>
      <c r="F243" s="31">
        <v>1.584517652588074E-3</v>
      </c>
      <c r="G243" s="31">
        <v>192.26015267250472</v>
      </c>
    </row>
    <row r="244" spans="2:10" x14ac:dyDescent="0.2">
      <c r="B244" s="31">
        <v>235.60499999998137</v>
      </c>
      <c r="C244" s="31">
        <v>801.62000000011176</v>
      </c>
      <c r="D244" s="31">
        <v>470.84499999997206</v>
      </c>
      <c r="E244" s="31">
        <v>235.60499999998137</v>
      </c>
      <c r="H244" s="31">
        <v>502.69000000002171</v>
      </c>
      <c r="I244" s="31">
        <f>H244+(COS(G243*PI()/180)*$O$1)*ABS(F243)*$O$2</f>
        <v>438.17415246468579</v>
      </c>
      <c r="J244" s="32">
        <f>(-1)*$Q$1*F243/$S$1</f>
        <v>-13.204313771567284</v>
      </c>
    </row>
    <row r="245" spans="2:10" x14ac:dyDescent="0.2">
      <c r="B245" s="31">
        <v>213.95299999997951</v>
      </c>
      <c r="C245" s="31">
        <v>551.55300000007264</v>
      </c>
      <c r="D245" s="31">
        <v>884.9089999999851</v>
      </c>
      <c r="E245" s="31">
        <v>213.95299999997951</v>
      </c>
      <c r="H245" s="31">
        <v>550.13833333334571</v>
      </c>
      <c r="I245" s="31">
        <f>H245+(SIN((G243)*PI()/180)*$O$1)*ABS(F243)*$O$2</f>
        <v>536.11859826996704</v>
      </c>
    </row>
    <row r="246" spans="2:10" x14ac:dyDescent="0.2">
      <c r="B246" s="31" t="s">
        <v>127</v>
      </c>
      <c r="C246" s="31" t="s">
        <v>130</v>
      </c>
      <c r="D246" s="31" t="s">
        <v>137</v>
      </c>
      <c r="E246" s="31" t="s">
        <v>127</v>
      </c>
      <c r="F246" s="31">
        <v>1.5074538887624583E-3</v>
      </c>
      <c r="G246" s="31">
        <v>206.01192262670145</v>
      </c>
    </row>
    <row r="247" spans="2:10" x14ac:dyDescent="0.2">
      <c r="B247" s="31">
        <v>235.60499999998137</v>
      </c>
      <c r="C247" s="31">
        <v>801.62000000011176</v>
      </c>
      <c r="D247" s="31">
        <v>1270.5770000000484</v>
      </c>
      <c r="E247" s="31">
        <v>235.60499999998137</v>
      </c>
      <c r="H247" s="31">
        <v>769.26733333338052</v>
      </c>
      <c r="I247" s="31">
        <f>H247+(COS(G246*PI()/180)*$O$1)*ABS(F246)*$O$2</f>
        <v>712.81928997375451</v>
      </c>
      <c r="J247" s="32">
        <f>(-1)*$Q$1*F246/$S$1</f>
        <v>-12.562115739687155</v>
      </c>
    </row>
    <row r="248" spans="2:10" x14ac:dyDescent="0.2">
      <c r="B248" s="31">
        <v>213.95299999997951</v>
      </c>
      <c r="C248" s="31">
        <v>551.55300000007264</v>
      </c>
      <c r="D248" s="31">
        <v>498.1260000000475</v>
      </c>
      <c r="E248" s="31">
        <v>213.95299999997951</v>
      </c>
      <c r="H248" s="31">
        <v>421.21066666669986</v>
      </c>
      <c r="I248" s="31">
        <f>H248+(SIN((G246)*PI()/180)*$O$1)*ABS(F246)*$O$2</f>
        <v>393.66457443382262</v>
      </c>
    </row>
    <row r="249" spans="2:10" x14ac:dyDescent="0.2">
      <c r="B249" s="31" t="s">
        <v>127</v>
      </c>
      <c r="C249" s="31" t="s">
        <v>131</v>
      </c>
      <c r="D249" s="31" t="s">
        <v>132</v>
      </c>
      <c r="E249" s="31" t="s">
        <v>127</v>
      </c>
      <c r="F249" s="31">
        <v>1.4315276172629488E-3</v>
      </c>
      <c r="G249" s="31">
        <v>157.79005001311049</v>
      </c>
    </row>
    <row r="250" spans="2:10" x14ac:dyDescent="0.2">
      <c r="B250" s="31">
        <v>235.60499999998137</v>
      </c>
      <c r="C250" s="31">
        <v>296.06099999998696</v>
      </c>
      <c r="D250" s="31">
        <v>782.77399999997579</v>
      </c>
      <c r="E250" s="31">
        <v>235.60499999998137</v>
      </c>
      <c r="H250" s="31">
        <v>438.14666666664806</v>
      </c>
      <c r="I250" s="31">
        <f>H250+(COS(G249*PI()/180)*$O$1)*ABS(F249)*$O$2</f>
        <v>382.92519327955546</v>
      </c>
      <c r="J250" s="32">
        <f>(-1)*$Q$1*F249/$S$1</f>
        <v>-11.929396810524574</v>
      </c>
    </row>
    <row r="251" spans="2:10" x14ac:dyDescent="0.2">
      <c r="B251" s="31">
        <v>213.95299999997951</v>
      </c>
      <c r="C251" s="31">
        <v>1618.6759999999776</v>
      </c>
      <c r="D251" s="31">
        <v>131.10900000005495</v>
      </c>
      <c r="E251" s="31">
        <v>213.95299999997951</v>
      </c>
      <c r="H251" s="31">
        <v>654.57933333333733</v>
      </c>
      <c r="I251" s="31">
        <f>H251+(SIN((G249)*PI()/180)*$O$1)*ABS(F249)*$O$2</f>
        <v>677.12598682188127</v>
      </c>
    </row>
    <row r="252" spans="2:10" x14ac:dyDescent="0.2">
      <c r="B252" s="31" t="s">
        <v>127</v>
      </c>
      <c r="C252" s="31" t="s">
        <v>131</v>
      </c>
      <c r="D252" s="31" t="s">
        <v>133</v>
      </c>
      <c r="E252" s="31" t="s">
        <v>127</v>
      </c>
      <c r="F252" s="31">
        <v>2.0965197630865278E-3</v>
      </c>
      <c r="G252" s="31">
        <v>164.19830071901029</v>
      </c>
    </row>
    <row r="253" spans="2:10" x14ac:dyDescent="0.2">
      <c r="B253" s="31">
        <v>235.60499999998137</v>
      </c>
      <c r="C253" s="31">
        <v>296.06099999998696</v>
      </c>
      <c r="D253" s="31">
        <v>556.50800000014715</v>
      </c>
      <c r="E253" s="31">
        <v>235.60499999998137</v>
      </c>
      <c r="H253" s="31">
        <v>362.72466666670516</v>
      </c>
      <c r="I253" s="31">
        <f>H253+(COS(G252*PI()/180)*$O$1)*ABS(F252)*$O$2</f>
        <v>278.67082879516693</v>
      </c>
      <c r="J253" s="32">
        <f>(-1)*$Q$1*F252/$S$1</f>
        <v>-17.470998025721066</v>
      </c>
    </row>
    <row r="254" spans="2:10" x14ac:dyDescent="0.2">
      <c r="B254" s="31">
        <v>213.95299999997951</v>
      </c>
      <c r="C254" s="31">
        <v>1618.6759999999776</v>
      </c>
      <c r="D254" s="31">
        <v>489.57900000002701</v>
      </c>
      <c r="E254" s="31">
        <v>213.95299999997951</v>
      </c>
      <c r="H254" s="31">
        <v>774.06933333332802</v>
      </c>
      <c r="I254" s="31">
        <f>H254+(SIN((G252)*PI()/180)*$O$1)*ABS(F252)*$O$2</f>
        <v>797.85686450900687</v>
      </c>
    </row>
    <row r="255" spans="2:10" x14ac:dyDescent="0.2">
      <c r="B255" s="31" t="s">
        <v>127</v>
      </c>
      <c r="C255" s="31" t="s">
        <v>131</v>
      </c>
      <c r="D255" s="31" t="s">
        <v>134</v>
      </c>
      <c r="E255" s="31" t="s">
        <v>127</v>
      </c>
      <c r="F255" s="31">
        <v>3.664104849233977E-3</v>
      </c>
      <c r="G255" s="31">
        <v>169.95091108529454</v>
      </c>
    </row>
    <row r="256" spans="2:10" x14ac:dyDescent="0.2">
      <c r="B256" s="31">
        <v>235.60499999998137</v>
      </c>
      <c r="C256" s="31">
        <v>296.06099999998696</v>
      </c>
      <c r="D256" s="31">
        <v>451.2160000000149</v>
      </c>
      <c r="E256" s="31">
        <v>235.60499999998137</v>
      </c>
      <c r="H256" s="31">
        <v>327.62733333332773</v>
      </c>
      <c r="I256" s="31">
        <f>H256+(COS(G255*PI()/180)*$O$1)*ABS(F255)*$O$2</f>
        <v>177.29848289473915</v>
      </c>
      <c r="J256" s="32">
        <f>(-1)*$Q$1*F255/$S$1</f>
        <v>-30.534207076949809</v>
      </c>
    </row>
    <row r="257" spans="2:10" x14ac:dyDescent="0.2">
      <c r="B257" s="31">
        <v>213.95299999997951</v>
      </c>
      <c r="C257" s="31">
        <v>1618.6759999999776</v>
      </c>
      <c r="D257" s="31">
        <v>695.53300000005402</v>
      </c>
      <c r="E257" s="31">
        <v>213.95299999997951</v>
      </c>
      <c r="H257" s="31">
        <v>842.72066666667035</v>
      </c>
      <c r="I257" s="31">
        <f>H257+(SIN((G255)*PI()/180)*$O$1)*ABS(F255)*$O$2</f>
        <v>869.3605197305252</v>
      </c>
    </row>
    <row r="258" spans="2:10" x14ac:dyDescent="0.2">
      <c r="B258" s="31" t="s">
        <v>127</v>
      </c>
      <c r="C258" s="31" t="s">
        <v>131</v>
      </c>
      <c r="D258" s="31" t="s">
        <v>135</v>
      </c>
      <c r="E258" s="31" t="s">
        <v>127</v>
      </c>
      <c r="F258" s="31">
        <v>4.4840142617822163E-3</v>
      </c>
      <c r="G258" s="31">
        <v>171.34383324695611</v>
      </c>
    </row>
    <row r="259" spans="2:10" x14ac:dyDescent="0.2">
      <c r="B259" s="31">
        <v>235.60499999998137</v>
      </c>
      <c r="C259" s="31">
        <v>296.06099999998696</v>
      </c>
      <c r="D259" s="31">
        <v>470.84499999997206</v>
      </c>
      <c r="E259" s="31">
        <v>235.60499999998137</v>
      </c>
      <c r="H259" s="31">
        <v>334.17033333331347</v>
      </c>
      <c r="I259" s="31">
        <f>H259+(COS(G258*PI()/180)*$O$1)*ABS(F258)*$O$2</f>
        <v>149.46457175147418</v>
      </c>
      <c r="J259" s="32">
        <f>(-1)*$Q$1*F258/$S$1</f>
        <v>-37.366785514851799</v>
      </c>
    </row>
    <row r="260" spans="2:10" x14ac:dyDescent="0.2">
      <c r="B260" s="31">
        <v>213.95299999997951</v>
      </c>
      <c r="C260" s="31">
        <v>1618.6759999999776</v>
      </c>
      <c r="D260" s="31">
        <v>884.9089999999851</v>
      </c>
      <c r="E260" s="31">
        <v>213.95299999997951</v>
      </c>
      <c r="H260" s="31">
        <v>905.84599999998079</v>
      </c>
      <c r="I260" s="31">
        <f>H260+(SIN((G258)*PI()/180)*$O$1)*ABS(F258)*$O$2</f>
        <v>933.96535510098192</v>
      </c>
    </row>
    <row r="261" spans="2:10" x14ac:dyDescent="0.2">
      <c r="B261" s="31" t="s">
        <v>127</v>
      </c>
      <c r="C261" s="31" t="s">
        <v>131</v>
      </c>
      <c r="D261" s="31" t="s">
        <v>136</v>
      </c>
      <c r="E261" s="31" t="s">
        <v>127</v>
      </c>
      <c r="F261" s="31">
        <v>2.2509234627207438E-3</v>
      </c>
      <c r="G261" s="31">
        <v>165.12832777287272</v>
      </c>
    </row>
    <row r="262" spans="2:10" x14ac:dyDescent="0.2">
      <c r="B262" s="31">
        <v>235.60499999998137</v>
      </c>
      <c r="C262" s="31">
        <v>296.06099999998696</v>
      </c>
      <c r="D262" s="31">
        <v>1446.7360000000335</v>
      </c>
      <c r="E262" s="31">
        <v>235.60499999998137</v>
      </c>
      <c r="H262" s="31">
        <v>659.46733333333395</v>
      </c>
      <c r="I262" s="31">
        <f>H262+(COS(G261*PI()/180)*$O$1)*ABS(F261)*$O$2</f>
        <v>568.82047982215272</v>
      </c>
      <c r="J262" s="32">
        <f>(-1)*$Q$1*F261/$S$1</f>
        <v>-18.757695522672865</v>
      </c>
    </row>
    <row r="263" spans="2:10" x14ac:dyDescent="0.2">
      <c r="B263" s="31">
        <v>213.95299999997951</v>
      </c>
      <c r="C263" s="31">
        <v>1618.6759999999776</v>
      </c>
      <c r="D263" s="31">
        <v>1139.7540000000736</v>
      </c>
      <c r="E263" s="31">
        <v>213.95299999997951</v>
      </c>
      <c r="H263" s="31">
        <v>990.79433333334362</v>
      </c>
      <c r="I263" s="31">
        <f>H263+(SIN((G261)*PI()/180)*$O$1)*ABS(F261)*$O$2</f>
        <v>1014.8656125173627</v>
      </c>
    </row>
    <row r="264" spans="2:10" x14ac:dyDescent="0.2">
      <c r="B264" s="31" t="s">
        <v>127</v>
      </c>
      <c r="C264" s="31" t="s">
        <v>131</v>
      </c>
      <c r="D264" s="31" t="s">
        <v>137</v>
      </c>
      <c r="E264" s="31" t="s">
        <v>127</v>
      </c>
      <c r="F264" s="31">
        <v>1.7785455888763659E-3</v>
      </c>
      <c r="G264" s="31">
        <v>161.75671275940212</v>
      </c>
    </row>
    <row r="265" spans="2:10" x14ac:dyDescent="0.2">
      <c r="B265" s="31">
        <v>235.60499999998137</v>
      </c>
      <c r="C265" s="31">
        <v>296.06099999998696</v>
      </c>
      <c r="D265" s="31">
        <v>1270.5770000000484</v>
      </c>
      <c r="E265" s="31">
        <v>235.60499999998137</v>
      </c>
      <c r="H265" s="31">
        <v>600.74766666667222</v>
      </c>
      <c r="I265" s="31">
        <f>H265+(COS(G264*PI()/180)*$O$1)*ABS(F264)*$O$2</f>
        <v>530.36648186430762</v>
      </c>
      <c r="J265" s="32">
        <f>(-1)*$Q$1*F264/$S$1</f>
        <v>-14.821213240636384</v>
      </c>
    </row>
    <row r="266" spans="2:10" x14ac:dyDescent="0.2">
      <c r="B266" s="31">
        <v>213.95299999997951</v>
      </c>
      <c r="C266" s="31">
        <v>1618.6759999999776</v>
      </c>
      <c r="D266" s="31">
        <v>498.1260000000475</v>
      </c>
      <c r="E266" s="31">
        <v>213.95299999997951</v>
      </c>
      <c r="H266" s="31">
        <v>776.91833333333489</v>
      </c>
      <c r="I266" s="31">
        <f>H266+(SIN((G264)*PI()/180)*$O$1)*ABS(F264)*$O$2</f>
        <v>800.11742542603929</v>
      </c>
    </row>
    <row r="267" spans="2:10" x14ac:dyDescent="0.2">
      <c r="B267" s="31" t="s">
        <v>127</v>
      </c>
      <c r="C267" s="31" t="s">
        <v>131</v>
      </c>
      <c r="D267" s="31" t="s">
        <v>138</v>
      </c>
      <c r="E267" s="31" t="s">
        <v>127</v>
      </c>
      <c r="F267" s="31">
        <v>1.5403075027460103E-3</v>
      </c>
      <c r="G267" s="31">
        <v>159.23609186979803</v>
      </c>
    </row>
    <row r="268" spans="2:10" x14ac:dyDescent="0.2">
      <c r="B268" s="31">
        <v>235.60499999998137</v>
      </c>
      <c r="C268" s="31">
        <v>296.06099999998696</v>
      </c>
      <c r="D268" s="31">
        <v>2559.1700000001583</v>
      </c>
      <c r="E268" s="31">
        <v>235.60499999998137</v>
      </c>
      <c r="H268" s="31">
        <v>1030.2786666667089</v>
      </c>
      <c r="I268" s="31">
        <f>H268+(COS(G267*PI()/180)*$O$1)*ABS(F267)*$O$2</f>
        <v>970.26769715454566</v>
      </c>
      <c r="J268" s="32">
        <f>(-1)*$Q$1*F267/$S$1</f>
        <v>-12.835895856216753</v>
      </c>
    </row>
    <row r="269" spans="2:10" x14ac:dyDescent="0.2">
      <c r="B269" s="31">
        <v>213.95299999997951</v>
      </c>
      <c r="C269" s="31">
        <v>1618.6759999999776</v>
      </c>
      <c r="D269" s="31">
        <v>830.26100000005681</v>
      </c>
      <c r="E269" s="31">
        <v>213.95299999997951</v>
      </c>
      <c r="H269" s="31">
        <v>887.63000000000466</v>
      </c>
      <c r="I269" s="31">
        <f>H269+(SIN((G267)*PI()/180)*$O$1)*ABS(F267)*$O$2</f>
        <v>910.38278222551003</v>
      </c>
    </row>
    <row r="270" spans="2:10" x14ac:dyDescent="0.2">
      <c r="B270" s="31" t="s">
        <v>127</v>
      </c>
      <c r="C270" s="31" t="s">
        <v>131</v>
      </c>
      <c r="D270" s="31" t="s">
        <v>139</v>
      </c>
      <c r="E270" s="31" t="s">
        <v>127</v>
      </c>
      <c r="F270" s="31">
        <v>1.9726557931969602E-3</v>
      </c>
      <c r="G270" s="31">
        <v>163.34383900155535</v>
      </c>
    </row>
    <row r="271" spans="2:10" x14ac:dyDescent="0.2">
      <c r="B271" s="31">
        <v>235.60499999998137</v>
      </c>
      <c r="C271" s="31">
        <v>296.06099999998696</v>
      </c>
      <c r="D271" s="31">
        <v>1997.7360000000335</v>
      </c>
      <c r="E271" s="31">
        <v>235.60499999998137</v>
      </c>
      <c r="H271" s="31">
        <v>843.13400000000058</v>
      </c>
      <c r="I271" s="31">
        <f>H271+(COS(G270*PI()/180)*$O$1)*ABS(F270)*$O$2</f>
        <v>764.38869720115156</v>
      </c>
      <c r="J271" s="32">
        <f>(-1)*$Q$1*F270/$S$1</f>
        <v>-16.438798276641336</v>
      </c>
    </row>
    <row r="272" spans="2:10" x14ac:dyDescent="0.2">
      <c r="B272" s="31">
        <v>213.95299999997951</v>
      </c>
      <c r="C272" s="31">
        <v>1618.6759999999776</v>
      </c>
      <c r="D272" s="31">
        <v>1434.6950000000652</v>
      </c>
      <c r="E272" s="31">
        <v>213.95299999997951</v>
      </c>
      <c r="H272" s="31">
        <v>1089.1080000000075</v>
      </c>
      <c r="I272" s="31">
        <f>H272+(SIN((G270)*PI()/180)*$O$1)*ABS(F270)*$O$2</f>
        <v>1112.6670642136012</v>
      </c>
    </row>
    <row r="273" spans="2:10" x14ac:dyDescent="0.2">
      <c r="B273" s="31" t="s">
        <v>127</v>
      </c>
      <c r="C273" s="31" t="s">
        <v>132</v>
      </c>
      <c r="D273" s="31" t="s">
        <v>133</v>
      </c>
      <c r="E273" s="31" t="s">
        <v>127</v>
      </c>
      <c r="F273" s="31">
        <v>1.430097288228406E-3</v>
      </c>
      <c r="G273" s="31">
        <v>184.75209635253287</v>
      </c>
    </row>
    <row r="274" spans="2:10" x14ac:dyDescent="0.2">
      <c r="B274" s="31">
        <v>235.60499999998137</v>
      </c>
      <c r="C274" s="31">
        <v>782.77399999997579</v>
      </c>
      <c r="D274" s="31">
        <v>556.50800000014715</v>
      </c>
      <c r="E274" s="31">
        <v>235.60499999998137</v>
      </c>
      <c r="H274" s="31">
        <v>524.96233333336806</v>
      </c>
      <c r="I274" s="31">
        <f>H274+(COS(G273*PI()/180)*$O$1)*ABS(F273)*$O$2</f>
        <v>465.57977963377374</v>
      </c>
      <c r="J274" s="32">
        <f>(-1)*$Q$1*F273/$S$1</f>
        <v>-11.917477401903383</v>
      </c>
    </row>
    <row r="275" spans="2:10" x14ac:dyDescent="0.2">
      <c r="B275" s="31">
        <v>213.95299999997951</v>
      </c>
      <c r="C275" s="31">
        <v>131.10900000005495</v>
      </c>
      <c r="D275" s="31">
        <v>489.57900000002701</v>
      </c>
      <c r="E275" s="31">
        <v>213.95299999997951</v>
      </c>
      <c r="H275" s="31">
        <v>278.21366666668717</v>
      </c>
      <c r="I275" s="31">
        <f>H275+(SIN((G273)*PI()/180)*$O$1)*ABS(F273)*$O$2</f>
        <v>273.27716925083251</v>
      </c>
    </row>
    <row r="276" spans="2:10" x14ac:dyDescent="0.2">
      <c r="B276" s="31" t="s">
        <v>127</v>
      </c>
      <c r="C276" s="31" t="s">
        <v>132</v>
      </c>
      <c r="D276" s="31" t="s">
        <v>134</v>
      </c>
      <c r="E276" s="31" t="s">
        <v>127</v>
      </c>
      <c r="F276" s="31">
        <v>1.491886980345872E-3</v>
      </c>
      <c r="G276" s="31">
        <v>192.54115610883832</v>
      </c>
    </row>
    <row r="277" spans="2:10" x14ac:dyDescent="0.2">
      <c r="B277" s="31">
        <v>235.60499999998137</v>
      </c>
      <c r="C277" s="31">
        <v>782.77399999997579</v>
      </c>
      <c r="D277" s="31">
        <v>451.2160000000149</v>
      </c>
      <c r="E277" s="31">
        <v>235.60499999998137</v>
      </c>
      <c r="H277" s="31">
        <v>489.86499999999069</v>
      </c>
      <c r="I277" s="31">
        <f>H277+(COS(G276*PI()/180)*$O$1)*ABS(F276)*$O$2</f>
        <v>429.18620909993979</v>
      </c>
      <c r="J277" s="32">
        <f>(-1)*$Q$1*F276/$S$1</f>
        <v>-12.432391502882266</v>
      </c>
    </row>
    <row r="278" spans="2:10" x14ac:dyDescent="0.2">
      <c r="B278" s="31">
        <v>213.95299999997951</v>
      </c>
      <c r="C278" s="31">
        <v>131.10900000005495</v>
      </c>
      <c r="D278" s="31">
        <v>695.53300000005402</v>
      </c>
      <c r="E278" s="31">
        <v>213.95299999997951</v>
      </c>
      <c r="H278" s="31">
        <v>346.86500000002951</v>
      </c>
      <c r="I278" s="31">
        <f>H278+(SIN((G276)*PI()/180)*$O$1)*ABS(F276)*$O$2</f>
        <v>333.36710027705846</v>
      </c>
    </row>
    <row r="279" spans="2:10" x14ac:dyDescent="0.2">
      <c r="B279" s="31" t="s">
        <v>127</v>
      </c>
      <c r="C279" s="31" t="s">
        <v>132</v>
      </c>
      <c r="D279" s="31" t="s">
        <v>135</v>
      </c>
      <c r="E279" s="31" t="s">
        <v>127</v>
      </c>
      <c r="F279" s="31">
        <v>1.5079499559615141E-3</v>
      </c>
      <c r="G279" s="31">
        <v>194.06640933496539</v>
      </c>
    </row>
    <row r="280" spans="2:10" x14ac:dyDescent="0.2">
      <c r="B280" s="31">
        <v>235.60499999998137</v>
      </c>
      <c r="C280" s="31">
        <v>782.77399999997579</v>
      </c>
      <c r="D280" s="31">
        <v>470.84499999997206</v>
      </c>
      <c r="E280" s="31">
        <v>235.60499999998137</v>
      </c>
      <c r="H280" s="31">
        <v>496.40799999997643</v>
      </c>
      <c r="I280" s="31">
        <f>H280+(COS(G279*PI()/180)*$O$1)*ABS(F279)*$O$2</f>
        <v>435.46076740643252</v>
      </c>
      <c r="J280" s="32">
        <f>(-1)*$Q$1*F279/$S$1</f>
        <v>-12.566249633012619</v>
      </c>
    </row>
    <row r="281" spans="2:10" x14ac:dyDescent="0.2">
      <c r="B281" s="31">
        <v>213.95299999997951</v>
      </c>
      <c r="C281" s="31">
        <v>131.10900000005495</v>
      </c>
      <c r="D281" s="31">
        <v>884.9089999999851</v>
      </c>
      <c r="E281" s="31">
        <v>213.95299999997951</v>
      </c>
      <c r="H281" s="31">
        <v>409.99033333333983</v>
      </c>
      <c r="I281" s="31">
        <f>H281+(SIN((G279)*PI()/180)*$O$1)*ABS(F279)*$O$2</f>
        <v>394.7194268386944</v>
      </c>
    </row>
    <row r="282" spans="2:10" x14ac:dyDescent="0.2">
      <c r="B282" s="31" t="s">
        <v>127</v>
      </c>
      <c r="C282" s="31" t="s">
        <v>132</v>
      </c>
      <c r="D282" s="31" t="s">
        <v>136</v>
      </c>
      <c r="E282" s="31" t="s">
        <v>127</v>
      </c>
      <c r="F282" s="31">
        <v>1.5041567012732239E-3</v>
      </c>
      <c r="G282" s="31">
        <v>193.71804609368428</v>
      </c>
    </row>
    <row r="283" spans="2:10" x14ac:dyDescent="0.2">
      <c r="B283" s="31">
        <v>235.60499999998137</v>
      </c>
      <c r="C283" s="31">
        <v>782.77399999997579</v>
      </c>
      <c r="D283" s="31">
        <v>1446.7360000000335</v>
      </c>
      <c r="E283" s="31">
        <v>235.60499999998137</v>
      </c>
      <c r="H283" s="31">
        <v>821.70499999999686</v>
      </c>
      <c r="I283" s="31">
        <f>H283+(COS(G282*PI()/180)*$O$1)*ABS(F282)*$O$2</f>
        <v>760.81958984334142</v>
      </c>
      <c r="J283" s="32">
        <f>(-1)*$Q$1*F282/$S$1</f>
        <v>-12.534639177276865</v>
      </c>
    </row>
    <row r="284" spans="2:10" x14ac:dyDescent="0.2">
      <c r="B284" s="31">
        <v>213.95299999997951</v>
      </c>
      <c r="C284" s="31">
        <v>131.10900000005495</v>
      </c>
      <c r="D284" s="31">
        <v>1139.7540000000736</v>
      </c>
      <c r="E284" s="31">
        <v>213.95299999997951</v>
      </c>
      <c r="H284" s="31">
        <v>494.93866666670266</v>
      </c>
      <c r="I284" s="31">
        <f>H284+(SIN((G282)*PI()/180)*$O$1)*ABS(F282)*$O$2</f>
        <v>480.07608571086121</v>
      </c>
    </row>
    <row r="285" spans="2:10" x14ac:dyDescent="0.2">
      <c r="B285" s="31" t="s">
        <v>127</v>
      </c>
      <c r="C285" s="31" t="s">
        <v>132</v>
      </c>
      <c r="D285" s="31" t="s">
        <v>137</v>
      </c>
      <c r="E285" s="31" t="s">
        <v>127</v>
      </c>
      <c r="F285" s="31">
        <v>1.4843397468324267E-3</v>
      </c>
      <c r="G285" s="31">
        <v>191.77488537138439</v>
      </c>
    </row>
    <row r="286" spans="2:10" x14ac:dyDescent="0.2">
      <c r="B286" s="31">
        <v>235.60499999998137</v>
      </c>
      <c r="C286" s="31">
        <v>782.77399999997579</v>
      </c>
      <c r="D286" s="31">
        <v>1270.5770000000484</v>
      </c>
      <c r="E286" s="31">
        <v>235.60499999998137</v>
      </c>
      <c r="H286" s="31">
        <v>762.98533333333523</v>
      </c>
      <c r="I286" s="31">
        <f>H286+(COS(G285*PI()/180)*$O$1)*ABS(F285)*$O$2</f>
        <v>702.43930480314384</v>
      </c>
      <c r="J286" s="32">
        <f>(-1)*$Q$1*F285/$S$1</f>
        <v>-12.369497890270223</v>
      </c>
    </row>
    <row r="287" spans="2:10" x14ac:dyDescent="0.2">
      <c r="B287" s="31">
        <v>213.95299999997951</v>
      </c>
      <c r="C287" s="31">
        <v>131.10900000005495</v>
      </c>
      <c r="D287" s="31">
        <v>498.1260000000475</v>
      </c>
      <c r="E287" s="31">
        <v>213.95299999997951</v>
      </c>
      <c r="H287" s="31">
        <v>281.06266666669399</v>
      </c>
      <c r="I287" s="31">
        <f>H287+(SIN((G285)*PI()/180)*$O$1)*ABS(F285)*$O$2</f>
        <v>268.44163736412764</v>
      </c>
    </row>
    <row r="288" spans="2:10" x14ac:dyDescent="0.2">
      <c r="B288" s="31" t="s">
        <v>127</v>
      </c>
      <c r="C288" s="31" t="s">
        <v>132</v>
      </c>
      <c r="D288" s="31" t="s">
        <v>139</v>
      </c>
      <c r="E288" s="31" t="s">
        <v>127</v>
      </c>
      <c r="F288" s="31">
        <v>1.4276248577151454E-3</v>
      </c>
      <c r="G288" s="31">
        <v>184.32771880529845</v>
      </c>
    </row>
    <row r="289" spans="2:10" x14ac:dyDescent="0.2">
      <c r="B289" s="31">
        <v>235.60499999998137</v>
      </c>
      <c r="C289" s="31">
        <v>782.77399999997579</v>
      </c>
      <c r="D289" s="31">
        <v>1997.7360000000335</v>
      </c>
      <c r="E289" s="31">
        <v>235.60499999998137</v>
      </c>
      <c r="H289" s="31">
        <v>1005.3716666666636</v>
      </c>
      <c r="I289" s="31">
        <f>H289+(COS(G288*PI()/180)*$O$1)*ABS(F288)*$O$2</f>
        <v>946.05690280149975</v>
      </c>
      <c r="J289" s="32">
        <f>(-1)*$Q$1*F288/$S$1</f>
        <v>-11.89687381429288</v>
      </c>
    </row>
    <row r="290" spans="2:10" x14ac:dyDescent="0.2">
      <c r="B290" s="31">
        <v>213.95299999997951</v>
      </c>
      <c r="C290" s="31">
        <v>131.10900000005495</v>
      </c>
      <c r="D290" s="31">
        <v>1434.6950000000652</v>
      </c>
      <c r="E290" s="31">
        <v>213.95299999997951</v>
      </c>
      <c r="H290" s="31">
        <v>593.25233333336655</v>
      </c>
      <c r="I290" s="31">
        <f>H290+(SIN((G288)*PI()/180)*$O$1)*ABS(F288)*$O$2</f>
        <v>588.76357499168262</v>
      </c>
    </row>
    <row r="291" spans="2:10" x14ac:dyDescent="0.2">
      <c r="B291" s="31" t="s">
        <v>127</v>
      </c>
      <c r="C291" s="31" t="s">
        <v>133</v>
      </c>
      <c r="D291" s="31" t="s">
        <v>134</v>
      </c>
      <c r="E291" s="31" t="s">
        <v>127</v>
      </c>
      <c r="F291" s="31">
        <v>1.2156197878837747E-3</v>
      </c>
      <c r="G291" s="31">
        <v>202.99916696790643</v>
      </c>
    </row>
    <row r="292" spans="2:10" x14ac:dyDescent="0.2">
      <c r="B292" s="31">
        <v>235.60499999998137</v>
      </c>
      <c r="C292" s="31">
        <v>556.50800000014715</v>
      </c>
      <c r="D292" s="31">
        <v>451.2160000000149</v>
      </c>
      <c r="E292" s="31">
        <v>235.60499999998137</v>
      </c>
      <c r="H292" s="31">
        <v>414.44300000004779</v>
      </c>
      <c r="I292" s="31">
        <f>H292+(COS(G291*PI()/180)*$O$1)*ABS(F291)*$O$2</f>
        <v>367.81838248356786</v>
      </c>
      <c r="J292" s="32">
        <f>(-1)*$Q$1*F291/$S$1</f>
        <v>-10.130164899031458</v>
      </c>
    </row>
    <row r="293" spans="2:10" x14ac:dyDescent="0.2">
      <c r="B293" s="31">
        <v>213.95299999997951</v>
      </c>
      <c r="C293" s="31">
        <v>489.57900000002701</v>
      </c>
      <c r="D293" s="31">
        <v>695.53300000005402</v>
      </c>
      <c r="E293" s="31">
        <v>213.95299999997951</v>
      </c>
      <c r="H293" s="31">
        <v>466.3550000000202</v>
      </c>
      <c r="I293" s="31">
        <f>H293+(SIN((G291)*PI()/180)*$O$1)*ABS(F291)*$O$2</f>
        <v>446.56482406646222</v>
      </c>
    </row>
    <row r="294" spans="2:10" x14ac:dyDescent="0.2">
      <c r="B294" s="31" t="s">
        <v>127</v>
      </c>
      <c r="C294" s="31" t="s">
        <v>133</v>
      </c>
      <c r="D294" s="31" t="s">
        <v>135</v>
      </c>
      <c r="E294" s="31" t="s">
        <v>127</v>
      </c>
      <c r="F294" s="31">
        <v>1.2089155446247406E-3</v>
      </c>
      <c r="G294" s="31">
        <v>204.02613367171682</v>
      </c>
    </row>
    <row r="295" spans="2:10" x14ac:dyDescent="0.2">
      <c r="B295" s="31">
        <v>235.60499999998137</v>
      </c>
      <c r="C295" s="31">
        <v>556.50800000014715</v>
      </c>
      <c r="D295" s="31">
        <v>470.84499999997206</v>
      </c>
      <c r="E295" s="31">
        <v>235.60499999998137</v>
      </c>
      <c r="H295" s="31">
        <v>420.98600000003353</v>
      </c>
      <c r="I295" s="31">
        <f>H295+(COS(G294*PI()/180)*$O$1)*ABS(F294)*$O$2</f>
        <v>374.97871202537124</v>
      </c>
      <c r="J295" s="32">
        <f>(-1)*$Q$1*F294/$S$1</f>
        <v>-10.074296205206171</v>
      </c>
    </row>
    <row r="296" spans="2:10" x14ac:dyDescent="0.2">
      <c r="B296" s="31">
        <v>213.95299999997951</v>
      </c>
      <c r="C296" s="31">
        <v>489.57900000002701</v>
      </c>
      <c r="D296" s="31">
        <v>884.9089999999851</v>
      </c>
      <c r="E296" s="31">
        <v>213.95299999997951</v>
      </c>
      <c r="H296" s="31">
        <v>529.48033333333058</v>
      </c>
      <c r="I296" s="31">
        <f>H296+(SIN((G294)*PI()/180)*$O$1)*ABS(F294)*$O$2</f>
        <v>508.97141932082661</v>
      </c>
    </row>
    <row r="297" spans="2:10" x14ac:dyDescent="0.2">
      <c r="B297" s="31" t="s">
        <v>127</v>
      </c>
      <c r="C297" s="31" t="s">
        <v>133</v>
      </c>
      <c r="D297" s="31" t="s">
        <v>137</v>
      </c>
      <c r="E297" s="31" t="s">
        <v>127</v>
      </c>
      <c r="F297" s="31">
        <v>1.5407413136738195E-3</v>
      </c>
      <c r="G297" s="31">
        <v>179.40608362388292</v>
      </c>
    </row>
    <row r="298" spans="2:10" x14ac:dyDescent="0.2">
      <c r="B298" s="31">
        <v>235.60499999998137</v>
      </c>
      <c r="C298" s="31">
        <v>556.50800000014715</v>
      </c>
      <c r="D298" s="31">
        <v>1270.5770000000484</v>
      </c>
      <c r="E298" s="31">
        <v>235.60499999998137</v>
      </c>
      <c r="H298" s="31">
        <v>687.56333333339228</v>
      </c>
      <c r="I298" s="31">
        <f>H298+(COS(G297*PI()/180)*$O$1)*ABS(F297)*$O$2</f>
        <v>623.36922757111927</v>
      </c>
      <c r="J298" s="32">
        <f>(-1)*$Q$1*F297/$S$1</f>
        <v>-12.839510947281831</v>
      </c>
    </row>
    <row r="299" spans="2:10" x14ac:dyDescent="0.2">
      <c r="B299" s="31">
        <v>213.95299999997951</v>
      </c>
      <c r="C299" s="31">
        <v>489.57900000002701</v>
      </c>
      <c r="D299" s="31">
        <v>498.1260000000475</v>
      </c>
      <c r="E299" s="31">
        <v>213.95299999997951</v>
      </c>
      <c r="H299" s="31">
        <v>400.55266666668467</v>
      </c>
      <c r="I299" s="31">
        <f>H299+(SIN((G297)*PI()/180)*$O$1)*ABS(F297)*$O$2</f>
        <v>401.21811352133017</v>
      </c>
    </row>
    <row r="300" spans="2:10" x14ac:dyDescent="0.2">
      <c r="B300" s="31" t="s">
        <v>127</v>
      </c>
      <c r="C300" s="31" t="s">
        <v>134</v>
      </c>
      <c r="D300" s="31" t="s">
        <v>136</v>
      </c>
      <c r="E300" s="31" t="s">
        <v>127</v>
      </c>
      <c r="F300" s="31">
        <v>1.532257857271793E-3</v>
      </c>
      <c r="G300" s="31">
        <v>191.4255944708629</v>
      </c>
    </row>
    <row r="301" spans="2:10" x14ac:dyDescent="0.2">
      <c r="B301" s="31">
        <v>235.60499999998137</v>
      </c>
      <c r="C301" s="31">
        <v>451.2160000000149</v>
      </c>
      <c r="D301" s="31">
        <v>1446.7360000000335</v>
      </c>
      <c r="E301" s="31">
        <v>235.60499999998137</v>
      </c>
      <c r="H301" s="31">
        <v>711.18566666667664</v>
      </c>
      <c r="I301" s="31">
        <f>H301+(COS(G300*PI()/180)*$O$1)*ABS(F300)*$O$2</f>
        <v>648.60680129613684</v>
      </c>
      <c r="J301" s="32">
        <f>(-1)*$Q$1*F300/$S$1</f>
        <v>-12.768815477264942</v>
      </c>
    </row>
    <row r="302" spans="2:10" x14ac:dyDescent="0.2">
      <c r="B302" s="31">
        <v>213.95299999997951</v>
      </c>
      <c r="C302" s="31">
        <v>695.53300000005402</v>
      </c>
      <c r="D302" s="31">
        <v>1139.7540000000736</v>
      </c>
      <c r="E302" s="31">
        <v>213.95299999997951</v>
      </c>
      <c r="H302" s="31">
        <v>683.08000000003574</v>
      </c>
      <c r="I302" s="31">
        <f>H302+(SIN((G300)*PI()/180)*$O$1)*ABS(F300)*$O$2</f>
        <v>670.43279373750988</v>
      </c>
    </row>
    <row r="303" spans="2:10" x14ac:dyDescent="0.2">
      <c r="B303" s="31" t="s">
        <v>127</v>
      </c>
      <c r="C303" s="31" t="s">
        <v>134</v>
      </c>
      <c r="D303" s="31" t="s">
        <v>137</v>
      </c>
      <c r="E303" s="31" t="s">
        <v>127</v>
      </c>
      <c r="F303" s="31">
        <v>1.4829185121877622E-3</v>
      </c>
      <c r="G303" s="31">
        <v>192.79949938158094</v>
      </c>
    </row>
    <row r="304" spans="2:10" x14ac:dyDescent="0.2">
      <c r="B304" s="31">
        <v>235.60499999998137</v>
      </c>
      <c r="C304" s="31">
        <v>451.2160000000149</v>
      </c>
      <c r="D304" s="31">
        <v>1270.5770000000484</v>
      </c>
      <c r="E304" s="31">
        <v>235.60499999998137</v>
      </c>
      <c r="H304" s="31">
        <v>652.4660000000149</v>
      </c>
      <c r="I304" s="31">
        <f>H304+(COS(G303*PI()/180)*$O$1)*ABS(F303)*$O$2</f>
        <v>592.21308749265449</v>
      </c>
      <c r="J304" s="32">
        <f>(-1)*$Q$1*F303/$S$1</f>
        <v>-12.357654268231352</v>
      </c>
    </row>
    <row r="305" spans="2:10" x14ac:dyDescent="0.2">
      <c r="B305" s="31">
        <v>213.95299999997951</v>
      </c>
      <c r="C305" s="31">
        <v>695.53300000005402</v>
      </c>
      <c r="D305" s="31">
        <v>498.1260000000475</v>
      </c>
      <c r="E305" s="31">
        <v>213.95299999997951</v>
      </c>
      <c r="H305" s="31">
        <v>469.20400000002701</v>
      </c>
      <c r="I305" s="31">
        <f>H305+(SIN((G303)*PI()/180)*$O$1)*ABS(F303)*$O$2</f>
        <v>455.51542776955756</v>
      </c>
    </row>
    <row r="306" spans="2:10" x14ac:dyDescent="0.2">
      <c r="B306" s="31" t="s">
        <v>127</v>
      </c>
      <c r="C306" s="31" t="s">
        <v>134</v>
      </c>
      <c r="D306" s="31" t="s">
        <v>138</v>
      </c>
      <c r="E306" s="31" t="s">
        <v>127</v>
      </c>
      <c r="F306" s="31">
        <v>1.2591437195144763E-3</v>
      </c>
      <c r="G306" s="31">
        <v>200.90720445260786</v>
      </c>
    </row>
    <row r="307" spans="2:10" x14ac:dyDescent="0.2">
      <c r="B307" s="31">
        <v>235.60499999998137</v>
      </c>
      <c r="C307" s="31">
        <v>451.2160000000149</v>
      </c>
      <c r="D307" s="31">
        <v>2559.1700000001583</v>
      </c>
      <c r="E307" s="31">
        <v>235.60499999998137</v>
      </c>
      <c r="H307" s="31">
        <v>1081.9970000000515</v>
      </c>
      <c r="I307" s="31">
        <f>H307+(COS(G306*PI()/180)*$O$1)*ABS(F306)*$O$2</f>
        <v>1032.9869497417415</v>
      </c>
      <c r="J307" s="32">
        <f>(-1)*$Q$1*F306/$S$1</f>
        <v>-10.492864329287304</v>
      </c>
    </row>
    <row r="308" spans="2:10" x14ac:dyDescent="0.2">
      <c r="B308" s="31">
        <v>213.95299999997951</v>
      </c>
      <c r="C308" s="31">
        <v>695.53300000005402</v>
      </c>
      <c r="D308" s="31">
        <v>830.26100000005681</v>
      </c>
      <c r="E308" s="31">
        <v>213.95299999997951</v>
      </c>
      <c r="H308" s="31">
        <v>579.91566666669678</v>
      </c>
      <c r="I308" s="31">
        <f>H308+(SIN((G306)*PI()/180)*$O$1)*ABS(F306)*$O$2</f>
        <v>561.19348678563915</v>
      </c>
    </row>
    <row r="309" spans="2:10" x14ac:dyDescent="0.2">
      <c r="B309" s="31" t="s">
        <v>127</v>
      </c>
      <c r="C309" s="31" t="s">
        <v>134</v>
      </c>
      <c r="D309" s="31" t="s">
        <v>139</v>
      </c>
      <c r="E309" s="31" t="s">
        <v>127</v>
      </c>
      <c r="F309" s="31">
        <v>1.2711704171595073E-3</v>
      </c>
      <c r="G309" s="31">
        <v>200.36716880389028</v>
      </c>
    </row>
    <row r="310" spans="2:10" x14ac:dyDescent="0.2">
      <c r="B310" s="31">
        <v>235.60499999998137</v>
      </c>
      <c r="C310" s="31">
        <v>451.2160000000149</v>
      </c>
      <c r="D310" s="31">
        <v>1997.7360000000335</v>
      </c>
      <c r="E310" s="31">
        <v>235.60499999998137</v>
      </c>
      <c r="H310" s="31">
        <v>894.85233333334327</v>
      </c>
      <c r="I310" s="31">
        <f>H310+(COS(G309*PI()/180)*$O$1)*ABS(F309)*$O$2</f>
        <v>845.19821497407975</v>
      </c>
      <c r="J310" s="32">
        <f>(-1)*$Q$1*F309/$S$1</f>
        <v>-10.593086809662562</v>
      </c>
    </row>
    <row r="311" spans="2:10" x14ac:dyDescent="0.2">
      <c r="B311" s="31">
        <v>213.95299999997951</v>
      </c>
      <c r="C311" s="31">
        <v>695.53300000005402</v>
      </c>
      <c r="D311" s="31">
        <v>1434.6950000000652</v>
      </c>
      <c r="E311" s="31">
        <v>213.95299999997951</v>
      </c>
      <c r="H311" s="31">
        <v>781.39366666669957</v>
      </c>
      <c r="I311" s="31">
        <f>H311+(SIN((G309)*PI()/180)*$O$1)*ABS(F309)*$O$2</f>
        <v>762.95984628430404</v>
      </c>
    </row>
    <row r="312" spans="2:10" x14ac:dyDescent="0.2">
      <c r="B312" s="31" t="s">
        <v>127</v>
      </c>
      <c r="C312" s="31" t="s">
        <v>135</v>
      </c>
      <c r="D312" s="31" t="s">
        <v>136</v>
      </c>
      <c r="E312" s="31" t="s">
        <v>127</v>
      </c>
      <c r="F312" s="31">
        <v>1.4971186798204039E-3</v>
      </c>
      <c r="G312" s="31">
        <v>194.34003499919007</v>
      </c>
    </row>
    <row r="313" spans="2:10" x14ac:dyDescent="0.2">
      <c r="B313" s="31">
        <v>235.60499999998137</v>
      </c>
      <c r="C313" s="31">
        <v>470.84499999997206</v>
      </c>
      <c r="D313" s="31">
        <v>1446.7360000000335</v>
      </c>
      <c r="E313" s="31">
        <v>235.60499999998137</v>
      </c>
      <c r="H313" s="31">
        <v>717.72866666666232</v>
      </c>
      <c r="I313" s="31">
        <f>H313+(COS(G312*PI()/180)*$O$1)*ABS(F312)*$O$2</f>
        <v>657.29229947502336</v>
      </c>
      <c r="J313" s="32">
        <f>(-1)*$Q$1*F312/$S$1</f>
        <v>-12.475988998503366</v>
      </c>
    </row>
    <row r="314" spans="2:10" x14ac:dyDescent="0.2">
      <c r="B314" s="31">
        <v>213.95299999997951</v>
      </c>
      <c r="C314" s="31">
        <v>884.9089999999851</v>
      </c>
      <c r="D314" s="31">
        <v>1139.7540000000736</v>
      </c>
      <c r="E314" s="31">
        <v>213.95299999997951</v>
      </c>
      <c r="H314" s="31">
        <v>746.20533333334606</v>
      </c>
      <c r="I314" s="31">
        <f>H314+(SIN((G312)*PI()/180)*$O$1)*ABS(F312)*$O$2</f>
        <v>730.75531527682551</v>
      </c>
    </row>
    <row r="315" spans="2:10" x14ac:dyDescent="0.2">
      <c r="B315" s="31" t="s">
        <v>127</v>
      </c>
      <c r="C315" s="31" t="s">
        <v>135</v>
      </c>
      <c r="D315" s="31" t="s">
        <v>137</v>
      </c>
      <c r="E315" s="31" t="s">
        <v>127</v>
      </c>
      <c r="F315" s="31">
        <v>1.4815298364850976E-3</v>
      </c>
      <c r="G315" s="31">
        <v>194.74245208256883</v>
      </c>
    </row>
    <row r="316" spans="2:10" x14ac:dyDescent="0.2">
      <c r="B316" s="31">
        <v>235.60499999998137</v>
      </c>
      <c r="C316" s="31">
        <v>470.84499999997206</v>
      </c>
      <c r="D316" s="31">
        <v>1270.5770000000484</v>
      </c>
      <c r="E316" s="31">
        <v>235.60499999998137</v>
      </c>
      <c r="H316" s="31">
        <v>659.00900000000058</v>
      </c>
      <c r="I316" s="31">
        <f>H316+(COS(G315*PI()/180)*$O$1)*ABS(F315)*$O$2</f>
        <v>599.31078790856554</v>
      </c>
      <c r="J316" s="32">
        <f>(-1)*$Q$1*F315/$S$1</f>
        <v>-12.346081970709147</v>
      </c>
    </row>
    <row r="317" spans="2:10" x14ac:dyDescent="0.2">
      <c r="B317" s="31">
        <v>213.95299999997951</v>
      </c>
      <c r="C317" s="31">
        <v>884.9089999999851</v>
      </c>
      <c r="D317" s="31">
        <v>498.1260000000475</v>
      </c>
      <c r="E317" s="31">
        <v>213.95299999997951</v>
      </c>
      <c r="H317" s="31">
        <v>532.32933333333733</v>
      </c>
      <c r="I317" s="31">
        <f>H317+(SIN((G315)*PI()/180)*$O$1)*ABS(F315)*$O$2</f>
        <v>516.62051498908318</v>
      </c>
    </row>
    <row r="318" spans="2:10" x14ac:dyDescent="0.2">
      <c r="B318" s="31" t="s">
        <v>127</v>
      </c>
      <c r="C318" s="31" t="s">
        <v>135</v>
      </c>
      <c r="D318" s="31" t="s">
        <v>138</v>
      </c>
      <c r="E318" s="31" t="s">
        <v>127</v>
      </c>
      <c r="F318" s="31">
        <v>1.2614203422217527E-3</v>
      </c>
      <c r="G318" s="31">
        <v>201.81478924061147</v>
      </c>
    </row>
    <row r="319" spans="2:10" x14ac:dyDescent="0.2">
      <c r="B319" s="31">
        <v>235.60499999998137</v>
      </c>
      <c r="C319" s="31">
        <v>470.84499999997206</v>
      </c>
      <c r="D319" s="31">
        <v>2559.1700000001583</v>
      </c>
      <c r="E319" s="31">
        <v>235.60499999998137</v>
      </c>
      <c r="H319" s="31">
        <v>1088.5400000000373</v>
      </c>
      <c r="I319" s="31">
        <f>H319+(COS(G318*PI()/180)*$O$1)*ABS(F318)*$O$2</f>
        <v>1039.7445852717881</v>
      </c>
      <c r="J319" s="32">
        <f>(-1)*$Q$1*F318/$S$1</f>
        <v>-10.511836185181274</v>
      </c>
    </row>
    <row r="320" spans="2:10" x14ac:dyDescent="0.2">
      <c r="B320" s="31">
        <v>213.95299999997951</v>
      </c>
      <c r="C320" s="31">
        <v>884.9089999999851</v>
      </c>
      <c r="D320" s="31">
        <v>830.26100000005681</v>
      </c>
      <c r="E320" s="31">
        <v>213.95299999997951</v>
      </c>
      <c r="H320" s="31">
        <v>643.0410000000071</v>
      </c>
      <c r="I320" s="31">
        <f>H320+(SIN((G318)*PI()/180)*$O$1)*ABS(F318)*$O$2</f>
        <v>623.50961497230549</v>
      </c>
    </row>
    <row r="321" spans="2:10" x14ac:dyDescent="0.2">
      <c r="B321" s="31" t="s">
        <v>127</v>
      </c>
      <c r="C321" s="31" t="s">
        <v>135</v>
      </c>
      <c r="D321" s="31" t="s">
        <v>139</v>
      </c>
      <c r="E321" s="31" t="s">
        <v>127</v>
      </c>
      <c r="F321" s="31">
        <v>1.2639103911891941E-3</v>
      </c>
      <c r="G321" s="31">
        <v>201.716268481827</v>
      </c>
    </row>
    <row r="322" spans="2:10" x14ac:dyDescent="0.2">
      <c r="B322" s="31">
        <v>235.60499999998137</v>
      </c>
      <c r="C322" s="31">
        <v>470.84499999997206</v>
      </c>
      <c r="D322" s="31">
        <v>1997.7360000000335</v>
      </c>
      <c r="E322" s="31">
        <v>235.60499999998137</v>
      </c>
      <c r="H322" s="31">
        <v>901.39533333332895</v>
      </c>
      <c r="I322" s="31">
        <f>H322+(COS(G321*PI()/180)*$O$1)*ABS(F321)*$O$2</f>
        <v>852.47001781156746</v>
      </c>
      <c r="J322" s="32">
        <f>(-1)*$Q$1*F321/$S$1</f>
        <v>-10.532586593243286</v>
      </c>
    </row>
    <row r="323" spans="2:10" x14ac:dyDescent="0.2">
      <c r="B323" s="31">
        <v>213.95299999997951</v>
      </c>
      <c r="C323" s="31">
        <v>884.9089999999851</v>
      </c>
      <c r="D323" s="31">
        <v>1434.6950000000652</v>
      </c>
      <c r="E323" s="31">
        <v>213.95299999997951</v>
      </c>
      <c r="H323" s="31">
        <v>844.5190000000099</v>
      </c>
      <c r="I323" s="31">
        <f>H323+(SIN((G321)*PI()/180)*$O$1)*ABS(F321)*$O$2</f>
        <v>825.03315873769111</v>
      </c>
    </row>
    <row r="324" spans="2:10" x14ac:dyDescent="0.2">
      <c r="B324" s="31" t="s">
        <v>127</v>
      </c>
      <c r="C324" s="31" t="s">
        <v>136</v>
      </c>
      <c r="D324" s="31" t="s">
        <v>137</v>
      </c>
      <c r="E324" s="31" t="s">
        <v>127</v>
      </c>
      <c r="F324" s="31">
        <v>1.4814914747866489E-3</v>
      </c>
      <c r="G324" s="31">
        <v>195.80419478464216</v>
      </c>
    </row>
    <row r="325" spans="2:10" x14ac:dyDescent="0.2">
      <c r="B325" s="31">
        <v>235.60499999998137</v>
      </c>
      <c r="C325" s="31">
        <v>1446.7360000000335</v>
      </c>
      <c r="D325" s="31">
        <v>1270.5770000000484</v>
      </c>
      <c r="E325" s="31">
        <v>235.60499999998137</v>
      </c>
      <c r="H325" s="31">
        <v>984.30600000002107</v>
      </c>
      <c r="I325" s="31">
        <f>H325+(COS(G324*PI()/180)*$O$1)*ABS(F324)*$O$2</f>
        <v>924.91065759020626</v>
      </c>
      <c r="J325" s="32">
        <f>(-1)*$Q$1*F324/$S$1</f>
        <v>-12.345762289888741</v>
      </c>
    </row>
    <row r="326" spans="2:10" x14ac:dyDescent="0.2">
      <c r="B326" s="31">
        <v>213.95299999997951</v>
      </c>
      <c r="C326" s="31">
        <v>1139.7540000000736</v>
      </c>
      <c r="D326" s="31">
        <v>498.1260000000475</v>
      </c>
      <c r="E326" s="31">
        <v>213.95299999997951</v>
      </c>
      <c r="H326" s="31">
        <v>617.27766666670016</v>
      </c>
      <c r="I326" s="31">
        <f>H326+(SIN((G324)*PI()/180)*$O$1)*ABS(F324)*$O$2</f>
        <v>600.46578209114386</v>
      </c>
    </row>
    <row r="327" spans="2:10" x14ac:dyDescent="0.2">
      <c r="B327" s="31" t="s">
        <v>127</v>
      </c>
      <c r="C327" s="31" t="s">
        <v>136</v>
      </c>
      <c r="D327" s="31" t="s">
        <v>138</v>
      </c>
      <c r="E327" s="31" t="s">
        <v>127</v>
      </c>
      <c r="F327" s="31">
        <v>1.3785539581509794E-3</v>
      </c>
      <c r="G327" s="31">
        <v>219.5851766898725</v>
      </c>
    </row>
    <row r="328" spans="2:10" x14ac:dyDescent="0.2">
      <c r="B328" s="31">
        <v>235.60499999998137</v>
      </c>
      <c r="C328" s="31">
        <v>1446.7360000000335</v>
      </c>
      <c r="D328" s="31">
        <v>2559.1700000001583</v>
      </c>
      <c r="E328" s="31">
        <v>235.60499999998137</v>
      </c>
      <c r="H328" s="31">
        <v>1413.8370000000577</v>
      </c>
      <c r="I328" s="31">
        <f>H328+(COS(G327*PI()/180)*$O$1)*ABS(F327)*$O$2</f>
        <v>1369.5694423125781</v>
      </c>
      <c r="J328" s="32">
        <f>(-1)*$Q$1*F327/$S$1</f>
        <v>-11.487949651258161</v>
      </c>
    </row>
    <row r="329" spans="2:10" x14ac:dyDescent="0.2">
      <c r="B329" s="31">
        <v>213.95299999997951</v>
      </c>
      <c r="C329" s="31">
        <v>1139.7540000000736</v>
      </c>
      <c r="D329" s="31">
        <v>830.26100000005681</v>
      </c>
      <c r="E329" s="31">
        <v>213.95299999997951</v>
      </c>
      <c r="H329" s="31">
        <v>727.98933333336993</v>
      </c>
      <c r="I329" s="31">
        <f>H329+(SIN((G327)*PI()/180)*$O$1)*ABS(F327)*$O$2</f>
        <v>691.38731131092266</v>
      </c>
    </row>
    <row r="330" spans="2:10" x14ac:dyDescent="0.2">
      <c r="B330" s="31" t="s">
        <v>127</v>
      </c>
      <c r="C330" s="31" t="s">
        <v>137</v>
      </c>
      <c r="D330" s="31" t="s">
        <v>139</v>
      </c>
      <c r="E330" s="31" t="s">
        <v>127</v>
      </c>
      <c r="F330" s="31">
        <v>1.5639344244434202E-3</v>
      </c>
      <c r="G330" s="31">
        <v>176.66147999200172</v>
      </c>
    </row>
    <row r="331" spans="2:10" x14ac:dyDescent="0.2">
      <c r="B331" s="31">
        <v>235.60499999998137</v>
      </c>
      <c r="C331" s="31">
        <v>1270.5770000000484</v>
      </c>
      <c r="D331" s="31">
        <v>1997.7360000000335</v>
      </c>
      <c r="E331" s="31">
        <v>235.60499999998137</v>
      </c>
      <c r="H331" s="31">
        <v>1167.9726666666877</v>
      </c>
      <c r="I331" s="31">
        <f>H331+(COS(G330*PI()/180)*$O$1)*ABS(F330)*$O$2</f>
        <v>1102.9193226373857</v>
      </c>
      <c r="J331" s="32">
        <f>(-1)*$Q$1*F330/$S$1</f>
        <v>-13.032786870361836</v>
      </c>
    </row>
    <row r="332" spans="2:10" x14ac:dyDescent="0.2">
      <c r="B332" s="31">
        <v>213.95299999997951</v>
      </c>
      <c r="C332" s="31">
        <v>498.1260000000475</v>
      </c>
      <c r="D332" s="31">
        <v>1434.6950000000652</v>
      </c>
      <c r="E332" s="31">
        <v>213.95299999997951</v>
      </c>
      <c r="H332" s="31">
        <v>715.5913333333641</v>
      </c>
      <c r="I332" s="31">
        <f>H332+(SIN((G330)*PI()/180)*$O$1)*ABS(F330)*$O$2</f>
        <v>719.3861680876272</v>
      </c>
    </row>
    <row r="333" spans="2:10" x14ac:dyDescent="0.2">
      <c r="B333" s="31" t="s">
        <v>127</v>
      </c>
      <c r="C333" s="31" t="s">
        <v>138</v>
      </c>
      <c r="D333" s="31" t="s">
        <v>139</v>
      </c>
      <c r="E333" s="31" t="s">
        <v>127</v>
      </c>
      <c r="F333" s="31">
        <v>1.26212519795127E-3</v>
      </c>
      <c r="G333" s="31">
        <v>202.07218361016226</v>
      </c>
    </row>
    <row r="334" spans="2:10" x14ac:dyDescent="0.2">
      <c r="B334" s="31">
        <v>235.60499999998137</v>
      </c>
      <c r="C334" s="31">
        <v>2559.1700000001583</v>
      </c>
      <c r="D334" s="31">
        <v>1997.7360000000335</v>
      </c>
      <c r="E334" s="31">
        <v>235.60499999998137</v>
      </c>
      <c r="H334" s="31">
        <v>1597.5036666667245</v>
      </c>
      <c r="I334" s="31">
        <f>H334+(COS(G333*PI()/180)*$O$1)*ABS(F333)*$O$2</f>
        <v>1548.7692698424526</v>
      </c>
      <c r="J334" s="32">
        <f>(-1)*$Q$1*F333/$S$1</f>
        <v>-10.517709982927251</v>
      </c>
    </row>
    <row r="335" spans="2:10" x14ac:dyDescent="0.2">
      <c r="B335" s="31">
        <v>213.95299999997951</v>
      </c>
      <c r="C335" s="31">
        <v>830.26100000005681</v>
      </c>
      <c r="D335" s="31">
        <v>1434.6950000000652</v>
      </c>
      <c r="E335" s="31">
        <v>213.95299999997951</v>
      </c>
      <c r="H335" s="31">
        <v>826.30300000003388</v>
      </c>
      <c r="I335" s="31">
        <f>H335+(SIN((G333)*PI()/180)*$O$1)*ABS(F333)*$O$2</f>
        <v>806.54156917383625</v>
      </c>
    </row>
    <row r="336" spans="2:10" x14ac:dyDescent="0.2">
      <c r="B336" s="31" t="s">
        <v>128</v>
      </c>
      <c r="C336" s="31" t="s">
        <v>129</v>
      </c>
      <c r="D336" s="31" t="s">
        <v>130</v>
      </c>
      <c r="E336" s="31" t="s">
        <v>128</v>
      </c>
      <c r="F336" s="31">
        <v>1.8875721830966575E-3</v>
      </c>
      <c r="G336" s="31">
        <v>199.05394153972355</v>
      </c>
    </row>
    <row r="337" spans="2:10" x14ac:dyDescent="0.2">
      <c r="B337" s="31">
        <v>0</v>
      </c>
      <c r="C337" s="31">
        <v>964.22900000005029</v>
      </c>
      <c r="D337" s="31">
        <v>801.62000000011176</v>
      </c>
      <c r="E337" s="31">
        <v>0</v>
      </c>
      <c r="H337" s="31">
        <v>588.61633333338739</v>
      </c>
      <c r="I337" s="31">
        <f>H337+(COS(G336*PI()/180)*$O$1)*ABS(F336)*$O$2</f>
        <v>514.27653275040348</v>
      </c>
      <c r="J337" s="32">
        <f>(-1)*$Q$1*F336/$S$1</f>
        <v>-15.729768192472147</v>
      </c>
    </row>
    <row r="338" spans="2:10" x14ac:dyDescent="0.2">
      <c r="B338" s="31">
        <v>876.46400000003632</v>
      </c>
      <c r="C338" s="31">
        <v>243.02399999997579</v>
      </c>
      <c r="D338" s="31">
        <v>551.55300000007264</v>
      </c>
      <c r="E338" s="31">
        <v>876.46400000003632</v>
      </c>
      <c r="H338" s="31">
        <v>557.01366666669492</v>
      </c>
      <c r="I338" s="31">
        <f>H338+(SIN((G336)*PI()/180)*$O$1)*ABS(F336)*$O$2</f>
        <v>531.33810953535101</v>
      </c>
    </row>
    <row r="339" spans="2:10" x14ac:dyDescent="0.2">
      <c r="B339" s="31" t="s">
        <v>128</v>
      </c>
      <c r="C339" s="31" t="s">
        <v>129</v>
      </c>
      <c r="D339" s="31" t="s">
        <v>131</v>
      </c>
      <c r="E339" s="31" t="s">
        <v>128</v>
      </c>
      <c r="F339" s="31">
        <v>1.1981206739301812E-3</v>
      </c>
      <c r="G339" s="31">
        <v>130.89341956036697</v>
      </c>
    </row>
    <row r="340" spans="2:10" x14ac:dyDescent="0.2">
      <c r="B340" s="31">
        <v>0</v>
      </c>
      <c r="C340" s="31">
        <v>964.22900000005029</v>
      </c>
      <c r="D340" s="31">
        <v>296.06099999998696</v>
      </c>
      <c r="E340" s="31">
        <v>0</v>
      </c>
      <c r="H340" s="31">
        <v>420.09666666667908</v>
      </c>
      <c r="I340" s="31">
        <f>H340+(COS(G339*PI()/180)*$O$1)*ABS(F339)*$O$2</f>
        <v>387.41522954501608</v>
      </c>
      <c r="J340" s="32">
        <f>(-1)*$Q$1*F339/$S$1</f>
        <v>-9.9843389494181771</v>
      </c>
    </row>
    <row r="341" spans="2:10" x14ac:dyDescent="0.2">
      <c r="B341" s="31">
        <v>876.46400000003632</v>
      </c>
      <c r="C341" s="31">
        <v>243.02399999997579</v>
      </c>
      <c r="D341" s="31">
        <v>1618.6759999999776</v>
      </c>
      <c r="E341" s="31">
        <v>876.46400000003632</v>
      </c>
      <c r="H341" s="31">
        <v>912.72133333332988</v>
      </c>
      <c r="I341" s="31">
        <f>H341+(SIN((G339)*PI()/180)*$O$1)*ABS(F339)*$O$2</f>
        <v>950.45857321762071</v>
      </c>
    </row>
    <row r="342" spans="2:10" x14ac:dyDescent="0.2">
      <c r="B342" s="31" t="s">
        <v>128</v>
      </c>
      <c r="C342" s="31" t="s">
        <v>129</v>
      </c>
      <c r="D342" s="31" t="s">
        <v>132</v>
      </c>
      <c r="E342" s="31" t="s">
        <v>128</v>
      </c>
      <c r="F342" s="31">
        <v>1.6060679476909551E-3</v>
      </c>
      <c r="G342" s="31">
        <v>190.82465776644378</v>
      </c>
    </row>
    <row r="343" spans="2:10" x14ac:dyDescent="0.2">
      <c r="B343" s="31">
        <v>0</v>
      </c>
      <c r="C343" s="31">
        <v>964.22900000005029</v>
      </c>
      <c r="D343" s="31">
        <v>782.77399999997579</v>
      </c>
      <c r="E343" s="31">
        <v>0</v>
      </c>
      <c r="H343" s="31">
        <v>582.33433333334199</v>
      </c>
      <c r="I343" s="31">
        <f>H343+(COS(G342*PI()/180)*$O$1)*ABS(F342)*$O$2</f>
        <v>516.60556635985824</v>
      </c>
      <c r="J343" s="32">
        <f>(-1)*$Q$1*F342/$S$1</f>
        <v>-13.383899564091294</v>
      </c>
    </row>
    <row r="344" spans="2:10" x14ac:dyDescent="0.2">
      <c r="B344" s="31">
        <v>876.46400000003632</v>
      </c>
      <c r="C344" s="31">
        <v>243.02399999997579</v>
      </c>
      <c r="D344" s="31">
        <v>131.10900000005495</v>
      </c>
      <c r="E344" s="31">
        <v>876.46400000003632</v>
      </c>
      <c r="H344" s="31">
        <v>416.86566666668904</v>
      </c>
      <c r="I344" s="31">
        <f>H344+(SIN((G342)*PI()/180)*$O$1)*ABS(F342)*$O$2</f>
        <v>404.29791505044739</v>
      </c>
    </row>
    <row r="345" spans="2:10" x14ac:dyDescent="0.2">
      <c r="B345" s="31" t="s">
        <v>128</v>
      </c>
      <c r="C345" s="31" t="s">
        <v>129</v>
      </c>
      <c r="D345" s="31" t="s">
        <v>135</v>
      </c>
      <c r="E345" s="31" t="s">
        <v>128</v>
      </c>
      <c r="F345" s="31">
        <v>1.8423956339789901E-3</v>
      </c>
      <c r="G345" s="31">
        <v>197.9622132244964</v>
      </c>
    </row>
    <row r="346" spans="2:10" x14ac:dyDescent="0.2">
      <c r="B346" s="31">
        <v>0</v>
      </c>
      <c r="C346" s="31">
        <v>964.22900000005029</v>
      </c>
      <c r="D346" s="31">
        <v>470.84499999997206</v>
      </c>
      <c r="E346" s="31">
        <v>0</v>
      </c>
      <c r="H346" s="31">
        <v>478.35800000000745</v>
      </c>
      <c r="I346" s="31">
        <f>H346+(COS(G345*PI()/180)*$O$1)*ABS(F345)*$O$2</f>
        <v>405.33310548156578</v>
      </c>
      <c r="J346" s="32">
        <f>(-1)*$Q$1*F345/$S$1</f>
        <v>-15.353296949824918</v>
      </c>
    </row>
    <row r="347" spans="2:10" x14ac:dyDescent="0.2">
      <c r="B347" s="31">
        <v>876.46400000003632</v>
      </c>
      <c r="C347" s="31">
        <v>243.02399999997579</v>
      </c>
      <c r="D347" s="31">
        <v>884.9089999999851</v>
      </c>
      <c r="E347" s="31">
        <v>876.46400000003632</v>
      </c>
      <c r="H347" s="31">
        <v>668.13233333333244</v>
      </c>
      <c r="I347" s="31">
        <f>H347+(SIN((G345)*PI()/180)*$O$1)*ABS(F345)*$O$2</f>
        <v>644.45833997969544</v>
      </c>
    </row>
    <row r="348" spans="2:10" x14ac:dyDescent="0.2">
      <c r="B348" s="31" t="s">
        <v>128</v>
      </c>
      <c r="C348" s="31" t="s">
        <v>129</v>
      </c>
      <c r="D348" s="31" t="s">
        <v>136</v>
      </c>
      <c r="E348" s="31" t="s">
        <v>128</v>
      </c>
      <c r="F348" s="31">
        <v>1.5912971933835702E-3</v>
      </c>
      <c r="G348" s="31">
        <v>190.27363017580888</v>
      </c>
    </row>
    <row r="349" spans="2:10" x14ac:dyDescent="0.2">
      <c r="B349" s="31">
        <v>0</v>
      </c>
      <c r="C349" s="31">
        <v>964.22900000005029</v>
      </c>
      <c r="D349" s="31">
        <v>1446.7360000000335</v>
      </c>
      <c r="E349" s="31">
        <v>0</v>
      </c>
      <c r="H349" s="31">
        <v>803.65500000002794</v>
      </c>
      <c r="I349" s="31">
        <f>H349+(COS(G348*PI()/180)*$O$1)*ABS(F348)*$O$2</f>
        <v>738.41398813985518</v>
      </c>
      <c r="J349" s="32">
        <f>(-1)*$Q$1*F348/$S$1</f>
        <v>-13.260809944863086</v>
      </c>
    </row>
    <row r="350" spans="2:10" x14ac:dyDescent="0.2">
      <c r="B350" s="31">
        <v>876.46400000003632</v>
      </c>
      <c r="C350" s="31">
        <v>243.02399999997579</v>
      </c>
      <c r="D350" s="31">
        <v>1139.7540000000736</v>
      </c>
      <c r="E350" s="31">
        <v>876.46400000003632</v>
      </c>
      <c r="H350" s="31">
        <v>753.08066666669527</v>
      </c>
      <c r="I350" s="31">
        <f>H350+(SIN((G348)*PI()/180)*$O$1)*ABS(F348)*$O$2</f>
        <v>741.25538099127562</v>
      </c>
    </row>
    <row r="351" spans="2:10" x14ac:dyDescent="0.2">
      <c r="B351" s="31" t="s">
        <v>128</v>
      </c>
      <c r="C351" s="31" t="s">
        <v>129</v>
      </c>
      <c r="D351" s="31" t="s">
        <v>137</v>
      </c>
      <c r="E351" s="31" t="s">
        <v>128</v>
      </c>
      <c r="F351" s="31">
        <v>1.5004479272603829E-3</v>
      </c>
      <c r="G351" s="31">
        <v>186.49390030647186</v>
      </c>
    </row>
    <row r="352" spans="2:10" x14ac:dyDescent="0.2">
      <c r="B352" s="31">
        <v>0</v>
      </c>
      <c r="C352" s="31">
        <v>964.22900000005029</v>
      </c>
      <c r="D352" s="31">
        <v>1270.5770000000484</v>
      </c>
      <c r="E352" s="31">
        <v>0</v>
      </c>
      <c r="H352" s="31">
        <v>744.9353333333662</v>
      </c>
      <c r="I352" s="31">
        <f>H352+(COS(G351*PI()/180)*$O$1)*ABS(F351)*$O$2</f>
        <v>682.81779559334404</v>
      </c>
      <c r="J352" s="32">
        <f>(-1)*$Q$1*F351/$S$1</f>
        <v>-12.503732727169858</v>
      </c>
    </row>
    <row r="353" spans="2:10" x14ac:dyDescent="0.2">
      <c r="B353" s="31">
        <v>876.46400000003632</v>
      </c>
      <c r="C353" s="31">
        <v>243.02399999997579</v>
      </c>
      <c r="D353" s="31">
        <v>498.1260000000475</v>
      </c>
      <c r="E353" s="31">
        <v>876.46400000003632</v>
      </c>
      <c r="H353" s="31">
        <v>539.20466666668653</v>
      </c>
      <c r="I353" s="31">
        <f>H353+(SIN((G351)*PI()/180)*$O$1)*ABS(F351)*$O$2</f>
        <v>532.13396599918588</v>
      </c>
    </row>
    <row r="354" spans="2:10" x14ac:dyDescent="0.2">
      <c r="B354" s="31" t="s">
        <v>128</v>
      </c>
      <c r="C354" s="31" t="s">
        <v>129</v>
      </c>
      <c r="D354" s="31" t="s">
        <v>138</v>
      </c>
      <c r="E354" s="31" t="s">
        <v>128</v>
      </c>
      <c r="F354" s="31">
        <v>1.2783713156610177E-3</v>
      </c>
      <c r="G354" s="31">
        <v>172.30237332925151</v>
      </c>
    </row>
    <row r="355" spans="2:10" x14ac:dyDescent="0.2">
      <c r="B355" s="31">
        <v>0</v>
      </c>
      <c r="C355" s="31">
        <v>964.22900000005029</v>
      </c>
      <c r="D355" s="31">
        <v>2559.1700000001583</v>
      </c>
      <c r="E355" s="31">
        <v>0</v>
      </c>
      <c r="H355" s="31">
        <v>1174.4663333334029</v>
      </c>
      <c r="I355" s="31">
        <f>H355+(COS(G354*PI()/180)*$O$1)*ABS(F354)*$O$2</f>
        <v>1121.6808503862953</v>
      </c>
      <c r="J355" s="32">
        <f>(-1)*$Q$1*F354/$S$1</f>
        <v>-10.653094297175148</v>
      </c>
    </row>
    <row r="356" spans="2:10" x14ac:dyDescent="0.2">
      <c r="B356" s="31">
        <v>876.46400000003632</v>
      </c>
      <c r="C356" s="31">
        <v>243.02399999997579</v>
      </c>
      <c r="D356" s="31">
        <v>830.26100000005681</v>
      </c>
      <c r="E356" s="31">
        <v>876.46400000003632</v>
      </c>
      <c r="H356" s="31">
        <v>649.91633333335631</v>
      </c>
      <c r="I356" s="31">
        <f>H356+(SIN((G354)*PI()/180)*$O$1)*ABS(F354)*$O$2</f>
        <v>657.05098417647764</v>
      </c>
    </row>
    <row r="357" spans="2:10" x14ac:dyDescent="0.2">
      <c r="B357" s="31" t="s">
        <v>128</v>
      </c>
      <c r="C357" s="31" t="s">
        <v>129</v>
      </c>
      <c r="D357" s="31" t="s">
        <v>139</v>
      </c>
      <c r="E357" s="31" t="s">
        <v>128</v>
      </c>
      <c r="F357" s="31">
        <v>1.4245969832889778E-3</v>
      </c>
      <c r="G357" s="31">
        <v>182.67651459294561</v>
      </c>
    </row>
    <row r="358" spans="2:10" x14ac:dyDescent="0.2">
      <c r="B358" s="31">
        <v>0</v>
      </c>
      <c r="C358" s="31">
        <v>964.22900000005029</v>
      </c>
      <c r="D358" s="31">
        <v>1997.7360000000335</v>
      </c>
      <c r="E358" s="31">
        <v>0</v>
      </c>
      <c r="H358" s="31">
        <v>987.32166666669457</v>
      </c>
      <c r="I358" s="31">
        <f>H358+(COS(G357*PI()/180)*$O$1)*ABS(F357)*$O$2</f>
        <v>928.02821290599491</v>
      </c>
      <c r="J358" s="32">
        <f>(-1)*$Q$1*F357/$S$1</f>
        <v>-11.871641527408148</v>
      </c>
    </row>
    <row r="359" spans="2:10" x14ac:dyDescent="0.2">
      <c r="B359" s="31">
        <v>876.46400000003632</v>
      </c>
      <c r="C359" s="31">
        <v>243.02399999997579</v>
      </c>
      <c r="D359" s="31">
        <v>1434.6950000000652</v>
      </c>
      <c r="E359" s="31">
        <v>876.46400000003632</v>
      </c>
      <c r="H359" s="31">
        <v>851.3943333333591</v>
      </c>
      <c r="I359" s="31">
        <f>H359+(SIN((G357)*PI()/180)*$O$1)*ABS(F357)*$O$2</f>
        <v>848.62248286664624</v>
      </c>
    </row>
    <row r="360" spans="2:10" x14ac:dyDescent="0.2">
      <c r="B360" s="31" t="s">
        <v>128</v>
      </c>
      <c r="C360" s="31" t="s">
        <v>130</v>
      </c>
      <c r="D360" s="31" t="s">
        <v>131</v>
      </c>
      <c r="E360" s="31" t="s">
        <v>128</v>
      </c>
      <c r="F360" s="31">
        <v>1.5220900201782664E-3</v>
      </c>
      <c r="G360" s="31">
        <v>137.04506591778156</v>
      </c>
    </row>
    <row r="361" spans="2:10" x14ac:dyDescent="0.2">
      <c r="B361" s="31">
        <v>0</v>
      </c>
      <c r="C361" s="31">
        <v>801.62000000011176</v>
      </c>
      <c r="D361" s="31">
        <v>296.06099999998696</v>
      </c>
      <c r="E361" s="31">
        <v>0</v>
      </c>
      <c r="H361" s="31">
        <v>365.89366666669957</v>
      </c>
      <c r="I361" s="31">
        <f>H361+(COS(G360*PI()/180)*$O$1)*ABS(F360)*$O$2</f>
        <v>319.47690362520325</v>
      </c>
      <c r="J361" s="32">
        <f>(-1)*$Q$1*F360/$S$1</f>
        <v>-12.684083501485553</v>
      </c>
    </row>
    <row r="362" spans="2:10" x14ac:dyDescent="0.2">
      <c r="B362" s="31">
        <v>876.46400000003632</v>
      </c>
      <c r="C362" s="31">
        <v>551.55300000007264</v>
      </c>
      <c r="D362" s="31">
        <v>1618.6759999999776</v>
      </c>
      <c r="E362" s="31">
        <v>876.46400000003632</v>
      </c>
      <c r="H362" s="31">
        <v>1015.5643333333622</v>
      </c>
      <c r="I362" s="31">
        <f>H362+(SIN((G360)*PI()/180)*$O$1)*ABS(F360)*$O$2</f>
        <v>1058.780458397579</v>
      </c>
    </row>
    <row r="363" spans="2:10" x14ac:dyDescent="0.2">
      <c r="B363" s="31" t="s">
        <v>128</v>
      </c>
      <c r="C363" s="31" t="s">
        <v>130</v>
      </c>
      <c r="D363" s="31" t="s">
        <v>132</v>
      </c>
      <c r="E363" s="31" t="s">
        <v>128</v>
      </c>
      <c r="F363" s="31">
        <v>1.7724413447753784E-3</v>
      </c>
      <c r="G363" s="31">
        <v>194.58633443275744</v>
      </c>
    </row>
    <row r="364" spans="2:10" x14ac:dyDescent="0.2">
      <c r="B364" s="31">
        <v>0</v>
      </c>
      <c r="C364" s="31">
        <v>801.62000000011176</v>
      </c>
      <c r="D364" s="31">
        <v>782.77399999997579</v>
      </c>
      <c r="E364" s="31">
        <v>0</v>
      </c>
      <c r="H364" s="31">
        <v>528.13133333336248</v>
      </c>
      <c r="I364" s="31">
        <f>H364+(COS(G363*PI()/180)*$O$1)*ABS(F363)*$O$2</f>
        <v>456.65990602638948</v>
      </c>
      <c r="J364" s="32">
        <f>(-1)*$Q$1*F363/$S$1</f>
        <v>-14.77034453979482</v>
      </c>
    </row>
    <row r="365" spans="2:10" x14ac:dyDescent="0.2">
      <c r="B365" s="31">
        <v>876.46400000003632</v>
      </c>
      <c r="C365" s="31">
        <v>551.55300000007264</v>
      </c>
      <c r="D365" s="31">
        <v>131.10900000005495</v>
      </c>
      <c r="E365" s="31">
        <v>876.46400000003632</v>
      </c>
      <c r="H365" s="31">
        <v>519.70866666672134</v>
      </c>
      <c r="I365" s="31">
        <f>H365+(SIN((G363)*PI()/180)*$O$1)*ABS(F363)*$O$2</f>
        <v>501.10995638051492</v>
      </c>
    </row>
    <row r="366" spans="2:10" x14ac:dyDescent="0.2">
      <c r="B366" s="31" t="s">
        <v>128</v>
      </c>
      <c r="C366" s="31" t="s">
        <v>130</v>
      </c>
      <c r="D366" s="31" t="s">
        <v>133</v>
      </c>
      <c r="E366" s="31" t="s">
        <v>128</v>
      </c>
      <c r="F366" s="31">
        <v>1.9991167007591556E-3</v>
      </c>
      <c r="G366" s="31">
        <v>202.5934279834637</v>
      </c>
    </row>
    <row r="367" spans="2:10" x14ac:dyDescent="0.2">
      <c r="B367" s="31">
        <v>0</v>
      </c>
      <c r="C367" s="31">
        <v>801.62000000011176</v>
      </c>
      <c r="D367" s="31">
        <v>556.50800000014715</v>
      </c>
      <c r="E367" s="31">
        <v>0</v>
      </c>
      <c r="H367" s="31">
        <v>452.70933333341964</v>
      </c>
      <c r="I367" s="31">
        <f>H367+(COS(G366*PI()/180)*$O$1)*ABS(F366)*$O$2</f>
        <v>375.80545532637592</v>
      </c>
      <c r="J367" s="32">
        <f>(-1)*$Q$1*F366/$S$1</f>
        <v>-16.659305839659631</v>
      </c>
    </row>
    <row r="368" spans="2:10" x14ac:dyDescent="0.2">
      <c r="B368" s="31">
        <v>876.46400000003632</v>
      </c>
      <c r="C368" s="31">
        <v>551.55300000007264</v>
      </c>
      <c r="D368" s="31">
        <v>489.57900000002701</v>
      </c>
      <c r="E368" s="31">
        <v>876.46400000003632</v>
      </c>
      <c r="H368" s="31">
        <v>639.19866666671203</v>
      </c>
      <c r="I368" s="31">
        <f>H368+(SIN((G366)*PI()/180)*$O$1)*ABS(F366)*$O$2</f>
        <v>607.19702102214126</v>
      </c>
    </row>
    <row r="369" spans="2:10" x14ac:dyDescent="0.2">
      <c r="B369" s="31" t="s">
        <v>128</v>
      </c>
      <c r="C369" s="31" t="s">
        <v>130</v>
      </c>
      <c r="D369" s="31" t="s">
        <v>135</v>
      </c>
      <c r="E369" s="31" t="s">
        <v>128</v>
      </c>
      <c r="F369" s="31">
        <v>1.8342794207005016E-3</v>
      </c>
      <c r="G369" s="31">
        <v>197.10868518245249</v>
      </c>
    </row>
    <row r="370" spans="2:10" x14ac:dyDescent="0.2">
      <c r="B370" s="31">
        <v>0</v>
      </c>
      <c r="C370" s="31">
        <v>801.62000000011176</v>
      </c>
      <c r="D370" s="31">
        <v>470.84499999997206</v>
      </c>
      <c r="E370" s="31">
        <v>0</v>
      </c>
      <c r="H370" s="31">
        <v>424.15500000002794</v>
      </c>
      <c r="I370" s="31">
        <f>H370+(COS(G369*PI()/180)*$O$1)*ABS(F369)*$O$2</f>
        <v>351.10876334815794</v>
      </c>
      <c r="J370" s="32">
        <f>(-1)*$Q$1*F369/$S$1</f>
        <v>-15.285661839170848</v>
      </c>
    </row>
    <row r="371" spans="2:10" x14ac:dyDescent="0.2">
      <c r="B371" s="31">
        <v>876.46400000003632</v>
      </c>
      <c r="C371" s="31">
        <v>551.55300000007264</v>
      </c>
      <c r="D371" s="31">
        <v>884.9089999999851</v>
      </c>
      <c r="E371" s="31">
        <v>876.46400000003632</v>
      </c>
      <c r="H371" s="31">
        <v>770.97533333336469</v>
      </c>
      <c r="I371" s="31">
        <f>H371+(SIN((G369)*PI()/180)*$O$1)*ABS(F369)*$O$2</f>
        <v>748.49125546621394</v>
      </c>
    </row>
    <row r="372" spans="2:10" x14ac:dyDescent="0.2">
      <c r="B372" s="31" t="s">
        <v>128</v>
      </c>
      <c r="C372" s="31" t="s">
        <v>130</v>
      </c>
      <c r="D372" s="31" t="s">
        <v>136</v>
      </c>
      <c r="E372" s="31" t="s">
        <v>128</v>
      </c>
      <c r="F372" s="31">
        <v>1.5979697506435036E-3</v>
      </c>
      <c r="G372" s="31">
        <v>185.07633898586971</v>
      </c>
    </row>
    <row r="373" spans="2:10" x14ac:dyDescent="0.2">
      <c r="B373" s="31">
        <v>0</v>
      </c>
      <c r="C373" s="31">
        <v>801.62000000011176</v>
      </c>
      <c r="D373" s="31">
        <v>1446.7360000000335</v>
      </c>
      <c r="E373" s="31">
        <v>0</v>
      </c>
      <c r="H373" s="31">
        <v>749.45200000004843</v>
      </c>
      <c r="I373" s="31">
        <f>H373+(COS(G372*PI()/180)*$O$1)*ABS(F372)*$O$2</f>
        <v>683.13108255391887</v>
      </c>
      <c r="J373" s="32">
        <f>(-1)*$Q$1*F372/$S$1</f>
        <v>-13.316414588695864</v>
      </c>
    </row>
    <row r="374" spans="2:10" x14ac:dyDescent="0.2">
      <c r="B374" s="31">
        <v>876.46400000003632</v>
      </c>
      <c r="C374" s="31">
        <v>551.55300000007264</v>
      </c>
      <c r="D374" s="31">
        <v>1139.7540000000736</v>
      </c>
      <c r="E374" s="31">
        <v>876.46400000003632</v>
      </c>
      <c r="H374" s="31">
        <v>855.92366666672751</v>
      </c>
      <c r="I374" s="31">
        <f>H374+(SIN((G372)*PI()/180)*$O$1)*ABS(F372)*$O$2</f>
        <v>850.03228766394102</v>
      </c>
    </row>
    <row r="375" spans="2:10" x14ac:dyDescent="0.2">
      <c r="B375" s="31" t="s">
        <v>128</v>
      </c>
      <c r="C375" s="31" t="s">
        <v>130</v>
      </c>
      <c r="D375" s="31" t="s">
        <v>139</v>
      </c>
      <c r="E375" s="31" t="s">
        <v>128</v>
      </c>
      <c r="F375" s="31">
        <v>1.4856746539780696E-3</v>
      </c>
      <c r="G375" s="31">
        <v>174.7683855714688</v>
      </c>
    </row>
    <row r="376" spans="2:10" x14ac:dyDescent="0.2">
      <c r="B376" s="31">
        <v>0</v>
      </c>
      <c r="C376" s="31">
        <v>801.62000000011176</v>
      </c>
      <c r="D376" s="31">
        <v>1997.7360000000335</v>
      </c>
      <c r="E376" s="31">
        <v>0</v>
      </c>
      <c r="H376" s="31">
        <v>933.11866666671506</v>
      </c>
      <c r="I376" s="31">
        <f>H376+(COS(G375*PI()/180)*$O$1)*ABS(F375)*$O$2</f>
        <v>871.47342970100249</v>
      </c>
      <c r="J376" s="32">
        <f>(-1)*$Q$1*F375/$S$1</f>
        <v>-12.380622116483913</v>
      </c>
    </row>
    <row r="377" spans="2:10" x14ac:dyDescent="0.2">
      <c r="B377" s="31">
        <v>876.46400000003632</v>
      </c>
      <c r="C377" s="31">
        <v>551.55300000007264</v>
      </c>
      <c r="D377" s="31">
        <v>1434.6950000000652</v>
      </c>
      <c r="E377" s="31">
        <v>876.46400000003632</v>
      </c>
      <c r="H377" s="31">
        <v>954.23733333339135</v>
      </c>
      <c r="I377" s="31">
        <f>H377+(SIN((G375)*PI()/180)*$O$1)*ABS(F375)*$O$2</f>
        <v>959.88178717946096</v>
      </c>
    </row>
    <row r="378" spans="2:10" x14ac:dyDescent="0.2">
      <c r="B378" s="31" t="s">
        <v>128</v>
      </c>
      <c r="C378" s="31" t="s">
        <v>131</v>
      </c>
      <c r="D378" s="31" t="s">
        <v>132</v>
      </c>
      <c r="E378" s="31" t="s">
        <v>128</v>
      </c>
      <c r="F378" s="31">
        <v>9.596461466131412E-4</v>
      </c>
      <c r="G378" s="31">
        <v>123.23871082460829</v>
      </c>
    </row>
    <row r="379" spans="2:10" x14ac:dyDescent="0.2">
      <c r="B379" s="31">
        <v>0</v>
      </c>
      <c r="C379" s="31">
        <v>296.06099999998696</v>
      </c>
      <c r="D379" s="31">
        <v>782.77399999997579</v>
      </c>
      <c r="E379" s="31">
        <v>0</v>
      </c>
      <c r="H379" s="31">
        <v>359.61166666665423</v>
      </c>
      <c r="I379" s="31">
        <f>H379+(COS(G378*PI()/180)*$O$1)*ABS(F378)*$O$2</f>
        <v>337.69461050579741</v>
      </c>
      <c r="J379" s="32">
        <f>(-1)*$Q$1*F378/$S$1</f>
        <v>-7.9970512217761769</v>
      </c>
    </row>
    <row r="380" spans="2:10" x14ac:dyDescent="0.2">
      <c r="B380" s="31">
        <v>876.46400000003632</v>
      </c>
      <c r="C380" s="31">
        <v>1618.6759999999776</v>
      </c>
      <c r="D380" s="31">
        <v>131.10900000005495</v>
      </c>
      <c r="E380" s="31">
        <v>876.46400000003632</v>
      </c>
      <c r="H380" s="31">
        <v>875.41633333335631</v>
      </c>
      <c r="I380" s="31">
        <f>H380+(SIN((G378)*PI()/180)*$O$1)*ABS(F378)*$O$2</f>
        <v>908.85976849385747</v>
      </c>
    </row>
    <row r="381" spans="2:10" x14ac:dyDescent="0.2">
      <c r="B381" s="31" t="s">
        <v>128</v>
      </c>
      <c r="C381" s="31" t="s">
        <v>131</v>
      </c>
      <c r="D381" s="31" t="s">
        <v>133</v>
      </c>
      <c r="E381" s="31" t="s">
        <v>128</v>
      </c>
      <c r="F381" s="31">
        <v>1.1222814247298827E-3</v>
      </c>
      <c r="G381" s="31">
        <v>128.87099856905925</v>
      </c>
    </row>
    <row r="382" spans="2:10" x14ac:dyDescent="0.2">
      <c r="B382" s="31">
        <v>0</v>
      </c>
      <c r="C382" s="31">
        <v>296.06099999998696</v>
      </c>
      <c r="D382" s="31">
        <v>556.50800000014715</v>
      </c>
      <c r="E382" s="31">
        <v>0</v>
      </c>
      <c r="H382" s="31">
        <v>284.18966666671139</v>
      </c>
      <c r="I382" s="31">
        <f>H382+(COS(G381*PI()/180)*$O$1)*ABS(F381)*$O$2</f>
        <v>254.84345452034313</v>
      </c>
      <c r="J382" s="32">
        <f>(-1)*$Q$1*F381/$S$1</f>
        <v>-9.3523452060823562</v>
      </c>
    </row>
    <row r="383" spans="2:10" x14ac:dyDescent="0.2">
      <c r="B383" s="31">
        <v>876.46400000003632</v>
      </c>
      <c r="C383" s="31">
        <v>1618.6759999999776</v>
      </c>
      <c r="D383" s="31">
        <v>489.57900000002701</v>
      </c>
      <c r="E383" s="31">
        <v>876.46400000003632</v>
      </c>
      <c r="H383" s="31">
        <v>994.90633333334699</v>
      </c>
      <c r="I383" s="31">
        <f>H383+(SIN((G381)*PI()/180)*$O$1)*ABS(F381)*$O$2</f>
        <v>1031.3131850786385</v>
      </c>
    </row>
    <row r="384" spans="2:10" x14ac:dyDescent="0.2">
      <c r="B384" s="31" t="s">
        <v>128</v>
      </c>
      <c r="C384" s="31" t="s">
        <v>131</v>
      </c>
      <c r="D384" s="31" t="s">
        <v>134</v>
      </c>
      <c r="E384" s="31" t="s">
        <v>128</v>
      </c>
      <c r="F384" s="31">
        <v>1.5599089136695899E-3</v>
      </c>
      <c r="G384" s="31">
        <v>137.58312166326314</v>
      </c>
    </row>
    <row r="385" spans="2:10" x14ac:dyDescent="0.2">
      <c r="B385" s="31">
        <v>0</v>
      </c>
      <c r="C385" s="31">
        <v>296.06099999998696</v>
      </c>
      <c r="D385" s="31">
        <v>451.2160000000149</v>
      </c>
      <c r="E385" s="31">
        <v>0</v>
      </c>
      <c r="H385" s="31">
        <v>249.09233333333395</v>
      </c>
      <c r="I385" s="31">
        <f>H385+(COS(G384*PI()/180)*$O$1)*ABS(F384)*$O$2</f>
        <v>201.10845160545276</v>
      </c>
      <c r="J385" s="32">
        <f>(-1)*$Q$1*F384/$S$1</f>
        <v>-12.999240947246582</v>
      </c>
    </row>
    <row r="386" spans="2:10" x14ac:dyDescent="0.2">
      <c r="B386" s="31">
        <v>876.46400000003632</v>
      </c>
      <c r="C386" s="31">
        <v>1618.6759999999776</v>
      </c>
      <c r="D386" s="31">
        <v>695.53300000005402</v>
      </c>
      <c r="E386" s="31">
        <v>876.46400000003632</v>
      </c>
      <c r="H386" s="31">
        <v>1063.5576666666893</v>
      </c>
      <c r="I386" s="31">
        <f>H386+(SIN((G384)*PI()/180)*$O$1)*ABS(F384)*$O$2</f>
        <v>1107.3988998204113</v>
      </c>
    </row>
    <row r="387" spans="2:10" x14ac:dyDescent="0.2">
      <c r="B387" s="31" t="s">
        <v>128</v>
      </c>
      <c r="C387" s="31" t="s">
        <v>131</v>
      </c>
      <c r="D387" s="31" t="s">
        <v>135</v>
      </c>
      <c r="E387" s="31" t="s">
        <v>128</v>
      </c>
      <c r="F387" s="31">
        <v>2.2123226663085158E-3</v>
      </c>
      <c r="G387" s="31">
        <v>143.84139793847197</v>
      </c>
    </row>
    <row r="388" spans="2:10" x14ac:dyDescent="0.2">
      <c r="B388" s="31">
        <v>0</v>
      </c>
      <c r="C388" s="31">
        <v>296.06099999998696</v>
      </c>
      <c r="D388" s="31">
        <v>470.84499999997206</v>
      </c>
      <c r="E388" s="31">
        <v>0</v>
      </c>
      <c r="H388" s="31">
        <v>255.63533333331966</v>
      </c>
      <c r="I388" s="31">
        <f>H388+(COS(G387*PI()/180)*$O$1)*ABS(F387)*$O$2</f>
        <v>181.21032546401719</v>
      </c>
      <c r="J388" s="32">
        <f>(-1)*$Q$1*F387/$S$1</f>
        <v>-18.436022219237632</v>
      </c>
    </row>
    <row r="389" spans="2:10" x14ac:dyDescent="0.2">
      <c r="B389" s="31">
        <v>876.46400000003632</v>
      </c>
      <c r="C389" s="31">
        <v>1618.6759999999776</v>
      </c>
      <c r="D389" s="31">
        <v>884.9089999999851</v>
      </c>
      <c r="E389" s="31">
        <v>876.46400000003632</v>
      </c>
      <c r="H389" s="31">
        <v>1126.6829999999998</v>
      </c>
      <c r="I389" s="31">
        <f>H389+(SIN((G387)*PI()/180)*$O$1)*ABS(F387)*$O$2</f>
        <v>1181.0713359311519</v>
      </c>
    </row>
    <row r="390" spans="2:10" x14ac:dyDescent="0.2">
      <c r="B390" s="31" t="s">
        <v>128</v>
      </c>
      <c r="C390" s="31" t="s">
        <v>131</v>
      </c>
      <c r="D390" s="31" t="s">
        <v>136</v>
      </c>
      <c r="E390" s="31" t="s">
        <v>128</v>
      </c>
      <c r="F390" s="31">
        <v>2.2897512053806305E-3</v>
      </c>
      <c r="G390" s="31">
        <v>144.33874156022944</v>
      </c>
    </row>
    <row r="391" spans="2:10" x14ac:dyDescent="0.2">
      <c r="B391" s="31">
        <v>0</v>
      </c>
      <c r="C391" s="31">
        <v>296.06099999998696</v>
      </c>
      <c r="D391" s="31">
        <v>1446.7360000000335</v>
      </c>
      <c r="E391" s="31">
        <v>0</v>
      </c>
      <c r="H391" s="31">
        <v>580.93233333334013</v>
      </c>
      <c r="I391" s="31">
        <f>H391+(COS(G390*PI()/180)*$O$1)*ABS(F390)*$O$2</f>
        <v>503.41682164150353</v>
      </c>
      <c r="J391" s="32">
        <f>(-1)*$Q$1*F390/$S$1</f>
        <v>-19.08126004483859</v>
      </c>
    </row>
    <row r="392" spans="2:10" x14ac:dyDescent="0.2">
      <c r="B392" s="31">
        <v>876.46400000003632</v>
      </c>
      <c r="C392" s="31">
        <v>1618.6759999999776</v>
      </c>
      <c r="D392" s="31">
        <v>1139.7540000000736</v>
      </c>
      <c r="E392" s="31">
        <v>876.46400000003632</v>
      </c>
      <c r="H392" s="31">
        <v>1211.6313333333626</v>
      </c>
      <c r="I392" s="31">
        <f>H392+(SIN((G390)*PI()/180)*$O$1)*ABS(F390)*$O$2</f>
        <v>1267.2524405645352</v>
      </c>
    </row>
    <row r="393" spans="2:10" x14ac:dyDescent="0.2">
      <c r="B393" s="31" t="s">
        <v>128</v>
      </c>
      <c r="C393" s="31" t="s">
        <v>131</v>
      </c>
      <c r="D393" s="31" t="s">
        <v>137</v>
      </c>
      <c r="E393" s="31" t="s">
        <v>128</v>
      </c>
      <c r="F393" s="31">
        <v>1.5377539505194574E-3</v>
      </c>
      <c r="G393" s="31">
        <v>137.27136574943725</v>
      </c>
    </row>
    <row r="394" spans="2:10" x14ac:dyDescent="0.2">
      <c r="B394" s="31">
        <v>0</v>
      </c>
      <c r="C394" s="31">
        <v>296.06099999998696</v>
      </c>
      <c r="D394" s="31">
        <v>1270.5770000000484</v>
      </c>
      <c r="E394" s="31">
        <v>0</v>
      </c>
      <c r="H394" s="31">
        <v>522.2126666666785</v>
      </c>
      <c r="I394" s="31">
        <f>H394+(COS(G393*PI()/180)*$O$1)*ABS(F393)*$O$2</f>
        <v>475.1461455096163</v>
      </c>
      <c r="J394" s="32">
        <f>(-1)*$Q$1*F393/$S$1</f>
        <v>-12.814616254328813</v>
      </c>
    </row>
    <row r="395" spans="2:10" x14ac:dyDescent="0.2">
      <c r="B395" s="31">
        <v>876.46400000003632</v>
      </c>
      <c r="C395" s="31">
        <v>1618.6759999999776</v>
      </c>
      <c r="D395" s="31">
        <v>498.1260000000475</v>
      </c>
      <c r="E395" s="31">
        <v>876.46400000003632</v>
      </c>
      <c r="H395" s="31">
        <v>997.75533333335386</v>
      </c>
      <c r="I395" s="31">
        <f>H395+(SIN((G393)*PI()/180)*$O$1)*ABS(F393)*$O$2</f>
        <v>1041.2306404606707</v>
      </c>
    </row>
    <row r="396" spans="2:10" x14ac:dyDescent="0.2">
      <c r="B396" s="31" t="s">
        <v>128</v>
      </c>
      <c r="C396" s="31" t="s">
        <v>131</v>
      </c>
      <c r="D396" s="31" t="s">
        <v>138</v>
      </c>
      <c r="E396" s="31" t="s">
        <v>128</v>
      </c>
      <c r="F396" s="31">
        <v>1.6596771677876794E-3</v>
      </c>
      <c r="G396" s="31">
        <v>138.87714362350565</v>
      </c>
    </row>
    <row r="397" spans="2:10" x14ac:dyDescent="0.2">
      <c r="B397" s="31">
        <v>0</v>
      </c>
      <c r="C397" s="31">
        <v>296.06099999998696</v>
      </c>
      <c r="D397" s="31">
        <v>2559.1700000001583</v>
      </c>
      <c r="E397" s="31">
        <v>0</v>
      </c>
      <c r="H397" s="31">
        <v>951.74366666671506</v>
      </c>
      <c r="I397" s="31">
        <f>H397+(COS(G396*PI()/180)*$O$1)*ABS(F396)*$O$2</f>
        <v>899.65047398821287</v>
      </c>
      <c r="J397" s="32">
        <f>(-1)*$Q$1*F396/$S$1</f>
        <v>-13.83064306489733</v>
      </c>
    </row>
    <row r="398" spans="2:10" x14ac:dyDescent="0.2">
      <c r="B398" s="31">
        <v>876.46400000003632</v>
      </c>
      <c r="C398" s="31">
        <v>1618.6759999999776</v>
      </c>
      <c r="D398" s="31">
        <v>830.26100000005681</v>
      </c>
      <c r="E398" s="31">
        <v>876.46400000003632</v>
      </c>
      <c r="H398" s="31">
        <v>1108.4670000000235</v>
      </c>
      <c r="I398" s="31">
        <f>H398+(SIN((G396)*PI()/180)*$O$1)*ABS(F396)*$O$2</f>
        <v>1153.9473965052791</v>
      </c>
    </row>
    <row r="399" spans="2:10" x14ac:dyDescent="0.2">
      <c r="B399" s="31" t="s">
        <v>128</v>
      </c>
      <c r="C399" s="31" t="s">
        <v>131</v>
      </c>
      <c r="D399" s="31" t="s">
        <v>139</v>
      </c>
      <c r="E399" s="31" t="s">
        <v>128</v>
      </c>
      <c r="F399" s="31">
        <v>2.236012780275195E-3</v>
      </c>
      <c r="G399" s="31">
        <v>143.99734026107279</v>
      </c>
    </row>
    <row r="400" spans="2:10" x14ac:dyDescent="0.2">
      <c r="B400" s="31">
        <v>0</v>
      </c>
      <c r="C400" s="31">
        <v>296.06099999998696</v>
      </c>
      <c r="D400" s="31">
        <v>1997.7360000000335</v>
      </c>
      <c r="E400" s="31">
        <v>0</v>
      </c>
      <c r="H400" s="31">
        <v>764.59900000000687</v>
      </c>
      <c r="I400" s="31">
        <f>H400+(COS(G399*PI()/180)*$O$1)*ABS(F399)*$O$2</f>
        <v>689.22769475982079</v>
      </c>
      <c r="J400" s="32">
        <f>(-1)*$Q$1*F399/$S$1</f>
        <v>-18.633439835626625</v>
      </c>
    </row>
    <row r="401" spans="2:10" x14ac:dyDescent="0.2">
      <c r="B401" s="31">
        <v>876.46400000003632</v>
      </c>
      <c r="C401" s="31">
        <v>1618.6759999999776</v>
      </c>
      <c r="D401" s="31">
        <v>1434.6950000000652</v>
      </c>
      <c r="E401" s="31">
        <v>876.46400000003632</v>
      </c>
      <c r="H401" s="31">
        <v>1309.9450000000263</v>
      </c>
      <c r="I401" s="31">
        <f>H401+(SIN((G399)*PI()/180)*$O$1)*ABS(F399)*$O$2</f>
        <v>1364.710804559885</v>
      </c>
    </row>
    <row r="402" spans="2:10" x14ac:dyDescent="0.2">
      <c r="B402" s="31" t="s">
        <v>128</v>
      </c>
      <c r="C402" s="31" t="s">
        <v>132</v>
      </c>
      <c r="D402" s="31" t="s">
        <v>134</v>
      </c>
      <c r="E402" s="31" t="s">
        <v>128</v>
      </c>
      <c r="F402" s="31">
        <v>1.8522771040795413E-3</v>
      </c>
      <c r="G402" s="31">
        <v>196.10615753454536</v>
      </c>
    </row>
    <row r="403" spans="2:10" x14ac:dyDescent="0.2">
      <c r="B403" s="31">
        <v>0</v>
      </c>
      <c r="C403" s="31">
        <v>782.77399999997579</v>
      </c>
      <c r="D403" s="31">
        <v>451.2160000000149</v>
      </c>
      <c r="E403" s="31">
        <v>0</v>
      </c>
      <c r="H403" s="31">
        <v>411.32999999999691</v>
      </c>
      <c r="I403" s="31">
        <f>H403+(COS(G402*PI()/180)*$O$1)*ABS(F402)*$O$2</f>
        <v>337.18108266644509</v>
      </c>
      <c r="J403" s="32">
        <f>(-1)*$Q$1*F402/$S$1</f>
        <v>-15.435642533996177</v>
      </c>
    </row>
    <row r="404" spans="2:10" x14ac:dyDescent="0.2">
      <c r="B404" s="31">
        <v>876.46400000003632</v>
      </c>
      <c r="C404" s="31">
        <v>131.10900000005495</v>
      </c>
      <c r="D404" s="31">
        <v>695.53300000005402</v>
      </c>
      <c r="E404" s="31">
        <v>876.46400000003632</v>
      </c>
      <c r="H404" s="31">
        <v>567.70200000004843</v>
      </c>
      <c r="I404" s="31">
        <f>H404+(SIN((G402)*PI()/180)*$O$1)*ABS(F402)*$O$2</f>
        <v>546.29138185869397</v>
      </c>
    </row>
    <row r="405" spans="2:10" x14ac:dyDescent="0.2">
      <c r="B405" s="31" t="s">
        <v>128</v>
      </c>
      <c r="C405" s="31" t="s">
        <v>132</v>
      </c>
      <c r="D405" s="31" t="s">
        <v>135</v>
      </c>
      <c r="E405" s="31" t="s">
        <v>128</v>
      </c>
      <c r="F405" s="31">
        <v>1.8204174928214208E-3</v>
      </c>
      <c r="G405" s="31">
        <v>195.51850839377045</v>
      </c>
    </row>
    <row r="406" spans="2:10" x14ac:dyDescent="0.2">
      <c r="B406" s="31">
        <v>0</v>
      </c>
      <c r="C406" s="31">
        <v>782.77399999997579</v>
      </c>
      <c r="D406" s="31">
        <v>470.84499999997206</v>
      </c>
      <c r="E406" s="31">
        <v>0</v>
      </c>
      <c r="H406" s="31">
        <v>417.8729999999826</v>
      </c>
      <c r="I406" s="31">
        <f>H406+(COS(G405*PI()/180)*$O$1)*ABS(F405)*$O$2</f>
        <v>344.78747951843502</v>
      </c>
      <c r="J406" s="32">
        <f>(-1)*$Q$1*F405/$S$1</f>
        <v>-15.170145773511841</v>
      </c>
    </row>
    <row r="407" spans="2:10" x14ac:dyDescent="0.2">
      <c r="B407" s="31">
        <v>876.46400000003632</v>
      </c>
      <c r="C407" s="31">
        <v>131.10900000005495</v>
      </c>
      <c r="D407" s="31">
        <v>884.9089999999851</v>
      </c>
      <c r="E407" s="31">
        <v>876.46400000003632</v>
      </c>
      <c r="H407" s="31">
        <v>630.82733333335875</v>
      </c>
      <c r="I407" s="31">
        <f>H407+(SIN((G405)*PI()/180)*$O$1)*ABS(F405)*$O$2</f>
        <v>610.53349767616305</v>
      </c>
    </row>
    <row r="408" spans="2:10" x14ac:dyDescent="0.2">
      <c r="B408" s="31" t="s">
        <v>128</v>
      </c>
      <c r="C408" s="31" t="s">
        <v>132</v>
      </c>
      <c r="D408" s="31" t="s">
        <v>136</v>
      </c>
      <c r="E408" s="31" t="s">
        <v>128</v>
      </c>
      <c r="F408" s="31">
        <v>1.5913008302371472E-3</v>
      </c>
      <c r="G408" s="31">
        <v>190.44339620758103</v>
      </c>
    </row>
    <row r="409" spans="2:10" x14ac:dyDescent="0.2">
      <c r="B409" s="31">
        <v>0</v>
      </c>
      <c r="C409" s="31">
        <v>782.77399999997579</v>
      </c>
      <c r="D409" s="31">
        <v>1446.7360000000335</v>
      </c>
      <c r="E409" s="31">
        <v>0</v>
      </c>
      <c r="H409" s="31">
        <v>743.17000000000314</v>
      </c>
      <c r="I409" s="31">
        <f>H409+(COS(G408*PI()/180)*$O$1)*ABS(F408)*$O$2</f>
        <v>677.96416348607761</v>
      </c>
      <c r="J409" s="32">
        <f>(-1)*$Q$1*F408/$S$1</f>
        <v>-13.260840251976227</v>
      </c>
    </row>
    <row r="410" spans="2:10" x14ac:dyDescent="0.2">
      <c r="B410" s="31">
        <v>876.46400000003632</v>
      </c>
      <c r="C410" s="31">
        <v>131.10900000005495</v>
      </c>
      <c r="D410" s="31">
        <v>1139.7540000000736</v>
      </c>
      <c r="E410" s="31">
        <v>876.46400000003632</v>
      </c>
      <c r="H410" s="31">
        <v>715.77566666672158</v>
      </c>
      <c r="I410" s="31">
        <f>H410+(SIN((G408)*PI()/180)*$O$1)*ABS(F408)*$O$2</f>
        <v>703.7570981483816</v>
      </c>
    </row>
    <row r="411" spans="2:10" x14ac:dyDescent="0.2">
      <c r="B411" s="31" t="s">
        <v>128</v>
      </c>
      <c r="C411" s="31" t="s">
        <v>132</v>
      </c>
      <c r="D411" s="31" t="s">
        <v>137</v>
      </c>
      <c r="E411" s="31" t="s">
        <v>128</v>
      </c>
      <c r="F411" s="31">
        <v>1.5258600218941364E-3</v>
      </c>
      <c r="G411" s="31">
        <v>188.63984543530125</v>
      </c>
    </row>
    <row r="412" spans="2:10" x14ac:dyDescent="0.2">
      <c r="B412" s="31">
        <v>0</v>
      </c>
      <c r="C412" s="31">
        <v>782.77399999997579</v>
      </c>
      <c r="D412" s="31">
        <v>1270.5770000000484</v>
      </c>
      <c r="E412" s="31">
        <v>0</v>
      </c>
      <c r="H412" s="31">
        <v>684.4503333333414</v>
      </c>
      <c r="I412" s="31">
        <f>H412+(COS(G411*PI()/180)*$O$1)*ABS(F411)*$O$2</f>
        <v>621.59430036530148</v>
      </c>
      <c r="J412" s="32">
        <f>(-1)*$Q$1*F411/$S$1</f>
        <v>-12.715500182451137</v>
      </c>
    </row>
    <row r="413" spans="2:10" x14ac:dyDescent="0.2">
      <c r="B413" s="31">
        <v>876.46400000003632</v>
      </c>
      <c r="C413" s="31">
        <v>131.10900000005495</v>
      </c>
      <c r="D413" s="31">
        <v>498.1260000000475</v>
      </c>
      <c r="E413" s="31">
        <v>876.46400000003632</v>
      </c>
      <c r="H413" s="31">
        <v>501.8996666667129</v>
      </c>
      <c r="I413" s="31">
        <f>H413+(SIN((G411)*PI()/180)*$O$1)*ABS(F411)*$O$2</f>
        <v>492.34886870169731</v>
      </c>
    </row>
    <row r="414" spans="2:10" x14ac:dyDescent="0.2">
      <c r="B414" s="31" t="s">
        <v>128</v>
      </c>
      <c r="C414" s="31" t="s">
        <v>132</v>
      </c>
      <c r="D414" s="31" t="s">
        <v>138</v>
      </c>
      <c r="E414" s="31" t="s">
        <v>128</v>
      </c>
      <c r="F414" s="31">
        <v>1.2697365924826561E-3</v>
      </c>
      <c r="G414" s="31">
        <v>179.01741870787635</v>
      </c>
    </row>
    <row r="415" spans="2:10" x14ac:dyDescent="0.2">
      <c r="B415" s="31">
        <v>0</v>
      </c>
      <c r="C415" s="31">
        <v>782.77399999997579</v>
      </c>
      <c r="D415" s="31">
        <v>2559.1700000001583</v>
      </c>
      <c r="E415" s="31">
        <v>0</v>
      </c>
      <c r="H415" s="31">
        <v>1113.981333333378</v>
      </c>
      <c r="I415" s="31">
        <f>H415+(COS(G414*PI()/180)*$O$1)*ABS(F414)*$O$2</f>
        <v>1061.0834215119412</v>
      </c>
      <c r="J415" s="32">
        <f>(-1)*$Q$1*F414/$S$1</f>
        <v>-10.581138270688802</v>
      </c>
    </row>
    <row r="416" spans="2:10" x14ac:dyDescent="0.2">
      <c r="B416" s="31">
        <v>876.46400000003632</v>
      </c>
      <c r="C416" s="31">
        <v>131.10900000005495</v>
      </c>
      <c r="D416" s="31">
        <v>830.26100000005681</v>
      </c>
      <c r="E416" s="31">
        <v>876.46400000003632</v>
      </c>
      <c r="H416" s="31">
        <v>612.61133333338273</v>
      </c>
      <c r="I416" s="31">
        <f>H416+(SIN((G414)*PI()/180)*$O$1)*ABS(F414)*$O$2</f>
        <v>613.51858330851178</v>
      </c>
    </row>
    <row r="417" spans="2:10" x14ac:dyDescent="0.2">
      <c r="B417" s="31" t="s">
        <v>128</v>
      </c>
      <c r="C417" s="31" t="s">
        <v>132</v>
      </c>
      <c r="D417" s="31" t="s">
        <v>139</v>
      </c>
      <c r="E417" s="31" t="s">
        <v>128</v>
      </c>
      <c r="F417" s="31">
        <v>1.4126488908318721E-3</v>
      </c>
      <c r="G417" s="31">
        <v>184.99042033720542</v>
      </c>
    </row>
    <row r="418" spans="2:10" x14ac:dyDescent="0.2">
      <c r="B418" s="31">
        <v>0</v>
      </c>
      <c r="C418" s="31">
        <v>782.77399999997579</v>
      </c>
      <c r="D418" s="31">
        <v>1997.7360000000335</v>
      </c>
      <c r="E418" s="31">
        <v>0</v>
      </c>
      <c r="H418" s="31">
        <v>926.83666666666977</v>
      </c>
      <c r="I418" s="31">
        <f>H418+(COS(G417*PI()/180)*$O$1)*ABS(F417)*$O$2</f>
        <v>868.19942079284863</v>
      </c>
      <c r="J418" s="32">
        <f>(-1)*$Q$1*F417/$S$1</f>
        <v>-11.772074090265601</v>
      </c>
    </row>
    <row r="419" spans="2:10" x14ac:dyDescent="0.2">
      <c r="B419" s="31">
        <v>876.46400000003632</v>
      </c>
      <c r="C419" s="31">
        <v>131.10900000005495</v>
      </c>
      <c r="D419" s="31">
        <v>1434.6950000000652</v>
      </c>
      <c r="E419" s="31">
        <v>876.46400000003632</v>
      </c>
      <c r="H419" s="31">
        <v>814.08933333338553</v>
      </c>
      <c r="I419" s="31">
        <f>H419+(SIN((G417)*PI()/180)*$O$1)*ABS(F417)*$O$2</f>
        <v>808.96911790817057</v>
      </c>
    </row>
    <row r="420" spans="2:10" x14ac:dyDescent="0.2">
      <c r="B420" s="31" t="s">
        <v>128</v>
      </c>
      <c r="C420" s="31" t="s">
        <v>133</v>
      </c>
      <c r="D420" s="31" t="s">
        <v>134</v>
      </c>
      <c r="E420" s="31" t="s">
        <v>128</v>
      </c>
      <c r="F420" s="31">
        <v>2.1254831652577038E-3</v>
      </c>
      <c r="G420" s="31">
        <v>204.74651397670198</v>
      </c>
    </row>
    <row r="421" spans="2:10" x14ac:dyDescent="0.2">
      <c r="B421" s="31">
        <v>0</v>
      </c>
      <c r="C421" s="31">
        <v>556.50800000014715</v>
      </c>
      <c r="D421" s="31">
        <v>451.2160000000149</v>
      </c>
      <c r="E421" s="31">
        <v>0</v>
      </c>
      <c r="H421" s="31">
        <v>335.90800000005402</v>
      </c>
      <c r="I421" s="31">
        <f>H421+(COS(G420*PI()/180)*$O$1)*ABS(F420)*$O$2</f>
        <v>255.47895145560139</v>
      </c>
      <c r="J421" s="32">
        <f>(-1)*$Q$1*F420/$S$1</f>
        <v>-17.712359710480868</v>
      </c>
    </row>
    <row r="422" spans="2:10" x14ac:dyDescent="0.2">
      <c r="B422" s="31">
        <v>876.46400000003632</v>
      </c>
      <c r="C422" s="31">
        <v>489.57900000002701</v>
      </c>
      <c r="D422" s="31">
        <v>695.53300000005402</v>
      </c>
      <c r="E422" s="31">
        <v>876.46400000003632</v>
      </c>
      <c r="H422" s="31">
        <v>687.19200000003912</v>
      </c>
      <c r="I422" s="31">
        <f>H422+(SIN((G420)*PI()/180)*$O$1)*ABS(F420)*$O$2</f>
        <v>650.11963410479677</v>
      </c>
    </row>
    <row r="423" spans="2:10" x14ac:dyDescent="0.2">
      <c r="B423" s="31" t="s">
        <v>128</v>
      </c>
      <c r="C423" s="31" t="s">
        <v>133</v>
      </c>
      <c r="D423" s="31" t="s">
        <v>135</v>
      </c>
      <c r="E423" s="31" t="s">
        <v>128</v>
      </c>
      <c r="F423" s="31">
        <v>1.8621423803595657E-3</v>
      </c>
      <c r="G423" s="31">
        <v>199.85530144185438</v>
      </c>
    </row>
    <row r="424" spans="2:10" x14ac:dyDescent="0.2">
      <c r="B424" s="31">
        <v>0</v>
      </c>
      <c r="C424" s="31">
        <v>556.50800000014715</v>
      </c>
      <c r="D424" s="31">
        <v>470.84499999997206</v>
      </c>
      <c r="E424" s="31">
        <v>0</v>
      </c>
      <c r="H424" s="31">
        <v>342.45100000003976</v>
      </c>
      <c r="I424" s="31">
        <f>H424+(COS(G423*PI()/180)*$O$1)*ABS(F423)*$O$2</f>
        <v>269.47415348063487</v>
      </c>
      <c r="J424" s="32">
        <f>(-1)*$Q$1*F423/$S$1</f>
        <v>-15.517853169663049</v>
      </c>
    </row>
    <row r="425" spans="2:10" x14ac:dyDescent="0.2">
      <c r="B425" s="31">
        <v>876.46400000003632</v>
      </c>
      <c r="C425" s="31">
        <v>489.57900000002701</v>
      </c>
      <c r="D425" s="31">
        <v>884.9089999999851</v>
      </c>
      <c r="E425" s="31">
        <v>876.46400000003632</v>
      </c>
      <c r="H425" s="31">
        <v>750.31733333334944</v>
      </c>
      <c r="I425" s="31">
        <f>H425+(SIN((G423)*PI()/180)*$O$1)*ABS(F423)*$O$2</f>
        <v>723.96445783628531</v>
      </c>
    </row>
    <row r="426" spans="2:10" x14ac:dyDescent="0.2">
      <c r="B426" s="31" t="s">
        <v>128</v>
      </c>
      <c r="C426" s="31" t="s">
        <v>133</v>
      </c>
      <c r="D426" s="31" t="s">
        <v>136</v>
      </c>
      <c r="E426" s="31" t="s">
        <v>128</v>
      </c>
      <c r="F426" s="31">
        <v>1.5926076981662221E-3</v>
      </c>
      <c r="G426" s="31">
        <v>192.6391893861128</v>
      </c>
    </row>
    <row r="427" spans="2:10" x14ac:dyDescent="0.2">
      <c r="B427" s="31">
        <v>0</v>
      </c>
      <c r="C427" s="31">
        <v>556.50800000014715</v>
      </c>
      <c r="D427" s="31">
        <v>1446.7360000000335</v>
      </c>
      <c r="E427" s="31">
        <v>0</v>
      </c>
      <c r="H427" s="31">
        <v>667.74800000006019</v>
      </c>
      <c r="I427" s="31">
        <f>H427+(COS(G426*PI()/180)*$O$1)*ABS(F426)*$O$2</f>
        <v>602.99739346052559</v>
      </c>
      <c r="J427" s="32">
        <f>(-1)*$Q$1*F426/$S$1</f>
        <v>-13.271730818051852</v>
      </c>
    </row>
    <row r="428" spans="2:10" x14ac:dyDescent="0.2">
      <c r="B428" s="31">
        <v>876.46400000003632</v>
      </c>
      <c r="C428" s="31">
        <v>489.57900000002701</v>
      </c>
      <c r="D428" s="31">
        <v>1139.7540000000736</v>
      </c>
      <c r="E428" s="31">
        <v>876.46400000003632</v>
      </c>
      <c r="H428" s="31">
        <v>835.26566666671226</v>
      </c>
      <c r="I428" s="31">
        <f>H428+(SIN((G426)*PI()/180)*$O$1)*ABS(F426)*$O$2</f>
        <v>820.74568300855844</v>
      </c>
    </row>
    <row r="429" spans="2:10" x14ac:dyDescent="0.2">
      <c r="B429" s="31" t="s">
        <v>128</v>
      </c>
      <c r="C429" s="31" t="s">
        <v>133</v>
      </c>
      <c r="D429" s="31" t="s">
        <v>137</v>
      </c>
      <c r="E429" s="31" t="s">
        <v>128</v>
      </c>
      <c r="F429" s="31">
        <v>1.570264677574513E-3</v>
      </c>
      <c r="G429" s="31">
        <v>191.8861766263831</v>
      </c>
    </row>
    <row r="430" spans="2:10" x14ac:dyDescent="0.2">
      <c r="B430" s="31">
        <v>0</v>
      </c>
      <c r="C430" s="31">
        <v>556.50800000014715</v>
      </c>
      <c r="D430" s="31">
        <v>1270.5770000000484</v>
      </c>
      <c r="E430" s="31">
        <v>0</v>
      </c>
      <c r="H430" s="31">
        <v>609.02833333339856</v>
      </c>
      <c r="I430" s="31">
        <f>H430+(COS(G429*PI()/180)*$O$1)*ABS(F429)*$O$2</f>
        <v>545.00349286722781</v>
      </c>
      <c r="J430" s="32">
        <f>(-1)*$Q$1*F429/$S$1</f>
        <v>-13.085538979787609</v>
      </c>
    </row>
    <row r="431" spans="2:10" x14ac:dyDescent="0.2">
      <c r="B431" s="31">
        <v>876.46400000003632</v>
      </c>
      <c r="C431" s="31">
        <v>489.57900000002701</v>
      </c>
      <c r="D431" s="31">
        <v>498.1260000000475</v>
      </c>
      <c r="E431" s="31">
        <v>876.46400000003632</v>
      </c>
      <c r="H431" s="31">
        <v>621.38966666670365</v>
      </c>
      <c r="I431" s="31">
        <f>H431+(SIN((G429)*PI()/180)*$O$1)*ABS(F429)*$O$2</f>
        <v>607.91364859496207</v>
      </c>
    </row>
    <row r="432" spans="2:10" x14ac:dyDescent="0.2">
      <c r="B432" s="31" t="s">
        <v>128</v>
      </c>
      <c r="C432" s="31" t="s">
        <v>133</v>
      </c>
      <c r="D432" s="31" t="s">
        <v>138</v>
      </c>
      <c r="E432" s="31" t="s">
        <v>128</v>
      </c>
      <c r="F432" s="31">
        <v>1.2703296072221874E-3</v>
      </c>
      <c r="G432" s="31">
        <v>177.21416672602371</v>
      </c>
    </row>
    <row r="433" spans="2:10" x14ac:dyDescent="0.2">
      <c r="B433" s="31">
        <v>0</v>
      </c>
      <c r="C433" s="31">
        <v>556.50800000014715</v>
      </c>
      <c r="D433" s="31">
        <v>2559.1700000001583</v>
      </c>
      <c r="E433" s="31">
        <v>0</v>
      </c>
      <c r="H433" s="31">
        <v>1038.5593333334352</v>
      </c>
      <c r="I433" s="31">
        <f>H433+(COS(G432*PI()/180)*$O$1)*ABS(F432)*$O$2</f>
        <v>985.69148696246043</v>
      </c>
      <c r="J433" s="32">
        <f>(-1)*$Q$1*F432/$S$1</f>
        <v>-10.586080060184896</v>
      </c>
    </row>
    <row r="434" spans="2:10" x14ac:dyDescent="0.2">
      <c r="B434" s="31">
        <v>876.46400000003632</v>
      </c>
      <c r="C434" s="31">
        <v>489.57900000002701</v>
      </c>
      <c r="D434" s="31">
        <v>830.26100000005681</v>
      </c>
      <c r="E434" s="31">
        <v>876.46400000003632</v>
      </c>
      <c r="H434" s="31">
        <v>732.10133333337342</v>
      </c>
      <c r="I434" s="31">
        <f>H434+(SIN((G432)*PI()/180)*$O$1)*ABS(F432)*$O$2</f>
        <v>734.6738993891064</v>
      </c>
    </row>
    <row r="435" spans="2:10" x14ac:dyDescent="0.2">
      <c r="B435" s="31" t="s">
        <v>128</v>
      </c>
      <c r="C435" s="31" t="s">
        <v>133</v>
      </c>
      <c r="D435" s="31" t="s">
        <v>139</v>
      </c>
      <c r="E435" s="31" t="s">
        <v>128</v>
      </c>
      <c r="F435" s="31">
        <v>1.4107028259541657E-3</v>
      </c>
      <c r="G435" s="31">
        <v>185.42049519360367</v>
      </c>
    </row>
    <row r="436" spans="2:10" x14ac:dyDescent="0.2">
      <c r="B436" s="31">
        <v>0</v>
      </c>
      <c r="C436" s="31">
        <v>556.50800000014715</v>
      </c>
      <c r="D436" s="31">
        <v>1997.7360000000335</v>
      </c>
      <c r="E436" s="31">
        <v>0</v>
      </c>
      <c r="H436" s="31">
        <v>851.41466666672693</v>
      </c>
      <c r="I436" s="31">
        <f>H436+(COS(G435*PI()/180)*$O$1)*ABS(F435)*$O$2</f>
        <v>792.89822924849307</v>
      </c>
      <c r="J436" s="32">
        <f>(-1)*$Q$1*F435/$S$1</f>
        <v>-11.755856882951381</v>
      </c>
    </row>
    <row r="437" spans="2:10" x14ac:dyDescent="0.2">
      <c r="B437" s="31">
        <v>876.46400000003632</v>
      </c>
      <c r="C437" s="31">
        <v>489.57900000002701</v>
      </c>
      <c r="D437" s="31">
        <v>1434.6950000000652</v>
      </c>
      <c r="E437" s="31">
        <v>876.46400000003632</v>
      </c>
      <c r="H437" s="31">
        <v>933.57933333337621</v>
      </c>
      <c r="I437" s="31">
        <f>H437+(SIN((G435)*PI()/180)*$O$1)*ABS(F435)*$O$2</f>
        <v>928.0267818307957</v>
      </c>
    </row>
    <row r="438" spans="2:10" x14ac:dyDescent="0.2">
      <c r="B438" s="31" t="s">
        <v>128</v>
      </c>
      <c r="C438" s="31" t="s">
        <v>134</v>
      </c>
      <c r="D438" s="31" t="s">
        <v>135</v>
      </c>
      <c r="E438" s="31" t="s">
        <v>128</v>
      </c>
      <c r="F438" s="31">
        <v>1.8119132123018578E-3</v>
      </c>
      <c r="G438" s="31">
        <v>194.43855267136553</v>
      </c>
    </row>
    <row r="439" spans="2:10" x14ac:dyDescent="0.2">
      <c r="B439" s="31">
        <v>0</v>
      </c>
      <c r="C439" s="31">
        <v>451.2160000000149</v>
      </c>
      <c r="D439" s="31">
        <v>470.84499999997206</v>
      </c>
      <c r="E439" s="31">
        <v>0</v>
      </c>
      <c r="H439" s="31">
        <v>307.35366666666232</v>
      </c>
      <c r="I439" s="31">
        <f>H439+(COS(G438*PI()/180)*$O$1)*ABS(F438)*$O$2</f>
        <v>234.24179038014569</v>
      </c>
      <c r="J439" s="32">
        <f>(-1)*$Q$1*F438/$S$1</f>
        <v>-15.099276769182149</v>
      </c>
    </row>
    <row r="440" spans="2:10" x14ac:dyDescent="0.2">
      <c r="B440" s="31">
        <v>876.46400000003632</v>
      </c>
      <c r="C440" s="31">
        <v>695.53300000005402</v>
      </c>
      <c r="D440" s="31">
        <v>884.9089999999851</v>
      </c>
      <c r="E440" s="31">
        <v>876.46400000003632</v>
      </c>
      <c r="H440" s="31">
        <v>818.96866666669177</v>
      </c>
      <c r="I440" s="31">
        <f>H440+(SIN((G438)*PI()/180)*$O$1)*ABS(F438)*$O$2</f>
        <v>800.14428036396782</v>
      </c>
    </row>
    <row r="441" spans="2:10" x14ac:dyDescent="0.2">
      <c r="B441" s="31" t="s">
        <v>128</v>
      </c>
      <c r="C441" s="31" t="s">
        <v>134</v>
      </c>
      <c r="D441" s="31" t="s">
        <v>136</v>
      </c>
      <c r="E441" s="31" t="s">
        <v>128</v>
      </c>
      <c r="F441" s="31">
        <v>1.6054946643799411E-3</v>
      </c>
      <c r="G441" s="31">
        <v>182.68887008718698</v>
      </c>
    </row>
    <row r="442" spans="2:10" x14ac:dyDescent="0.2">
      <c r="B442" s="31">
        <v>0</v>
      </c>
      <c r="C442" s="31">
        <v>451.2160000000149</v>
      </c>
      <c r="D442" s="31">
        <v>1446.7360000000335</v>
      </c>
      <c r="E442" s="31">
        <v>0</v>
      </c>
      <c r="H442" s="31">
        <v>632.65066666668281</v>
      </c>
      <c r="I442" s="31">
        <f>H442+(COS(G441*PI()/180)*$O$1)*ABS(F441)*$O$2</f>
        <v>565.82870726941724</v>
      </c>
      <c r="J442" s="32">
        <f>(-1)*$Q$1*F441/$S$1</f>
        <v>-13.379122203166176</v>
      </c>
    </row>
    <row r="443" spans="2:10" x14ac:dyDescent="0.2">
      <c r="B443" s="31">
        <v>876.46400000003632</v>
      </c>
      <c r="C443" s="31">
        <v>695.53300000005402</v>
      </c>
      <c r="D443" s="31">
        <v>1139.7540000000736</v>
      </c>
      <c r="E443" s="31">
        <v>876.46400000003632</v>
      </c>
      <c r="H443" s="31">
        <v>903.9170000000546</v>
      </c>
      <c r="I443" s="31">
        <f>H443+(SIN((G441)*PI()/180)*$O$1)*ABS(F441)*$O$2</f>
        <v>900.77876554553336</v>
      </c>
    </row>
    <row r="444" spans="2:10" x14ac:dyDescent="0.2">
      <c r="B444" s="31" t="s">
        <v>128</v>
      </c>
      <c r="C444" s="31" t="s">
        <v>134</v>
      </c>
      <c r="D444" s="31" t="s">
        <v>139</v>
      </c>
      <c r="E444" s="31" t="s">
        <v>128</v>
      </c>
      <c r="F444" s="31">
        <v>1.5083055961978592E-3</v>
      </c>
      <c r="G444" s="31">
        <v>172.61610784558798</v>
      </c>
    </row>
    <row r="445" spans="2:10" x14ac:dyDescent="0.2">
      <c r="B445" s="31">
        <v>0</v>
      </c>
      <c r="C445" s="31">
        <v>451.2160000000149</v>
      </c>
      <c r="D445" s="31">
        <v>1997.7360000000335</v>
      </c>
      <c r="E445" s="31">
        <v>0</v>
      </c>
      <c r="H445" s="31">
        <v>816.31733333334944</v>
      </c>
      <c r="I445" s="31">
        <f>H445+(COS(G444*PI()/180)*$O$1)*ABS(F444)*$O$2</f>
        <v>753.992428381232</v>
      </c>
      <c r="J445" s="32">
        <f>(-1)*$Q$1*F444/$S$1</f>
        <v>-12.569213301648828</v>
      </c>
    </row>
    <row r="446" spans="2:10" x14ac:dyDescent="0.2">
      <c r="B446" s="31">
        <v>876.46400000003632</v>
      </c>
      <c r="C446" s="31">
        <v>695.53300000005402</v>
      </c>
      <c r="D446" s="31">
        <v>1434.6950000000652</v>
      </c>
      <c r="E446" s="31">
        <v>876.46400000003632</v>
      </c>
      <c r="H446" s="31">
        <v>1002.2306666667185</v>
      </c>
      <c r="I446" s="31">
        <f>H446+(SIN((G444)*PI()/180)*$O$1)*ABS(F444)*$O$2</f>
        <v>1010.3074419061422</v>
      </c>
    </row>
    <row r="447" spans="2:10" x14ac:dyDescent="0.2">
      <c r="B447" s="31" t="s">
        <v>128</v>
      </c>
      <c r="C447" s="31" t="s">
        <v>136</v>
      </c>
      <c r="D447" s="31" t="s">
        <v>137</v>
      </c>
      <c r="E447" s="31" t="s">
        <v>128</v>
      </c>
      <c r="F447" s="31">
        <v>1.5936029152779549E-3</v>
      </c>
      <c r="G447" s="31">
        <v>193.3970892906645</v>
      </c>
    </row>
    <row r="448" spans="2:10" x14ac:dyDescent="0.2">
      <c r="B448" s="31">
        <v>0</v>
      </c>
      <c r="C448" s="31">
        <v>1446.7360000000335</v>
      </c>
      <c r="D448" s="31">
        <v>1270.5770000000484</v>
      </c>
      <c r="E448" s="31">
        <v>0</v>
      </c>
      <c r="H448" s="31">
        <v>905.77100000002736</v>
      </c>
      <c r="I448" s="31">
        <f>H448+(COS(G447*PI()/180)*$O$1)*ABS(F447)*$O$2</f>
        <v>841.17778186986288</v>
      </c>
      <c r="J448" s="32">
        <f>(-1)*$Q$1*F447/$S$1</f>
        <v>-13.280024293982958</v>
      </c>
    </row>
    <row r="449" spans="2:10" x14ac:dyDescent="0.2">
      <c r="B449" s="31">
        <v>876.46400000003632</v>
      </c>
      <c r="C449" s="31">
        <v>1139.7540000000736</v>
      </c>
      <c r="D449" s="31">
        <v>498.1260000000475</v>
      </c>
      <c r="E449" s="31">
        <v>876.46400000003632</v>
      </c>
      <c r="H449" s="31">
        <v>838.11466666671913</v>
      </c>
      <c r="I449" s="31">
        <f>H449+(SIN((G447)*PI()/180)*$O$1)*ABS(F447)*$O$2</f>
        <v>822.7298591343374</v>
      </c>
    </row>
    <row r="450" spans="2:10" x14ac:dyDescent="0.2">
      <c r="B450" s="31" t="s">
        <v>128</v>
      </c>
      <c r="C450" s="31" t="s">
        <v>137</v>
      </c>
      <c r="D450" s="31" t="s">
        <v>138</v>
      </c>
      <c r="E450" s="31" t="s">
        <v>128</v>
      </c>
      <c r="F450" s="31">
        <v>1.3985123100030228E-3</v>
      </c>
      <c r="G450" s="31">
        <v>154.18505582752073</v>
      </c>
    </row>
    <row r="451" spans="2:10" x14ac:dyDescent="0.2">
      <c r="B451" s="31">
        <v>0</v>
      </c>
      <c r="C451" s="31">
        <v>1270.5770000000484</v>
      </c>
      <c r="D451" s="31">
        <v>2559.1700000001583</v>
      </c>
      <c r="E451" s="31">
        <v>0</v>
      </c>
      <c r="H451" s="31">
        <v>1276.5823333334022</v>
      </c>
      <c r="I451" s="31">
        <f>H451+(COS(G450*PI()/180)*$O$1)*ABS(F450)*$O$2</f>
        <v>1224.1261631681068</v>
      </c>
      <c r="J451" s="32">
        <f>(-1)*$Q$1*F450/$S$1</f>
        <v>-11.654269250025189</v>
      </c>
    </row>
    <row r="452" spans="2:10" x14ac:dyDescent="0.2">
      <c r="B452" s="31">
        <v>876.46400000003632</v>
      </c>
      <c r="C452" s="31">
        <v>498.1260000000475</v>
      </c>
      <c r="D452" s="31">
        <v>830.26100000005681</v>
      </c>
      <c r="E452" s="31">
        <v>876.46400000003632</v>
      </c>
      <c r="H452" s="31">
        <v>734.95033333338017</v>
      </c>
      <c r="I452" s="31">
        <f>H452+(SIN((G450)*PI()/180)*$O$1)*ABS(F450)*$O$2</f>
        <v>760.32551816801049</v>
      </c>
    </row>
    <row r="453" spans="2:10" x14ac:dyDescent="0.2">
      <c r="B453" s="31" t="s">
        <v>128</v>
      </c>
      <c r="C453" s="31" t="s">
        <v>137</v>
      </c>
      <c r="D453" s="31" t="s">
        <v>139</v>
      </c>
      <c r="E453" s="31" t="s">
        <v>128</v>
      </c>
      <c r="F453" s="31">
        <v>1.4409844019683375E-3</v>
      </c>
      <c r="G453" s="31">
        <v>180.09240587656723</v>
      </c>
    </row>
    <row r="454" spans="2:10" x14ac:dyDescent="0.2">
      <c r="B454" s="31">
        <v>0</v>
      </c>
      <c r="C454" s="31">
        <v>1270.5770000000484</v>
      </c>
      <c r="D454" s="31">
        <v>1997.7360000000335</v>
      </c>
      <c r="E454" s="31">
        <v>0</v>
      </c>
      <c r="H454" s="31">
        <v>1089.437666666694</v>
      </c>
      <c r="I454" s="31">
        <f>H454+(COS(G453*PI()/180)*$O$1)*ABS(F453)*$O$2</f>
        <v>1029.3967280037775</v>
      </c>
      <c r="J454" s="32">
        <f>(-1)*$Q$1*F453/$S$1</f>
        <v>-12.008203349736146</v>
      </c>
    </row>
    <row r="455" spans="2:10" x14ac:dyDescent="0.2">
      <c r="B455" s="31">
        <v>876.46400000003632</v>
      </c>
      <c r="C455" s="31">
        <v>498.1260000000475</v>
      </c>
      <c r="D455" s="31">
        <v>1434.6950000000652</v>
      </c>
      <c r="E455" s="31">
        <v>876.46400000003632</v>
      </c>
      <c r="H455" s="31">
        <v>936.42833333338297</v>
      </c>
      <c r="I455" s="31">
        <f>H455+(SIN((G453)*PI()/180)*$O$1)*ABS(F453)*$O$2</f>
        <v>936.33150001643355</v>
      </c>
    </row>
    <row r="456" spans="2:10" x14ac:dyDescent="0.2">
      <c r="B456" s="31" t="s">
        <v>128</v>
      </c>
      <c r="C456" s="31" t="s">
        <v>138</v>
      </c>
      <c r="D456" s="31" t="s">
        <v>139</v>
      </c>
      <c r="E456" s="31" t="s">
        <v>128</v>
      </c>
      <c r="F456" s="31">
        <v>1.4044255290174377E-3</v>
      </c>
      <c r="G456" s="31">
        <v>204.26384211139353</v>
      </c>
    </row>
    <row r="457" spans="2:10" x14ac:dyDescent="0.2">
      <c r="B457" s="31">
        <v>0</v>
      </c>
      <c r="C457" s="31">
        <v>2559.1700000001583</v>
      </c>
      <c r="D457" s="31">
        <v>1997.7360000000335</v>
      </c>
      <c r="E457" s="31">
        <v>0</v>
      </c>
      <c r="H457" s="31">
        <v>1518.9686666667305</v>
      </c>
      <c r="I457" s="31">
        <f>H457+(COS(G456*PI()/180)*$O$1)*ABS(F456)*$O$2</f>
        <v>1465.6202292559312</v>
      </c>
      <c r="J457" s="32">
        <f>(-1)*$Q$1*F456/$S$1</f>
        <v>-11.703546075145315</v>
      </c>
    </row>
    <row r="458" spans="2:10" x14ac:dyDescent="0.2">
      <c r="B458" s="31">
        <v>876.46400000003632</v>
      </c>
      <c r="C458" s="31">
        <v>830.26100000005681</v>
      </c>
      <c r="D458" s="31">
        <v>1434.6950000000652</v>
      </c>
      <c r="E458" s="31">
        <v>876.46400000003632</v>
      </c>
      <c r="H458" s="31">
        <v>1047.1400000000529</v>
      </c>
      <c r="I458" s="31">
        <f>H458+(SIN((G456)*PI()/180)*$O$1)*ABS(F456)*$O$2</f>
        <v>1023.0927757495856</v>
      </c>
    </row>
    <row r="459" spans="2:10" x14ac:dyDescent="0.2">
      <c r="B459" s="31" t="s">
        <v>129</v>
      </c>
      <c r="C459" s="31" t="s">
        <v>130</v>
      </c>
      <c r="D459" s="31" t="s">
        <v>132</v>
      </c>
      <c r="E459" s="31" t="s">
        <v>129</v>
      </c>
      <c r="F459" s="31">
        <v>1.5505861177092393E-3</v>
      </c>
      <c r="G459" s="31">
        <v>197.13491291366569</v>
      </c>
    </row>
    <row r="460" spans="2:10" x14ac:dyDescent="0.2">
      <c r="B460" s="31">
        <v>964.22900000005029</v>
      </c>
      <c r="C460" s="31">
        <v>801.62000000011176</v>
      </c>
      <c r="D460" s="31">
        <v>782.77399999997579</v>
      </c>
      <c r="E460" s="31">
        <v>964.22900000005029</v>
      </c>
      <c r="H460" s="31">
        <v>849.54100000004598</v>
      </c>
      <c r="I460" s="31">
        <f>H460+(COS(G459*PI()/180)*$O$1)*ABS(F459)*$O$2</f>
        <v>787.80094653039305</v>
      </c>
      <c r="J460" s="32">
        <f>(-1)*$Q$1*F459/$S$1</f>
        <v>-12.921550980910329</v>
      </c>
    </row>
    <row r="461" spans="2:10" x14ac:dyDescent="0.2">
      <c r="B461" s="31">
        <v>243.02399999997579</v>
      </c>
      <c r="C461" s="31">
        <v>551.55300000007264</v>
      </c>
      <c r="D461" s="31">
        <v>131.10900000005495</v>
      </c>
      <c r="E461" s="31">
        <v>243.02399999997579</v>
      </c>
      <c r="H461" s="31">
        <v>308.56200000003446</v>
      </c>
      <c r="I461" s="31">
        <f>H461+(SIN((G459)*PI()/180)*$O$1)*ABS(F459)*$O$2</f>
        <v>289.52709019276176</v>
      </c>
    </row>
    <row r="462" spans="2:10" x14ac:dyDescent="0.2">
      <c r="B462" s="31" t="s">
        <v>129</v>
      </c>
      <c r="C462" s="31" t="s">
        <v>130</v>
      </c>
      <c r="D462" s="31" t="s">
        <v>133</v>
      </c>
      <c r="E462" s="31" t="s">
        <v>129</v>
      </c>
      <c r="F462" s="31">
        <v>1.9861456546138917E-3</v>
      </c>
      <c r="G462" s="31">
        <v>199.49072250293017</v>
      </c>
    </row>
    <row r="463" spans="2:10" x14ac:dyDescent="0.2">
      <c r="B463" s="31">
        <v>964.22900000005029</v>
      </c>
      <c r="C463" s="31">
        <v>801.62000000011176</v>
      </c>
      <c r="D463" s="31">
        <v>556.50800000014715</v>
      </c>
      <c r="E463" s="31">
        <v>964.22900000005029</v>
      </c>
      <c r="H463" s="31">
        <v>774.11900000010303</v>
      </c>
      <c r="I463" s="31">
        <f>H463+(COS(G462*PI()/180)*$O$1)*ABS(F462)*$O$2</f>
        <v>696.10522375277606</v>
      </c>
      <c r="J463" s="32">
        <f>(-1)*$Q$1*F462/$S$1</f>
        <v>-16.5512137884491</v>
      </c>
    </row>
    <row r="464" spans="2:10" x14ac:dyDescent="0.2">
      <c r="B464" s="31">
        <v>243.02399999997579</v>
      </c>
      <c r="C464" s="31">
        <v>551.55300000007264</v>
      </c>
      <c r="D464" s="31">
        <v>489.57900000002701</v>
      </c>
      <c r="E464" s="31">
        <v>243.02399999997579</v>
      </c>
      <c r="H464" s="31">
        <v>428.05200000002515</v>
      </c>
      <c r="I464" s="31">
        <f>H464+(SIN((G462)*PI()/180)*$O$1)*ABS(F462)*$O$2</f>
        <v>400.4400883964131</v>
      </c>
    </row>
    <row r="465" spans="2:10" x14ac:dyDescent="0.2">
      <c r="B465" s="31" t="s">
        <v>129</v>
      </c>
      <c r="C465" s="31" t="s">
        <v>130</v>
      </c>
      <c r="D465" s="31" t="s">
        <v>134</v>
      </c>
      <c r="E465" s="31" t="s">
        <v>129</v>
      </c>
      <c r="F465" s="31">
        <v>1.8206402386463764E-3</v>
      </c>
      <c r="G465" s="31">
        <v>198.73007567358891</v>
      </c>
    </row>
    <row r="466" spans="2:10" x14ac:dyDescent="0.2">
      <c r="B466" s="31">
        <v>964.22900000005029</v>
      </c>
      <c r="C466" s="31">
        <v>801.62000000011176</v>
      </c>
      <c r="D466" s="31">
        <v>451.2160000000149</v>
      </c>
      <c r="E466" s="31">
        <v>964.22900000005029</v>
      </c>
      <c r="H466" s="31">
        <v>739.02166666672565</v>
      </c>
      <c r="I466" s="31">
        <f>H466+(COS(G465*PI()/180)*$O$1)*ABS(F465)*$O$2</f>
        <v>667.17906241492892</v>
      </c>
      <c r="J466" s="32">
        <f>(-1)*$Q$1*F465/$S$1</f>
        <v>-15.172001988719805</v>
      </c>
    </row>
    <row r="467" spans="2:10" x14ac:dyDescent="0.2">
      <c r="B467" s="31">
        <v>243.02399999997579</v>
      </c>
      <c r="C467" s="31">
        <v>551.55300000007264</v>
      </c>
      <c r="D467" s="31">
        <v>695.53300000005402</v>
      </c>
      <c r="E467" s="31">
        <v>243.02399999997579</v>
      </c>
      <c r="H467" s="31">
        <v>496.70333333336748</v>
      </c>
      <c r="I467" s="31">
        <f>H467+(SIN((G465)*PI()/180)*$O$1)*ABS(F465)*$O$2</f>
        <v>472.34391373924205</v>
      </c>
    </row>
    <row r="468" spans="2:10" x14ac:dyDescent="0.2">
      <c r="B468" s="31" t="s">
        <v>129</v>
      </c>
      <c r="C468" s="31" t="s">
        <v>130</v>
      </c>
      <c r="D468" s="31" t="s">
        <v>136</v>
      </c>
      <c r="E468" s="31" t="s">
        <v>129</v>
      </c>
      <c r="F468" s="31">
        <v>1.417494627268449E-3</v>
      </c>
      <c r="G468" s="31">
        <v>196.12092301367721</v>
      </c>
    </row>
    <row r="469" spans="2:10" x14ac:dyDescent="0.2">
      <c r="B469" s="31">
        <v>964.22900000005029</v>
      </c>
      <c r="C469" s="31">
        <v>801.62000000011176</v>
      </c>
      <c r="D469" s="31">
        <v>1446.7360000000335</v>
      </c>
      <c r="E469" s="31">
        <v>964.22900000005029</v>
      </c>
      <c r="H469" s="31">
        <v>1070.8616666667319</v>
      </c>
      <c r="I469" s="31">
        <f>H469+(COS(G468*PI()/180)*$O$1)*ABS(F468)*$O$2</f>
        <v>1014.1218478902346</v>
      </c>
      <c r="J469" s="32">
        <f>(-1)*$Q$1*F468/$S$1</f>
        <v>-11.812455227237075</v>
      </c>
    </row>
    <row r="470" spans="2:10" x14ac:dyDescent="0.2">
      <c r="B470" s="31">
        <v>243.02399999997579</v>
      </c>
      <c r="C470" s="31">
        <v>551.55300000007264</v>
      </c>
      <c r="D470" s="31">
        <v>1139.7540000000736</v>
      </c>
      <c r="E470" s="31">
        <v>243.02399999997579</v>
      </c>
      <c r="H470" s="31">
        <v>644.77700000004063</v>
      </c>
      <c r="I470" s="31">
        <f>H470+(SIN((G468)*PI()/180)*$O$1)*ABS(F468)*$O$2</f>
        <v>628.37744428663018</v>
      </c>
    </row>
    <row r="471" spans="2:10" x14ac:dyDescent="0.2">
      <c r="B471" s="31" t="s">
        <v>129</v>
      </c>
      <c r="C471" s="31" t="s">
        <v>130</v>
      </c>
      <c r="D471" s="31" t="s">
        <v>137</v>
      </c>
      <c r="E471" s="31" t="s">
        <v>129</v>
      </c>
      <c r="F471" s="31">
        <v>1.3733831931612868E-3</v>
      </c>
      <c r="G471" s="31">
        <v>195.74054962338192</v>
      </c>
    </row>
    <row r="472" spans="2:10" x14ac:dyDescent="0.2">
      <c r="B472" s="31">
        <v>964.22900000005029</v>
      </c>
      <c r="C472" s="31">
        <v>801.62000000011176</v>
      </c>
      <c r="D472" s="31">
        <v>1270.5770000000484</v>
      </c>
      <c r="E472" s="31">
        <v>964.22900000005029</v>
      </c>
      <c r="H472" s="31">
        <v>1012.1420000000702</v>
      </c>
      <c r="I472" s="31">
        <f>H472+(COS(G471*PI()/180)*$O$1)*ABS(F471)*$O$2</f>
        <v>957.06361182188448</v>
      </c>
      <c r="J472" s="32">
        <f>(-1)*$Q$1*F471/$S$1</f>
        <v>-11.444859943010725</v>
      </c>
    </row>
    <row r="473" spans="2:10" x14ac:dyDescent="0.2">
      <c r="B473" s="31">
        <v>243.02399999997579</v>
      </c>
      <c r="C473" s="31">
        <v>551.55300000007264</v>
      </c>
      <c r="D473" s="31">
        <v>498.1260000000475</v>
      </c>
      <c r="E473" s="31">
        <v>243.02399999997579</v>
      </c>
      <c r="H473" s="31">
        <v>430.90100000003196</v>
      </c>
      <c r="I473" s="31">
        <f>H473+(SIN((G471)*PI()/180)*$O$1)*ABS(F471)*$O$2</f>
        <v>415.37709477063225</v>
      </c>
    </row>
    <row r="474" spans="2:10" x14ac:dyDescent="0.2">
      <c r="B474" s="31" t="s">
        <v>129</v>
      </c>
      <c r="C474" s="31" t="s">
        <v>130</v>
      </c>
      <c r="D474" s="31" t="s">
        <v>138</v>
      </c>
      <c r="E474" s="31" t="s">
        <v>129</v>
      </c>
      <c r="F474" s="31">
        <v>1.1381842521485657E-3</v>
      </c>
      <c r="G474" s="31">
        <v>193.20010001907309</v>
      </c>
    </row>
    <row r="475" spans="2:10" x14ac:dyDescent="0.2">
      <c r="B475" s="31">
        <v>964.22900000005029</v>
      </c>
      <c r="C475" s="31">
        <v>801.62000000011176</v>
      </c>
      <c r="D475" s="31">
        <v>2559.1700000001583</v>
      </c>
      <c r="E475" s="31">
        <v>964.22900000005029</v>
      </c>
      <c r="H475" s="31">
        <v>1441.6730000001069</v>
      </c>
      <c r="I475" s="31">
        <f>H475+(COS(G474*PI()/180)*$O$1)*ABS(F474)*$O$2</f>
        <v>1395.5016782598707</v>
      </c>
      <c r="J475" s="32">
        <f>(-1)*$Q$1*F474/$S$1</f>
        <v>-9.4848687679047146</v>
      </c>
    </row>
    <row r="476" spans="2:10" x14ac:dyDescent="0.2">
      <c r="B476" s="31">
        <v>243.02399999997579</v>
      </c>
      <c r="C476" s="31">
        <v>551.55300000007264</v>
      </c>
      <c r="D476" s="31">
        <v>830.26100000005681</v>
      </c>
      <c r="E476" s="31">
        <v>243.02399999997579</v>
      </c>
      <c r="H476" s="31">
        <v>541.61266666670178</v>
      </c>
      <c r="I476" s="31">
        <f>H476+(SIN((G474)*PI()/180)*$O$1)*ABS(F474)*$O$2</f>
        <v>530.7831958869748</v>
      </c>
    </row>
    <row r="477" spans="2:10" x14ac:dyDescent="0.2">
      <c r="B477" s="31" t="s">
        <v>129</v>
      </c>
      <c r="C477" s="31" t="s">
        <v>130</v>
      </c>
      <c r="D477" s="31" t="s">
        <v>139</v>
      </c>
      <c r="E477" s="31" t="s">
        <v>129</v>
      </c>
      <c r="F477" s="31">
        <v>1.2008628417065875E-3</v>
      </c>
      <c r="G477" s="31">
        <v>193.97723648108527</v>
      </c>
    </row>
    <row r="478" spans="2:10" x14ac:dyDescent="0.2">
      <c r="B478" s="31">
        <v>964.22900000005029</v>
      </c>
      <c r="C478" s="31">
        <v>801.62000000011176</v>
      </c>
      <c r="D478" s="31">
        <v>1997.7360000000335</v>
      </c>
      <c r="E478" s="31">
        <v>964.22900000005029</v>
      </c>
      <c r="H478" s="31">
        <v>1254.5283333333985</v>
      </c>
      <c r="I478" s="31">
        <f>H478+(COS(G477*PI()/180)*$O$1)*ABS(F477)*$O$2</f>
        <v>1205.9738578198373</v>
      </c>
      <c r="J478" s="32">
        <f>(-1)*$Q$1*F477/$S$1</f>
        <v>-10.007190347554896</v>
      </c>
    </row>
    <row r="479" spans="2:10" x14ac:dyDescent="0.2">
      <c r="B479" s="31">
        <v>243.02399999997579</v>
      </c>
      <c r="C479" s="31">
        <v>551.55300000007264</v>
      </c>
      <c r="D479" s="31">
        <v>1434.6950000000652</v>
      </c>
      <c r="E479" s="31">
        <v>243.02399999997579</v>
      </c>
      <c r="H479" s="31">
        <v>743.09066666670458</v>
      </c>
      <c r="I479" s="31">
        <f>H479+(SIN((G477)*PI()/180)*$O$1)*ABS(F477)*$O$2</f>
        <v>731.00516403305755</v>
      </c>
    </row>
    <row r="480" spans="2:10" x14ac:dyDescent="0.2">
      <c r="B480" s="31" t="s">
        <v>129</v>
      </c>
      <c r="C480" s="31" t="s">
        <v>131</v>
      </c>
      <c r="D480" s="31" t="s">
        <v>133</v>
      </c>
      <c r="E480" s="31" t="s">
        <v>129</v>
      </c>
      <c r="F480" s="31">
        <v>1.2727384901004266E-3</v>
      </c>
      <c r="G480" s="31">
        <v>140.49055539979196</v>
      </c>
    </row>
    <row r="481" spans="2:10" x14ac:dyDescent="0.2">
      <c r="B481" s="31">
        <v>964.22900000005029</v>
      </c>
      <c r="C481" s="31">
        <v>296.06099999998696</v>
      </c>
      <c r="D481" s="31">
        <v>556.50800000014715</v>
      </c>
      <c r="E481" s="31">
        <v>964.22900000005029</v>
      </c>
      <c r="H481" s="31">
        <v>605.59933333339484</v>
      </c>
      <c r="I481" s="31">
        <f>H481+(COS(G480*PI()/180)*$O$1)*ABS(F480)*$O$2</f>
        <v>564.68504807174907</v>
      </c>
      <c r="J481" s="32">
        <f>(-1)*$Q$1*F480/$S$1</f>
        <v>-10.606154084170221</v>
      </c>
    </row>
    <row r="482" spans="2:10" x14ac:dyDescent="0.2">
      <c r="B482" s="31">
        <v>243.02399999997579</v>
      </c>
      <c r="C482" s="31">
        <v>1618.6759999999776</v>
      </c>
      <c r="D482" s="31">
        <v>489.57900000002701</v>
      </c>
      <c r="E482" s="31">
        <v>243.02399999997579</v>
      </c>
      <c r="H482" s="31">
        <v>783.75966666666011</v>
      </c>
      <c r="I482" s="31">
        <f>H482+(SIN((G480)*PI()/180)*$O$1)*ABS(F480)*$O$2</f>
        <v>817.49812947926762</v>
      </c>
    </row>
    <row r="483" spans="2:10" x14ac:dyDescent="0.2">
      <c r="B483" s="31" t="s">
        <v>129</v>
      </c>
      <c r="C483" s="31" t="s">
        <v>131</v>
      </c>
      <c r="D483" s="31" t="s">
        <v>134</v>
      </c>
      <c r="E483" s="31" t="s">
        <v>129</v>
      </c>
      <c r="F483" s="31">
        <v>1.2308526325537962E-3</v>
      </c>
      <c r="G483" s="31">
        <v>96.007587627407588</v>
      </c>
    </row>
    <row r="484" spans="2:10" x14ac:dyDescent="0.2">
      <c r="B484" s="31">
        <v>964.22900000005029</v>
      </c>
      <c r="C484" s="31">
        <v>296.06099999998696</v>
      </c>
      <c r="D484" s="31">
        <v>451.2160000000149</v>
      </c>
      <c r="E484" s="31">
        <v>964.22900000005029</v>
      </c>
      <c r="H484" s="31">
        <v>570.50200000001735</v>
      </c>
      <c r="I484" s="31">
        <f>H484+(COS(G483*PI()/180)*$O$1)*ABS(F483)*$O$2</f>
        <v>565.13444829964544</v>
      </c>
      <c r="J484" s="32">
        <f>(-1)*$Q$1*F483/$S$1</f>
        <v>-10.257105271281635</v>
      </c>
    </row>
    <row r="485" spans="2:10" x14ac:dyDescent="0.2">
      <c r="B485" s="31">
        <v>243.02399999997579</v>
      </c>
      <c r="C485" s="31">
        <v>1618.6759999999776</v>
      </c>
      <c r="D485" s="31">
        <v>695.53300000005402</v>
      </c>
      <c r="E485" s="31">
        <v>243.02399999997579</v>
      </c>
      <c r="H485" s="31">
        <v>852.41100000000245</v>
      </c>
      <c r="I485" s="31">
        <f>H485+(SIN((G483)*PI()/180)*$O$1)*ABS(F483)*$O$2</f>
        <v>903.4148685042411</v>
      </c>
    </row>
    <row r="486" spans="2:10" x14ac:dyDescent="0.2">
      <c r="B486" s="31" t="s">
        <v>129</v>
      </c>
      <c r="C486" s="31" t="s">
        <v>131</v>
      </c>
      <c r="D486" s="31" t="s">
        <v>136</v>
      </c>
      <c r="E486" s="31" t="s">
        <v>129</v>
      </c>
      <c r="F486" s="31">
        <v>2.3611869580682692E-3</v>
      </c>
      <c r="G486" s="31">
        <v>176.55504476737337</v>
      </c>
    </row>
    <row r="487" spans="2:10" x14ac:dyDescent="0.2">
      <c r="B487" s="31">
        <v>964.22900000005029</v>
      </c>
      <c r="C487" s="31">
        <v>296.06099999998696</v>
      </c>
      <c r="D487" s="31">
        <v>1446.7360000000335</v>
      </c>
      <c r="E487" s="31">
        <v>964.22900000005029</v>
      </c>
      <c r="H487" s="31">
        <v>902.34200000002363</v>
      </c>
      <c r="I487" s="31">
        <f>H487+(COS(G486*PI()/180)*$O$1)*ABS(F486)*$O$2</f>
        <v>804.13698897429458</v>
      </c>
      <c r="J487" s="32">
        <f>(-1)*$Q$1*F486/$S$1</f>
        <v>-19.676557983902246</v>
      </c>
    </row>
    <row r="488" spans="2:10" x14ac:dyDescent="0.2">
      <c r="B488" s="31">
        <v>243.02399999997579</v>
      </c>
      <c r="C488" s="31">
        <v>1618.6759999999776</v>
      </c>
      <c r="D488" s="31">
        <v>1139.7540000000736</v>
      </c>
      <c r="E488" s="31">
        <v>243.02399999997579</v>
      </c>
      <c r="H488" s="31">
        <v>1000.4846666666757</v>
      </c>
      <c r="I488" s="31">
        <f>H488+(SIN((G486)*PI()/180)*$O$1)*ABS(F486)*$O$2</f>
        <v>1006.3964482748805</v>
      </c>
    </row>
    <row r="489" spans="2:10" x14ac:dyDescent="0.2">
      <c r="B489" s="31" t="s">
        <v>129</v>
      </c>
      <c r="C489" s="31" t="s">
        <v>131</v>
      </c>
      <c r="D489" s="31" t="s">
        <v>137</v>
      </c>
      <c r="E489" s="31" t="s">
        <v>129</v>
      </c>
      <c r="F489" s="31">
        <v>1.9568424151707488E-3</v>
      </c>
      <c r="G489" s="31">
        <v>169.64666611514681</v>
      </c>
    </row>
    <row r="490" spans="2:10" x14ac:dyDescent="0.2">
      <c r="B490" s="31">
        <v>964.22900000005029</v>
      </c>
      <c r="C490" s="31">
        <v>296.06099999998696</v>
      </c>
      <c r="D490" s="31">
        <v>1270.5770000000484</v>
      </c>
      <c r="E490" s="31">
        <v>964.22900000005029</v>
      </c>
      <c r="H490" s="31">
        <v>843.62233333336189</v>
      </c>
      <c r="I490" s="31">
        <f>H490+(COS(G489*PI()/180)*$O$1)*ABS(F489)*$O$2</f>
        <v>763.41477307838909</v>
      </c>
      <c r="J490" s="32">
        <f>(-1)*$Q$1*F489/$S$1</f>
        <v>-16.307020126422909</v>
      </c>
    </row>
    <row r="491" spans="2:10" x14ac:dyDescent="0.2">
      <c r="B491" s="31">
        <v>243.02399999997579</v>
      </c>
      <c r="C491" s="31">
        <v>1618.6759999999776</v>
      </c>
      <c r="D491" s="31">
        <v>498.1260000000475</v>
      </c>
      <c r="E491" s="31">
        <v>243.02399999997579</v>
      </c>
      <c r="H491" s="31">
        <v>786.60866666666698</v>
      </c>
      <c r="I491" s="31">
        <f>H491+(SIN((G489)*PI()/180)*$O$1)*ABS(F489)*$O$2</f>
        <v>801.26199096642745</v>
      </c>
    </row>
    <row r="492" spans="2:10" x14ac:dyDescent="0.2">
      <c r="B492" s="31" t="s">
        <v>129</v>
      </c>
      <c r="C492" s="31" t="s">
        <v>131</v>
      </c>
      <c r="D492" s="31" t="s">
        <v>138</v>
      </c>
      <c r="E492" s="31" t="s">
        <v>129</v>
      </c>
      <c r="F492" s="31">
        <v>1.542615593019515E-3</v>
      </c>
      <c r="G492" s="31">
        <v>157.29325655286993</v>
      </c>
    </row>
    <row r="493" spans="2:10" x14ac:dyDescent="0.2">
      <c r="B493" s="31">
        <v>964.22900000005029</v>
      </c>
      <c r="C493" s="31">
        <v>296.06099999998696</v>
      </c>
      <c r="D493" s="31">
        <v>2559.1700000001583</v>
      </c>
      <c r="E493" s="31">
        <v>964.22900000005029</v>
      </c>
      <c r="H493" s="31">
        <v>1273.1533333333985</v>
      </c>
      <c r="I493" s="31">
        <f>H493+(COS(G492*PI()/180)*$O$1)*ABS(F492)*$O$2</f>
        <v>1213.8595180210043</v>
      </c>
      <c r="J493" s="32">
        <f>(-1)*$Q$1*F492/$S$1</f>
        <v>-12.855129941829293</v>
      </c>
    </row>
    <row r="494" spans="2:10" x14ac:dyDescent="0.2">
      <c r="B494" s="31">
        <v>243.02399999997579</v>
      </c>
      <c r="C494" s="31">
        <v>1618.6759999999776</v>
      </c>
      <c r="D494" s="31">
        <v>830.26100000005681</v>
      </c>
      <c r="E494" s="31">
        <v>243.02399999997579</v>
      </c>
      <c r="H494" s="31">
        <v>897.32033333333675</v>
      </c>
      <c r="I494" s="31">
        <f>H494+(SIN((G492)*PI()/180)*$O$1)*ABS(F492)*$O$2</f>
        <v>922.13167370891085</v>
      </c>
    </row>
    <row r="495" spans="2:10" x14ac:dyDescent="0.2">
      <c r="B495" s="31" t="s">
        <v>129</v>
      </c>
      <c r="C495" s="31" t="s">
        <v>131</v>
      </c>
      <c r="D495" s="31" t="s">
        <v>139</v>
      </c>
      <c r="E495" s="31" t="s">
        <v>129</v>
      </c>
      <c r="F495" s="31">
        <v>1.9455207032919616E-3</v>
      </c>
      <c r="G495" s="31">
        <v>169.40171727045615</v>
      </c>
    </row>
    <row r="496" spans="2:10" x14ac:dyDescent="0.2">
      <c r="B496" s="31">
        <v>964.22900000005029</v>
      </c>
      <c r="C496" s="31">
        <v>296.06099999998696</v>
      </c>
      <c r="D496" s="31">
        <v>1997.7360000000335</v>
      </c>
      <c r="E496" s="31">
        <v>964.22900000005029</v>
      </c>
      <c r="H496" s="31">
        <v>1086.0086666666903</v>
      </c>
      <c r="I496" s="31">
        <f>H496+(COS(G495*PI()/180)*$O$1)*ABS(F495)*$O$2</f>
        <v>1006.3281751112055</v>
      </c>
      <c r="J496" s="32">
        <f>(-1)*$Q$1*F495/$S$1</f>
        <v>-16.212672527433014</v>
      </c>
    </row>
    <row r="497" spans="2:10" x14ac:dyDescent="0.2">
      <c r="B497" s="31">
        <v>243.02399999997579</v>
      </c>
      <c r="C497" s="31">
        <v>1618.6759999999776</v>
      </c>
      <c r="D497" s="31">
        <v>1434.6950000000652</v>
      </c>
      <c r="E497" s="31">
        <v>243.02399999997579</v>
      </c>
      <c r="H497" s="31">
        <v>1098.7983333333395</v>
      </c>
      <c r="I497" s="31">
        <f>H497+(SIN((G495)*PI()/180)*$O$1)*ABS(F495)*$O$2</f>
        <v>1113.7076601967779</v>
      </c>
    </row>
    <row r="498" spans="2:10" x14ac:dyDescent="0.2">
      <c r="B498" s="31" t="s">
        <v>129</v>
      </c>
      <c r="C498" s="31" t="s">
        <v>132</v>
      </c>
      <c r="D498" s="31" t="s">
        <v>133</v>
      </c>
      <c r="E498" s="31" t="s">
        <v>129</v>
      </c>
      <c r="F498" s="31">
        <v>1.6336947418791772E-3</v>
      </c>
      <c r="G498" s="31">
        <v>188.41206854709955</v>
      </c>
    </row>
    <row r="499" spans="2:10" x14ac:dyDescent="0.2">
      <c r="B499" s="31">
        <v>964.22900000005029</v>
      </c>
      <c r="C499" s="31">
        <v>782.77399999997579</v>
      </c>
      <c r="D499" s="31">
        <v>556.50800000014715</v>
      </c>
      <c r="E499" s="31">
        <v>964.22900000005029</v>
      </c>
      <c r="H499" s="31">
        <v>767.83700000005774</v>
      </c>
      <c r="I499" s="31">
        <f>H499+(COS(G498*PI()/180)*$O$1)*ABS(F498)*$O$2</f>
        <v>700.49872068866875</v>
      </c>
      <c r="J499" s="32">
        <f>(-1)*$Q$1*F498/$S$1</f>
        <v>-13.614122848993144</v>
      </c>
    </row>
    <row r="500" spans="2:10" x14ac:dyDescent="0.2">
      <c r="B500" s="31">
        <v>243.02399999997579</v>
      </c>
      <c r="C500" s="31">
        <v>131.10900000005495</v>
      </c>
      <c r="D500" s="31">
        <v>489.57900000002701</v>
      </c>
      <c r="E500" s="31">
        <v>243.02399999997579</v>
      </c>
      <c r="H500" s="31">
        <v>287.90400000001927</v>
      </c>
      <c r="I500" s="31">
        <f>H500+(SIN((G498)*PI()/180)*$O$1)*ABS(F498)*$O$2</f>
        <v>277.94585443629671</v>
      </c>
    </row>
    <row r="501" spans="2:10" x14ac:dyDescent="0.2">
      <c r="B501" s="31" t="s">
        <v>129</v>
      </c>
      <c r="C501" s="31" t="s">
        <v>132</v>
      </c>
      <c r="D501" s="31" t="s">
        <v>134</v>
      </c>
      <c r="E501" s="31" t="s">
        <v>129</v>
      </c>
      <c r="F501" s="31">
        <v>1.5791740798093363E-3</v>
      </c>
      <c r="G501" s="31">
        <v>193.56057133273924</v>
      </c>
    </row>
    <row r="502" spans="2:10" x14ac:dyDescent="0.2">
      <c r="B502" s="31">
        <v>964.22900000005029</v>
      </c>
      <c r="C502" s="31">
        <v>782.77399999997579</v>
      </c>
      <c r="D502" s="31">
        <v>451.2160000000149</v>
      </c>
      <c r="E502" s="31">
        <v>964.22900000005029</v>
      </c>
      <c r="H502" s="31">
        <v>732.73966666668036</v>
      </c>
      <c r="I502" s="31">
        <f>H502+(COS(G501*PI()/180)*$O$1)*ABS(F501)*$O$2</f>
        <v>668.77505041890322</v>
      </c>
      <c r="J502" s="32">
        <f>(-1)*$Q$1*F501/$S$1</f>
        <v>-13.159783998411136</v>
      </c>
    </row>
    <row r="503" spans="2:10" x14ac:dyDescent="0.2">
      <c r="B503" s="31">
        <v>243.02399999997579</v>
      </c>
      <c r="C503" s="31">
        <v>131.10900000005495</v>
      </c>
      <c r="D503" s="31">
        <v>695.53300000005402</v>
      </c>
      <c r="E503" s="31">
        <v>243.02399999997579</v>
      </c>
      <c r="H503" s="31">
        <v>356.5553333333616</v>
      </c>
      <c r="I503" s="31">
        <f>H503+(SIN((G501)*PI()/180)*$O$1)*ABS(F501)*$O$2</f>
        <v>341.12725048436363</v>
      </c>
    </row>
    <row r="504" spans="2:10" x14ac:dyDescent="0.2">
      <c r="B504" s="31" t="s">
        <v>129</v>
      </c>
      <c r="C504" s="31" t="s">
        <v>132</v>
      </c>
      <c r="D504" s="31" t="s">
        <v>135</v>
      </c>
      <c r="E504" s="31" t="s">
        <v>129</v>
      </c>
      <c r="F504" s="31">
        <v>1.571727818195731E-3</v>
      </c>
      <c r="G504" s="31">
        <v>194.41015063731339</v>
      </c>
    </row>
    <row r="505" spans="2:10" x14ac:dyDescent="0.2">
      <c r="B505" s="31">
        <v>964.22900000005029</v>
      </c>
      <c r="C505" s="31">
        <v>782.77399999997579</v>
      </c>
      <c r="D505" s="31">
        <v>470.84499999997206</v>
      </c>
      <c r="E505" s="31">
        <v>964.22900000005029</v>
      </c>
      <c r="H505" s="31">
        <v>739.28266666666605</v>
      </c>
      <c r="I505" s="31">
        <f>H505+(COS(G504*PI()/180)*$O$1)*ABS(F504)*$O$2</f>
        <v>675.85434054726159</v>
      </c>
      <c r="J505" s="32">
        <f>(-1)*$Q$1*F504/$S$1</f>
        <v>-13.097731818297758</v>
      </c>
    </row>
    <row r="506" spans="2:10" x14ac:dyDescent="0.2">
      <c r="B506" s="31">
        <v>243.02399999997579</v>
      </c>
      <c r="C506" s="31">
        <v>131.10900000005495</v>
      </c>
      <c r="D506" s="31">
        <v>884.9089999999851</v>
      </c>
      <c r="E506" s="31">
        <v>243.02399999997579</v>
      </c>
      <c r="H506" s="31">
        <v>419.68066666667193</v>
      </c>
      <c r="I506" s="31">
        <f>H506+(SIN((G504)*PI()/180)*$O$1)*ABS(F504)*$O$2</f>
        <v>403.38306207913462</v>
      </c>
    </row>
    <row r="507" spans="2:10" x14ac:dyDescent="0.2">
      <c r="B507" s="31" t="s">
        <v>129</v>
      </c>
      <c r="C507" s="31" t="s">
        <v>133</v>
      </c>
      <c r="D507" s="31" t="s">
        <v>135</v>
      </c>
      <c r="E507" s="31" t="s">
        <v>129</v>
      </c>
      <c r="F507" s="31">
        <v>1.981965432023051E-3</v>
      </c>
      <c r="G507" s="31">
        <v>199.39157556417715</v>
      </c>
    </row>
    <row r="508" spans="2:10" x14ac:dyDescent="0.2">
      <c r="B508" s="31">
        <v>964.22900000005029</v>
      </c>
      <c r="C508" s="31">
        <v>556.50800000014715</v>
      </c>
      <c r="D508" s="31">
        <v>470.84499999997206</v>
      </c>
      <c r="E508" s="31">
        <v>964.22900000005029</v>
      </c>
      <c r="H508" s="31">
        <v>663.8606666667232</v>
      </c>
      <c r="I508" s="31">
        <f>H508+(COS(G507*PI()/180)*$O$1)*ABS(F507)*$O$2</f>
        <v>585.96352167468979</v>
      </c>
      <c r="J508" s="32">
        <f>(-1)*$Q$1*F507/$S$1</f>
        <v>-16.516378600192091</v>
      </c>
    </row>
    <row r="509" spans="2:10" x14ac:dyDescent="0.2">
      <c r="B509" s="31">
        <v>243.02399999997579</v>
      </c>
      <c r="C509" s="31">
        <v>489.57900000002701</v>
      </c>
      <c r="D509" s="31">
        <v>884.9089999999851</v>
      </c>
      <c r="E509" s="31">
        <v>243.02399999997579</v>
      </c>
      <c r="H509" s="31">
        <v>539.17066666666267</v>
      </c>
      <c r="I509" s="31">
        <f>H509+(SIN((G507)*PI()/180)*$O$1)*ABS(F507)*$O$2</f>
        <v>511.751624857872</v>
      </c>
    </row>
    <row r="510" spans="2:10" x14ac:dyDescent="0.2">
      <c r="B510" s="31" t="s">
        <v>129</v>
      </c>
      <c r="C510" s="31" t="s">
        <v>133</v>
      </c>
      <c r="D510" s="31" t="s">
        <v>136</v>
      </c>
      <c r="E510" s="31" t="s">
        <v>129</v>
      </c>
      <c r="F510" s="31">
        <v>1.6436970172555815E-3</v>
      </c>
      <c r="G510" s="31">
        <v>188.8320539456349</v>
      </c>
    </row>
    <row r="511" spans="2:10" x14ac:dyDescent="0.2">
      <c r="B511" s="31">
        <v>964.22900000005029</v>
      </c>
      <c r="C511" s="31">
        <v>556.50800000014715</v>
      </c>
      <c r="D511" s="31">
        <v>1446.7360000000335</v>
      </c>
      <c r="E511" s="31">
        <v>964.22900000005029</v>
      </c>
      <c r="H511" s="31">
        <v>989.15766666674369</v>
      </c>
      <c r="I511" s="31">
        <f>H511+(COS(G510*PI()/180)*$O$1)*ABS(F510)*$O$2</f>
        <v>921.48237046146221</v>
      </c>
      <c r="J511" s="32">
        <f>(-1)*$Q$1*F510/$S$1</f>
        <v>-13.697475143796511</v>
      </c>
    </row>
    <row r="512" spans="2:10" x14ac:dyDescent="0.2">
      <c r="B512" s="31">
        <v>243.02399999997579</v>
      </c>
      <c r="C512" s="31">
        <v>489.57900000002701</v>
      </c>
      <c r="D512" s="31">
        <v>1139.7540000000736</v>
      </c>
      <c r="E512" s="31">
        <v>243.02399999997579</v>
      </c>
      <c r="H512" s="31">
        <v>624.11900000002549</v>
      </c>
      <c r="I512" s="31">
        <f>H512+(SIN((G510)*PI()/180)*$O$1)*ABS(F510)*$O$2</f>
        <v>613.60353917320026</v>
      </c>
    </row>
    <row r="513" spans="2:10" x14ac:dyDescent="0.2">
      <c r="B513" s="31" t="s">
        <v>129</v>
      </c>
      <c r="C513" s="31" t="s">
        <v>133</v>
      </c>
      <c r="D513" s="31" t="s">
        <v>137</v>
      </c>
      <c r="E513" s="31" t="s">
        <v>129</v>
      </c>
      <c r="F513" s="31">
        <v>1.5431772361489721E-3</v>
      </c>
      <c r="G513" s="31">
        <v>184.1502248945967</v>
      </c>
    </row>
    <row r="514" spans="2:10" x14ac:dyDescent="0.2">
      <c r="B514" s="31">
        <v>964.22900000005029</v>
      </c>
      <c r="C514" s="31">
        <v>556.50800000014715</v>
      </c>
      <c r="D514" s="31">
        <v>1270.5770000000484</v>
      </c>
      <c r="E514" s="31">
        <v>964.22900000005029</v>
      </c>
      <c r="H514" s="31">
        <v>930.43800000008196</v>
      </c>
      <c r="I514" s="31">
        <f>H514+(COS(G513*PI()/180)*$O$1)*ABS(F513)*$O$2</f>
        <v>866.30755823845425</v>
      </c>
      <c r="J514" s="32">
        <f>(-1)*$Q$1*F513/$S$1</f>
        <v>-12.859810301241435</v>
      </c>
    </row>
    <row r="515" spans="2:10" x14ac:dyDescent="0.2">
      <c r="B515" s="31">
        <v>243.02399999997579</v>
      </c>
      <c r="C515" s="31">
        <v>489.57900000002701</v>
      </c>
      <c r="D515" s="31">
        <v>498.1260000000475</v>
      </c>
      <c r="E515" s="31">
        <v>243.02399999997579</v>
      </c>
      <c r="H515" s="31">
        <v>410.24300000001676</v>
      </c>
      <c r="I515" s="31">
        <f>H515+(SIN((G513)*PI()/180)*$O$1)*ABS(F513)*$O$2</f>
        <v>405.58956427398016</v>
      </c>
    </row>
    <row r="516" spans="2:10" x14ac:dyDescent="0.2">
      <c r="B516" s="31" t="s">
        <v>129</v>
      </c>
      <c r="C516" s="31" t="s">
        <v>133</v>
      </c>
      <c r="D516" s="31" t="s">
        <v>138</v>
      </c>
      <c r="E516" s="31" t="s">
        <v>129</v>
      </c>
      <c r="F516" s="31">
        <v>1.3338567596122841E-3</v>
      </c>
      <c r="G516" s="31">
        <v>168.09122118250144</v>
      </c>
    </row>
    <row r="517" spans="2:10" x14ac:dyDescent="0.2">
      <c r="B517" s="31">
        <v>964.22900000005029</v>
      </c>
      <c r="C517" s="31">
        <v>556.50800000014715</v>
      </c>
      <c r="D517" s="31">
        <v>2559.1700000001583</v>
      </c>
      <c r="E517" s="31">
        <v>964.22900000005029</v>
      </c>
      <c r="H517" s="31">
        <v>1359.9690000001185</v>
      </c>
      <c r="I517" s="31">
        <f>H517+(COS(G516*PI()/180)*$O$1)*ABS(F516)*$O$2</f>
        <v>1305.5878055700302</v>
      </c>
      <c r="J517" s="32">
        <f>(-1)*$Q$1*F516/$S$1</f>
        <v>-11.115472996769034</v>
      </c>
    </row>
    <row r="518" spans="2:10" x14ac:dyDescent="0.2">
      <c r="B518" s="31">
        <v>243.02399999997579</v>
      </c>
      <c r="C518" s="31">
        <v>489.57900000002701</v>
      </c>
      <c r="D518" s="31">
        <v>830.26100000005681</v>
      </c>
      <c r="E518" s="31">
        <v>243.02399999997579</v>
      </c>
      <c r="H518" s="31">
        <v>520.95466666668653</v>
      </c>
      <c r="I518" s="31">
        <f>H518+(SIN((G516)*PI()/180)*$O$1)*ABS(F516)*$O$2</f>
        <v>532.4232843211588</v>
      </c>
    </row>
    <row r="519" spans="2:10" x14ac:dyDescent="0.2">
      <c r="B519" s="31" t="s">
        <v>129</v>
      </c>
      <c r="C519" s="31" t="s">
        <v>133</v>
      </c>
      <c r="D519" s="31" t="s">
        <v>139</v>
      </c>
      <c r="E519" s="31" t="s">
        <v>129</v>
      </c>
      <c r="F519" s="31">
        <v>1.4813666834914124E-3</v>
      </c>
      <c r="G519" s="31">
        <v>180.61950092268521</v>
      </c>
    </row>
    <row r="520" spans="2:10" x14ac:dyDescent="0.2">
      <c r="B520" s="31">
        <v>964.22900000005029</v>
      </c>
      <c r="C520" s="31">
        <v>556.50800000014715</v>
      </c>
      <c r="D520" s="31">
        <v>1997.7360000000335</v>
      </c>
      <c r="E520" s="31">
        <v>964.22900000005029</v>
      </c>
      <c r="H520" s="31">
        <v>1172.8243333334103</v>
      </c>
      <c r="I520" s="31">
        <f>H520+(COS(G519*PI()/180)*$O$1)*ABS(F519)*$O$2</f>
        <v>1111.1043294317619</v>
      </c>
      <c r="J520" s="32">
        <f>(-1)*$Q$1*F519/$S$1</f>
        <v>-12.344722362428437</v>
      </c>
    </row>
    <row r="521" spans="2:10" x14ac:dyDescent="0.2">
      <c r="B521" s="31">
        <v>243.02399999997579</v>
      </c>
      <c r="C521" s="31">
        <v>489.57900000002701</v>
      </c>
      <c r="D521" s="31">
        <v>1434.6950000000652</v>
      </c>
      <c r="E521" s="31">
        <v>243.02399999997579</v>
      </c>
      <c r="H521" s="31">
        <v>722.43266666668933</v>
      </c>
      <c r="I521" s="31">
        <f>H521+(SIN((G519)*PI()/180)*$O$1)*ABS(F519)*$O$2</f>
        <v>721.7653035597292</v>
      </c>
    </row>
    <row r="522" spans="2:10" x14ac:dyDescent="0.2">
      <c r="B522" s="31" t="s">
        <v>129</v>
      </c>
      <c r="C522" s="31" t="s">
        <v>134</v>
      </c>
      <c r="D522" s="31" t="s">
        <v>135</v>
      </c>
      <c r="E522" s="31" t="s">
        <v>129</v>
      </c>
      <c r="F522" s="31">
        <v>1.6850766236634327E-3</v>
      </c>
      <c r="G522" s="31">
        <v>196.04726190138169</v>
      </c>
    </row>
    <row r="523" spans="2:10" x14ac:dyDescent="0.2">
      <c r="B523" s="31">
        <v>964.22900000005029</v>
      </c>
      <c r="C523" s="31">
        <v>451.2160000000149</v>
      </c>
      <c r="D523" s="31">
        <v>470.84499999997206</v>
      </c>
      <c r="E523" s="31">
        <v>964.22900000005029</v>
      </c>
      <c r="H523" s="31">
        <v>628.76333333334571</v>
      </c>
      <c r="I523" s="31">
        <f>H523+(COS(G522*PI()/180)*$O$1)*ABS(F522)*$O$2</f>
        <v>561.2876695038259</v>
      </c>
      <c r="J523" s="32">
        <f>(-1)*$Q$1*F522/$S$1</f>
        <v>-14.042305197195274</v>
      </c>
    </row>
    <row r="524" spans="2:10" x14ac:dyDescent="0.2">
      <c r="B524" s="31">
        <v>243.02399999997579</v>
      </c>
      <c r="C524" s="31">
        <v>695.53300000005402</v>
      </c>
      <c r="D524" s="31">
        <v>884.9089999999851</v>
      </c>
      <c r="E524" s="31">
        <v>243.02399999997579</v>
      </c>
      <c r="H524" s="31">
        <v>607.822000000005</v>
      </c>
      <c r="I524" s="31">
        <f>H524+(SIN((G522)*PI()/180)*$O$1)*ABS(F522)*$O$2</f>
        <v>588.413414991173</v>
      </c>
    </row>
    <row r="525" spans="2:10" x14ac:dyDescent="0.2">
      <c r="B525" s="31" t="s">
        <v>129</v>
      </c>
      <c r="C525" s="31" t="s">
        <v>134</v>
      </c>
      <c r="D525" s="31" t="s">
        <v>136</v>
      </c>
      <c r="E525" s="31" t="s">
        <v>129</v>
      </c>
      <c r="F525" s="31">
        <v>1.5277830087279582E-3</v>
      </c>
      <c r="G525" s="31">
        <v>192.19832444880882</v>
      </c>
    </row>
    <row r="526" spans="2:10" x14ac:dyDescent="0.2">
      <c r="B526" s="31">
        <v>964.22900000005029</v>
      </c>
      <c r="C526" s="31">
        <v>451.2160000000149</v>
      </c>
      <c r="D526" s="31">
        <v>1446.7360000000335</v>
      </c>
      <c r="E526" s="31">
        <v>964.22900000005029</v>
      </c>
      <c r="H526" s="31">
        <v>954.0603333333662</v>
      </c>
      <c r="I526" s="31">
        <f>H526+(COS(G525*PI()/180)*$O$1)*ABS(F525)*$O$2</f>
        <v>891.83996513556087</v>
      </c>
      <c r="J526" s="32">
        <f>(-1)*$Q$1*F525/$S$1</f>
        <v>-12.731525072732985</v>
      </c>
    </row>
    <row r="527" spans="2:10" x14ac:dyDescent="0.2">
      <c r="B527" s="31">
        <v>243.02399999997579</v>
      </c>
      <c r="C527" s="31">
        <v>695.53300000005402</v>
      </c>
      <c r="D527" s="31">
        <v>1139.7540000000736</v>
      </c>
      <c r="E527" s="31">
        <v>243.02399999997579</v>
      </c>
      <c r="H527" s="31">
        <v>692.77033333336783</v>
      </c>
      <c r="I527" s="31">
        <f>H527+(SIN((G525)*PI()/180)*$O$1)*ABS(F525)*$O$2</f>
        <v>679.31971817010287</v>
      </c>
    </row>
    <row r="528" spans="2:10" x14ac:dyDescent="0.2">
      <c r="B528" s="31" t="s">
        <v>129</v>
      </c>
      <c r="C528" s="31" t="s">
        <v>134</v>
      </c>
      <c r="D528" s="31" t="s">
        <v>137</v>
      </c>
      <c r="E528" s="31" t="s">
        <v>129</v>
      </c>
      <c r="F528" s="31">
        <v>1.4476633222273217E-3</v>
      </c>
      <c r="G528" s="31">
        <v>189.82464043377311</v>
      </c>
    </row>
    <row r="529" spans="2:10" x14ac:dyDescent="0.2">
      <c r="B529" s="31">
        <v>964.22900000005029</v>
      </c>
      <c r="C529" s="31">
        <v>451.2160000000149</v>
      </c>
      <c r="D529" s="31">
        <v>1270.5770000000484</v>
      </c>
      <c r="E529" s="31">
        <v>964.22900000005029</v>
      </c>
      <c r="H529" s="31">
        <v>895.34066666670458</v>
      </c>
      <c r="I529" s="31">
        <f>H529+(COS(G528*PI()/180)*$O$1)*ABS(F528)*$O$2</f>
        <v>835.90596785084244</v>
      </c>
      <c r="J529" s="32">
        <f>(-1)*$Q$1*F528/$S$1</f>
        <v>-12.063861018561013</v>
      </c>
    </row>
    <row r="530" spans="2:10" x14ac:dyDescent="0.2">
      <c r="B530" s="31">
        <v>243.02399999997579</v>
      </c>
      <c r="C530" s="31">
        <v>695.53300000005402</v>
      </c>
      <c r="D530" s="31">
        <v>498.1260000000475</v>
      </c>
      <c r="E530" s="31">
        <v>243.02399999997579</v>
      </c>
      <c r="H530" s="31">
        <v>478.8943333333591</v>
      </c>
      <c r="I530" s="31">
        <f>H530+(SIN((G528)*PI()/180)*$O$1)*ABS(F528)*$O$2</f>
        <v>468.60185338212011</v>
      </c>
    </row>
    <row r="531" spans="2:10" x14ac:dyDescent="0.2">
      <c r="B531" s="31" t="s">
        <v>129</v>
      </c>
      <c r="C531" s="31" t="s">
        <v>134</v>
      </c>
      <c r="D531" s="31" t="s">
        <v>138</v>
      </c>
      <c r="E531" s="31" t="s">
        <v>129</v>
      </c>
      <c r="F531" s="31">
        <v>1.2052081623883982E-3</v>
      </c>
      <c r="G531" s="31">
        <v>179.81976000054732</v>
      </c>
    </row>
    <row r="532" spans="2:10" x14ac:dyDescent="0.2">
      <c r="B532" s="31">
        <v>964.22900000005029</v>
      </c>
      <c r="C532" s="31">
        <v>451.2160000000149</v>
      </c>
      <c r="D532" s="31">
        <v>2559.1700000001583</v>
      </c>
      <c r="E532" s="31">
        <v>964.22900000005029</v>
      </c>
      <c r="H532" s="31">
        <v>1324.8716666667412</v>
      </c>
      <c r="I532" s="31">
        <f>H532+(COS(G531*PI()/180)*$O$1)*ABS(F531)*$O$2</f>
        <v>1274.654908372617</v>
      </c>
      <c r="J532" s="32">
        <f>(-1)*$Q$1*F531/$S$1</f>
        <v>-10.043401353236652</v>
      </c>
    </row>
    <row r="533" spans="2:10" x14ac:dyDescent="0.2">
      <c r="B533" s="31">
        <v>243.02399999997579</v>
      </c>
      <c r="C533" s="31">
        <v>695.53300000005402</v>
      </c>
      <c r="D533" s="31">
        <v>830.26100000005681</v>
      </c>
      <c r="E533" s="31">
        <v>243.02399999997579</v>
      </c>
      <c r="H533" s="31">
        <v>589.60600000002887</v>
      </c>
      <c r="I533" s="31">
        <f>H533+(SIN((G531)*PI()/180)*$O$1)*ABS(F531)*$O$2</f>
        <v>589.76397146705085</v>
      </c>
    </row>
    <row r="534" spans="2:10" x14ac:dyDescent="0.2">
      <c r="B534" s="31" t="s">
        <v>129</v>
      </c>
      <c r="C534" s="31" t="s">
        <v>134</v>
      </c>
      <c r="D534" s="31" t="s">
        <v>139</v>
      </c>
      <c r="E534" s="31" t="s">
        <v>129</v>
      </c>
      <c r="F534" s="31">
        <v>1.3424081899774299E-3</v>
      </c>
      <c r="G534" s="31">
        <v>186.11888568920943</v>
      </c>
    </row>
    <row r="535" spans="2:10" x14ac:dyDescent="0.2">
      <c r="B535" s="31">
        <v>964.22900000005029</v>
      </c>
      <c r="C535" s="31">
        <v>451.2160000000149</v>
      </c>
      <c r="D535" s="31">
        <v>1997.7360000000335</v>
      </c>
      <c r="E535" s="31">
        <v>964.22900000005029</v>
      </c>
      <c r="H535" s="31">
        <v>1137.7270000000328</v>
      </c>
      <c r="I535" s="31">
        <f>H535+(COS(G534*PI()/180)*$O$1)*ABS(F534)*$O$2</f>
        <v>1082.1119871897188</v>
      </c>
      <c r="J535" s="32">
        <f>(-1)*$Q$1*F534/$S$1</f>
        <v>-11.186734916478583</v>
      </c>
    </row>
    <row r="536" spans="2:10" x14ac:dyDescent="0.2">
      <c r="B536" s="31">
        <v>243.02399999997579</v>
      </c>
      <c r="C536" s="31">
        <v>695.53300000005402</v>
      </c>
      <c r="D536" s="31">
        <v>1434.6950000000652</v>
      </c>
      <c r="E536" s="31">
        <v>243.02399999997579</v>
      </c>
      <c r="H536" s="31">
        <v>791.08400000003166</v>
      </c>
      <c r="I536" s="31">
        <f>H536+(SIN((G534)*PI()/180)*$O$1)*ABS(F534)*$O$2</f>
        <v>785.12192801139895</v>
      </c>
    </row>
    <row r="537" spans="2:10" x14ac:dyDescent="0.2">
      <c r="B537" s="31" t="s">
        <v>129</v>
      </c>
      <c r="C537" s="31" t="s">
        <v>135</v>
      </c>
      <c r="D537" s="31" t="s">
        <v>136</v>
      </c>
      <c r="E537" s="31" t="s">
        <v>129</v>
      </c>
      <c r="F537" s="31">
        <v>1.4975738386497875E-3</v>
      </c>
      <c r="G537" s="31">
        <v>193.19222413471542</v>
      </c>
    </row>
    <row r="538" spans="2:10" x14ac:dyDescent="0.2">
      <c r="B538" s="31">
        <v>964.22900000005029</v>
      </c>
      <c r="C538" s="31">
        <v>470.84499999997206</v>
      </c>
      <c r="D538" s="31">
        <v>1446.7360000000335</v>
      </c>
      <c r="E538" s="31">
        <v>964.22900000005029</v>
      </c>
      <c r="H538" s="31">
        <v>960.603333333352</v>
      </c>
      <c r="I538" s="31">
        <f>H538+(COS(G537*PI()/180)*$O$1)*ABS(F537)*$O$2</f>
        <v>899.85113783507711</v>
      </c>
      <c r="J538" s="32">
        <f>(-1)*$Q$1*F537/$S$1</f>
        <v>-12.479781988748229</v>
      </c>
    </row>
    <row r="539" spans="2:10" x14ac:dyDescent="0.2">
      <c r="B539" s="31">
        <v>243.02399999997579</v>
      </c>
      <c r="C539" s="31">
        <v>884.9089999999851</v>
      </c>
      <c r="D539" s="31">
        <v>1139.7540000000736</v>
      </c>
      <c r="E539" s="31">
        <v>243.02399999997579</v>
      </c>
      <c r="H539" s="31">
        <v>755.89566666667815</v>
      </c>
      <c r="I539" s="31">
        <f>H539+(SIN((G537)*PI()/180)*$O$1)*ABS(F537)*$O$2</f>
        <v>741.65506610678233</v>
      </c>
    </row>
    <row r="540" spans="2:10" x14ac:dyDescent="0.2">
      <c r="B540" s="31" t="s">
        <v>129</v>
      </c>
      <c r="C540" s="31" t="s">
        <v>135</v>
      </c>
      <c r="D540" s="31" t="s">
        <v>137</v>
      </c>
      <c r="E540" s="31" t="s">
        <v>129</v>
      </c>
      <c r="F540" s="31">
        <v>1.4205732763661835E-3</v>
      </c>
      <c r="G540" s="31">
        <v>191.77831058724959</v>
      </c>
    </row>
    <row r="541" spans="2:10" x14ac:dyDescent="0.2">
      <c r="B541" s="31">
        <v>964.22900000005029</v>
      </c>
      <c r="C541" s="31">
        <v>470.84499999997206</v>
      </c>
      <c r="D541" s="31">
        <v>1270.5770000000484</v>
      </c>
      <c r="E541" s="31">
        <v>964.22900000005029</v>
      </c>
      <c r="H541" s="31">
        <v>901.88366666669026</v>
      </c>
      <c r="I541" s="31">
        <f>H541+(COS(G540*PI()/180)*$O$1)*ABS(F540)*$O$2</f>
        <v>843.93938650756729</v>
      </c>
      <c r="J541" s="32">
        <f>(-1)*$Q$1*F540/$S$1</f>
        <v>-11.838110636384863</v>
      </c>
    </row>
    <row r="542" spans="2:10" x14ac:dyDescent="0.2">
      <c r="B542" s="31">
        <v>243.02399999997579</v>
      </c>
      <c r="C542" s="31">
        <v>884.9089999999851</v>
      </c>
      <c r="D542" s="31">
        <v>498.1260000000475</v>
      </c>
      <c r="E542" s="31">
        <v>243.02399999997579</v>
      </c>
      <c r="H542" s="31">
        <v>542.01966666666942</v>
      </c>
      <c r="I542" s="31">
        <f>H542+(SIN((G540)*PI()/180)*$O$1)*ABS(F540)*$O$2</f>
        <v>529.93736627215537</v>
      </c>
    </row>
    <row r="543" spans="2:10" x14ac:dyDescent="0.2">
      <c r="B543" s="31" t="s">
        <v>129</v>
      </c>
      <c r="C543" s="31" t="s">
        <v>135</v>
      </c>
      <c r="D543" s="31" t="s">
        <v>138</v>
      </c>
      <c r="E543" s="31" t="s">
        <v>129</v>
      </c>
      <c r="F543" s="31">
        <v>1.1673945114441284E-3</v>
      </c>
      <c r="G543" s="31">
        <v>185.60734360442439</v>
      </c>
    </row>
    <row r="544" spans="2:10" x14ac:dyDescent="0.2">
      <c r="B544" s="31">
        <v>964.22900000005029</v>
      </c>
      <c r="C544" s="31">
        <v>470.84499999997206</v>
      </c>
      <c r="D544" s="31">
        <v>2559.1700000001583</v>
      </c>
      <c r="E544" s="31">
        <v>964.22900000005029</v>
      </c>
      <c r="H544" s="31">
        <v>1331.4146666667268</v>
      </c>
      <c r="I544" s="31">
        <f>H544+(COS(G543*PI()/180)*$O$1)*ABS(F543)*$O$2</f>
        <v>1283.0059835838492</v>
      </c>
      <c r="J544" s="32">
        <f>(-1)*$Q$1*F543/$S$1</f>
        <v>-9.7282875953677355</v>
      </c>
    </row>
    <row r="545" spans="2:10" x14ac:dyDescent="0.2">
      <c r="B545" s="31">
        <v>243.02399999997579</v>
      </c>
      <c r="C545" s="31">
        <v>884.9089999999851</v>
      </c>
      <c r="D545" s="31">
        <v>830.26100000005681</v>
      </c>
      <c r="E545" s="31">
        <v>243.02399999997579</v>
      </c>
      <c r="H545" s="31">
        <v>652.73133333333919</v>
      </c>
      <c r="I545" s="31">
        <f>H545+(SIN((G543)*PI()/180)*$O$1)*ABS(F543)*$O$2</f>
        <v>647.97855618348513</v>
      </c>
    </row>
    <row r="546" spans="2:10" x14ac:dyDescent="0.2">
      <c r="B546" s="31" t="s">
        <v>129</v>
      </c>
      <c r="C546" s="31" t="s">
        <v>135</v>
      </c>
      <c r="D546" s="31" t="s">
        <v>139</v>
      </c>
      <c r="E546" s="31" t="s">
        <v>129</v>
      </c>
      <c r="F546" s="31">
        <v>1.2865938773621455E-3</v>
      </c>
      <c r="G546" s="31">
        <v>188.86082386749462</v>
      </c>
    </row>
    <row r="547" spans="2:10" x14ac:dyDescent="0.2">
      <c r="B547" s="31">
        <v>964.22900000005029</v>
      </c>
      <c r="C547" s="31">
        <v>470.84499999997206</v>
      </c>
      <c r="D547" s="31">
        <v>1997.7360000000335</v>
      </c>
      <c r="E547" s="31">
        <v>964.22900000005029</v>
      </c>
      <c r="H547" s="31">
        <v>1144.2700000000186</v>
      </c>
      <c r="I547" s="31">
        <f>H547+(COS(G546*PI()/180)*$O$1)*ABS(F546)*$O$2</f>
        <v>1091.3017117589443</v>
      </c>
      <c r="J547" s="32">
        <f>(-1)*$Q$1*F546/$S$1</f>
        <v>-10.721615644684546</v>
      </c>
    </row>
    <row r="548" spans="2:10" x14ac:dyDescent="0.2">
      <c r="B548" s="31">
        <v>243.02399999997579</v>
      </c>
      <c r="C548" s="31">
        <v>884.9089999999851</v>
      </c>
      <c r="D548" s="31">
        <v>1434.6950000000652</v>
      </c>
      <c r="E548" s="31">
        <v>243.02399999997579</v>
      </c>
      <c r="H548" s="31">
        <v>854.20933333334199</v>
      </c>
      <c r="I548" s="31">
        <f>H548+(SIN((G546)*PI()/180)*$O$1)*ABS(F546)*$O$2</f>
        <v>845.95182210906444</v>
      </c>
    </row>
    <row r="549" spans="2:10" x14ac:dyDescent="0.2">
      <c r="B549" s="31" t="s">
        <v>129</v>
      </c>
      <c r="C549" s="31" t="s">
        <v>136</v>
      </c>
      <c r="D549" s="31" t="s">
        <v>137</v>
      </c>
      <c r="E549" s="31" t="s">
        <v>129</v>
      </c>
      <c r="F549" s="31">
        <v>1.3357179131923047E-3</v>
      </c>
      <c r="G549" s="31">
        <v>199.6662284213441</v>
      </c>
    </row>
    <row r="550" spans="2:10" x14ac:dyDescent="0.2">
      <c r="B550" s="31">
        <v>964.22900000005029</v>
      </c>
      <c r="C550" s="31">
        <v>1446.7360000000335</v>
      </c>
      <c r="D550" s="31">
        <v>1270.5770000000484</v>
      </c>
      <c r="E550" s="31">
        <v>964.22900000005029</v>
      </c>
      <c r="H550" s="31">
        <v>1227.1806666667107</v>
      </c>
      <c r="I550" s="31">
        <f>H550+(COS(G549*PI()/180)*$O$1)*ABS(F549)*$O$2</f>
        <v>1174.7721562477709</v>
      </c>
      <c r="J550" s="32">
        <f>(-1)*$Q$1*F549/$S$1</f>
        <v>-11.130982609935874</v>
      </c>
    </row>
    <row r="551" spans="2:10" x14ac:dyDescent="0.2">
      <c r="B551" s="31">
        <v>243.02399999997579</v>
      </c>
      <c r="C551" s="31">
        <v>1139.7540000000736</v>
      </c>
      <c r="D551" s="31">
        <v>498.1260000000475</v>
      </c>
      <c r="E551" s="31">
        <v>243.02399999997579</v>
      </c>
      <c r="H551" s="31">
        <v>626.96800000003225</v>
      </c>
      <c r="I551" s="31">
        <f>H551+(SIN((G549)*PI()/180)*$O$1)*ABS(F549)*$O$2</f>
        <v>608.23788034651045</v>
      </c>
    </row>
    <row r="552" spans="2:10" x14ac:dyDescent="0.2">
      <c r="B552" s="31" t="s">
        <v>129</v>
      </c>
      <c r="C552" s="31" t="s">
        <v>136</v>
      </c>
      <c r="D552" s="31" t="s">
        <v>138</v>
      </c>
      <c r="E552" s="31" t="s">
        <v>129</v>
      </c>
      <c r="F552" s="31">
        <v>1.1509016412748017E-3</v>
      </c>
      <c r="G552" s="31">
        <v>211.23583367578897</v>
      </c>
    </row>
    <row r="553" spans="2:10" x14ac:dyDescent="0.2">
      <c r="B553" s="31">
        <v>964.22900000005029</v>
      </c>
      <c r="C553" s="31">
        <v>1446.7360000000335</v>
      </c>
      <c r="D553" s="31">
        <v>2559.1700000001583</v>
      </c>
      <c r="E553" s="31">
        <v>964.22900000005029</v>
      </c>
      <c r="H553" s="31">
        <v>1656.7116666667473</v>
      </c>
      <c r="I553" s="31">
        <f>H553+(COS(G552*PI()/180)*$O$1)*ABS(F552)*$O$2</f>
        <v>1615.7088722179226</v>
      </c>
      <c r="J553" s="32">
        <f>(-1)*$Q$1*F552/$S$1</f>
        <v>-9.5908470106233477</v>
      </c>
    </row>
    <row r="554" spans="2:10" x14ac:dyDescent="0.2">
      <c r="B554" s="31">
        <v>243.02399999997579</v>
      </c>
      <c r="C554" s="31">
        <v>1139.7540000000736</v>
      </c>
      <c r="D554" s="31">
        <v>830.26100000005681</v>
      </c>
      <c r="E554" s="31">
        <v>243.02399999997579</v>
      </c>
      <c r="H554" s="31">
        <v>737.67966666670202</v>
      </c>
      <c r="I554" s="31">
        <f>H554+(SIN((G552)*PI()/180)*$O$1)*ABS(F552)*$O$2</f>
        <v>712.81242904534565</v>
      </c>
    </row>
    <row r="555" spans="2:10" x14ac:dyDescent="0.2">
      <c r="B555" s="31" t="s">
        <v>129</v>
      </c>
      <c r="C555" s="31" t="s">
        <v>136</v>
      </c>
      <c r="D555" s="31" t="s">
        <v>139</v>
      </c>
      <c r="E555" s="31" t="s">
        <v>129</v>
      </c>
      <c r="F555" s="31">
        <v>9.9416460668754468E-4</v>
      </c>
      <c r="G555" s="31">
        <v>237.80412953472279</v>
      </c>
    </row>
    <row r="556" spans="2:10" x14ac:dyDescent="0.2">
      <c r="B556" s="31">
        <v>964.22900000005029</v>
      </c>
      <c r="C556" s="31">
        <v>1446.7360000000335</v>
      </c>
      <c r="D556" s="31">
        <v>1997.7360000000335</v>
      </c>
      <c r="E556" s="31">
        <v>964.22900000005029</v>
      </c>
      <c r="H556" s="31">
        <v>1469.5670000000391</v>
      </c>
      <c r="I556" s="31">
        <f>H556+(COS(G555*PI()/180)*$O$1)*ABS(F555)*$O$2</f>
        <v>1447.4959125241319</v>
      </c>
      <c r="J556" s="32">
        <f>(-1)*$Q$1*F555/$S$1</f>
        <v>-8.284705055729539</v>
      </c>
    </row>
    <row r="557" spans="2:10" x14ac:dyDescent="0.2">
      <c r="B557" s="31">
        <v>243.02399999997579</v>
      </c>
      <c r="C557" s="31">
        <v>1139.7540000000736</v>
      </c>
      <c r="D557" s="31">
        <v>1434.6950000000652</v>
      </c>
      <c r="E557" s="31">
        <v>243.02399999997579</v>
      </c>
      <c r="H557" s="31">
        <v>939.15766666670481</v>
      </c>
      <c r="I557" s="31">
        <f>H557+(SIN((G555)*PI()/180)*$O$1)*ABS(F555)*$O$2</f>
        <v>904.10377181689375</v>
      </c>
    </row>
    <row r="558" spans="2:10" x14ac:dyDescent="0.2">
      <c r="B558" s="31" t="s">
        <v>129</v>
      </c>
      <c r="C558" s="31" t="s">
        <v>138</v>
      </c>
      <c r="D558" s="31" t="s">
        <v>139</v>
      </c>
      <c r="E558" s="31" t="s">
        <v>129</v>
      </c>
      <c r="F558" s="31">
        <v>1.1297571655901326E-3</v>
      </c>
      <c r="G558" s="31">
        <v>199.49718197041739</v>
      </c>
    </row>
    <row r="559" spans="2:10" x14ac:dyDescent="0.2">
      <c r="B559" s="31">
        <v>964.22900000005029</v>
      </c>
      <c r="C559" s="31">
        <v>2559.1700000001583</v>
      </c>
      <c r="D559" s="31">
        <v>1997.7360000000335</v>
      </c>
      <c r="E559" s="31">
        <v>964.22900000005029</v>
      </c>
      <c r="H559" s="31">
        <v>1840.378333333414</v>
      </c>
      <c r="I559" s="31">
        <f>H559+(COS(G558*PI()/180)*$O$1)*ABS(F558)*$O$2</f>
        <v>1796.0043947450727</v>
      </c>
      <c r="J559" s="32">
        <f>(-1)*$Q$1*F558/$S$1</f>
        <v>-9.4146430465844393</v>
      </c>
    </row>
    <row r="560" spans="2:10" x14ac:dyDescent="0.2">
      <c r="B560" s="31">
        <v>243.02399999997579</v>
      </c>
      <c r="C560" s="31">
        <v>830.26100000005681</v>
      </c>
      <c r="D560" s="31">
        <v>1434.6950000000652</v>
      </c>
      <c r="E560" s="31">
        <v>243.02399999997579</v>
      </c>
      <c r="H560" s="31">
        <v>835.99333333336597</v>
      </c>
      <c r="I560" s="31">
        <f>H560+(SIN((G558)*PI()/180)*$O$1)*ABS(F558)*$O$2</f>
        <v>820.28215366654501</v>
      </c>
    </row>
    <row r="561" spans="2:10" x14ac:dyDescent="0.2">
      <c r="B561" s="31" t="s">
        <v>130</v>
      </c>
      <c r="C561" s="31" t="s">
        <v>131</v>
      </c>
      <c r="D561" s="31" t="s">
        <v>133</v>
      </c>
      <c r="E561" s="31" t="s">
        <v>130</v>
      </c>
      <c r="F561" s="31">
        <v>2.2397464748250655E-3</v>
      </c>
      <c r="G561" s="31">
        <v>166.19312400052758</v>
      </c>
    </row>
    <row r="562" spans="2:10" x14ac:dyDescent="0.2">
      <c r="B562" s="31">
        <v>801.62000000011176</v>
      </c>
      <c r="C562" s="31">
        <v>296.06099999998696</v>
      </c>
      <c r="D562" s="31">
        <v>556.50800000014715</v>
      </c>
      <c r="E562" s="31">
        <v>801.62000000011176</v>
      </c>
      <c r="H562" s="31">
        <v>551.39633333341533</v>
      </c>
      <c r="I562" s="31">
        <f>H562+(COS(G561*PI()/180)*$O$1)*ABS(F561)*$O$2</f>
        <v>460.77006462122728</v>
      </c>
      <c r="J562" s="32">
        <f>(-1)*$Q$1*F561/$S$1</f>
        <v>-18.664553956875547</v>
      </c>
    </row>
    <row r="563" spans="2:10" x14ac:dyDescent="0.2">
      <c r="B563" s="31">
        <v>551.55300000007264</v>
      </c>
      <c r="C563" s="31">
        <v>1618.6759999999776</v>
      </c>
      <c r="D563" s="31">
        <v>489.57900000002701</v>
      </c>
      <c r="E563" s="31">
        <v>551.55300000007264</v>
      </c>
      <c r="H563" s="31">
        <v>886.60266666669247</v>
      </c>
      <c r="I563" s="31">
        <f>H563+(SIN((G561)*PI()/180)*$O$1)*ABS(F561)*$O$2</f>
        <v>908.87414572701198</v>
      </c>
    </row>
    <row r="564" spans="2:10" x14ac:dyDescent="0.2">
      <c r="B564" s="31" t="s">
        <v>130</v>
      </c>
      <c r="C564" s="31" t="s">
        <v>131</v>
      </c>
      <c r="D564" s="31" t="s">
        <v>134</v>
      </c>
      <c r="E564" s="31" t="s">
        <v>130</v>
      </c>
      <c r="F564" s="31">
        <v>1.495276088787351E-3</v>
      </c>
      <c r="G564" s="31">
        <v>134.2957723718655</v>
      </c>
    </row>
    <row r="565" spans="2:10" x14ac:dyDescent="0.2">
      <c r="B565" s="31">
        <v>801.62000000011176</v>
      </c>
      <c r="C565" s="31">
        <v>296.06099999998696</v>
      </c>
      <c r="D565" s="31">
        <v>451.2160000000149</v>
      </c>
      <c r="E565" s="31">
        <v>801.62000000011176</v>
      </c>
      <c r="H565" s="31">
        <v>516.29900000003784</v>
      </c>
      <c r="I565" s="31">
        <f>H565+(COS(G564*PI()/180)*$O$1)*ABS(F564)*$O$2</f>
        <v>472.78880371762591</v>
      </c>
      <c r="J565" s="32">
        <f>(-1)*$Q$1*F564/$S$1</f>
        <v>-12.460634073227926</v>
      </c>
    </row>
    <row r="566" spans="2:10" x14ac:dyDescent="0.2">
      <c r="B566" s="31">
        <v>551.55300000007264</v>
      </c>
      <c r="C566" s="31">
        <v>1618.6759999999776</v>
      </c>
      <c r="D566" s="31">
        <v>695.53300000005402</v>
      </c>
      <c r="E566" s="31">
        <v>551.55300000007264</v>
      </c>
      <c r="H566" s="31">
        <v>955.25400000003481</v>
      </c>
      <c r="I566" s="31">
        <f>H566+(SIN((G564)*PI()/180)*$O$1)*ABS(F564)*$O$2</f>
        <v>999.84713688384477</v>
      </c>
    </row>
    <row r="567" spans="2:10" x14ac:dyDescent="0.2">
      <c r="B567" s="31" t="s">
        <v>130</v>
      </c>
      <c r="C567" s="31" t="s">
        <v>131</v>
      </c>
      <c r="D567" s="31" t="s">
        <v>135</v>
      </c>
      <c r="E567" s="31" t="s">
        <v>130</v>
      </c>
      <c r="F567" s="31">
        <v>2.0248298163906327E-3</v>
      </c>
      <c r="G567" s="31">
        <v>69.653487289758729</v>
      </c>
    </row>
    <row r="568" spans="2:10" x14ac:dyDescent="0.2">
      <c r="B568" s="31">
        <v>801.62000000011176</v>
      </c>
      <c r="C568" s="31">
        <v>296.06099999998696</v>
      </c>
      <c r="D568" s="31">
        <v>470.84499999997206</v>
      </c>
      <c r="E568" s="31">
        <v>801.62000000011176</v>
      </c>
      <c r="H568" s="31">
        <v>522.84200000002363</v>
      </c>
      <c r="I568" s="31">
        <f>H568+(COS(G567*PI()/180)*$O$1)*ABS(F567)*$O$2</f>
        <v>552.17646171949036</v>
      </c>
      <c r="J568" s="32">
        <f>(-1)*$Q$1*F567/$S$1</f>
        <v>-16.873581803255274</v>
      </c>
    </row>
    <row r="569" spans="2:10" x14ac:dyDescent="0.2">
      <c r="B569" s="31">
        <v>551.55300000007264</v>
      </c>
      <c r="C569" s="31">
        <v>1618.6759999999776</v>
      </c>
      <c r="D569" s="31">
        <v>884.9089999999851</v>
      </c>
      <c r="E569" s="31">
        <v>551.55300000007264</v>
      </c>
      <c r="H569" s="31">
        <v>1018.3793333333451</v>
      </c>
      <c r="I569" s="31">
        <f>H569+(SIN((G567)*PI()/180)*$O$1)*ABS(F567)*$O$2</f>
        <v>1097.4832739899764</v>
      </c>
    </row>
    <row r="570" spans="2:10" x14ac:dyDescent="0.2">
      <c r="B570" s="31" t="s">
        <v>130</v>
      </c>
      <c r="C570" s="31" t="s">
        <v>131</v>
      </c>
      <c r="D570" s="31" t="s">
        <v>136</v>
      </c>
      <c r="E570" s="31" t="s">
        <v>130</v>
      </c>
      <c r="F570" s="31">
        <v>2.2595466815362466E-3</v>
      </c>
      <c r="G570" s="31">
        <v>166.60079740600514</v>
      </c>
    </row>
    <row r="571" spans="2:10" x14ac:dyDescent="0.2">
      <c r="B571" s="31">
        <v>801.62000000011176</v>
      </c>
      <c r="C571" s="31">
        <v>296.06099999998696</v>
      </c>
      <c r="D571" s="31">
        <v>1446.7360000000335</v>
      </c>
      <c r="E571" s="31">
        <v>801.62000000011176</v>
      </c>
      <c r="H571" s="31">
        <v>848.13900000004412</v>
      </c>
      <c r="I571" s="31">
        <f>H571+(COS(G570*PI()/180)*$O$1)*ABS(F570)*$O$2</f>
        <v>756.55400854034974</v>
      </c>
      <c r="J571" s="32">
        <f>(-1)*$Q$1*F570/$S$1</f>
        <v>-18.829555679468722</v>
      </c>
    </row>
    <row r="572" spans="2:10" x14ac:dyDescent="0.2">
      <c r="B572" s="31">
        <v>551.55300000007264</v>
      </c>
      <c r="C572" s="31">
        <v>1618.6759999999776</v>
      </c>
      <c r="D572" s="31">
        <v>1139.7540000000736</v>
      </c>
      <c r="E572" s="31">
        <v>551.55300000007264</v>
      </c>
      <c r="H572" s="31">
        <v>1103.327666666708</v>
      </c>
      <c r="I572" s="31">
        <f>H572+(SIN((G570)*PI()/180)*$O$1)*ABS(F570)*$O$2</f>
        <v>1125.1449423097167</v>
      </c>
    </row>
    <row r="573" spans="2:10" x14ac:dyDescent="0.2">
      <c r="B573" s="31" t="s">
        <v>130</v>
      </c>
      <c r="C573" s="31" t="s">
        <v>131</v>
      </c>
      <c r="D573" s="31" t="s">
        <v>137</v>
      </c>
      <c r="E573" s="31" t="s">
        <v>130</v>
      </c>
      <c r="F573" s="31">
        <v>1.5433841782414722E-3</v>
      </c>
      <c r="G573" s="31">
        <v>138.95255412399578</v>
      </c>
    </row>
    <row r="574" spans="2:10" x14ac:dyDescent="0.2">
      <c r="B574" s="31">
        <v>801.62000000011176</v>
      </c>
      <c r="C574" s="31">
        <v>296.06099999998696</v>
      </c>
      <c r="D574" s="31">
        <v>1270.5770000000484</v>
      </c>
      <c r="E574" s="31">
        <v>801.62000000011176</v>
      </c>
      <c r="H574" s="31">
        <v>789.41933333338238</v>
      </c>
      <c r="I574" s="31">
        <f>H574+(COS(G573*PI()/180)*$O$1)*ABS(F573)*$O$2</f>
        <v>740.92066892357343</v>
      </c>
      <c r="J574" s="32">
        <f>(-1)*$Q$1*F573/$S$1</f>
        <v>-12.861534818678935</v>
      </c>
    </row>
    <row r="575" spans="2:10" x14ac:dyDescent="0.2">
      <c r="B575" s="31">
        <v>551.55300000007264</v>
      </c>
      <c r="C575" s="31">
        <v>1618.6759999999776</v>
      </c>
      <c r="D575" s="31">
        <v>498.1260000000475</v>
      </c>
      <c r="E575" s="31">
        <v>551.55300000007264</v>
      </c>
      <c r="H575" s="31">
        <v>889.45166666669923</v>
      </c>
      <c r="I575" s="31">
        <f>H575+(SIN((G573)*PI()/180)*$O$1)*ABS(F573)*$O$2</f>
        <v>931.6814724650568</v>
      </c>
    </row>
    <row r="576" spans="2:10" x14ac:dyDescent="0.2">
      <c r="B576" s="31" t="s">
        <v>130</v>
      </c>
      <c r="C576" s="31" t="s">
        <v>131</v>
      </c>
      <c r="D576" s="31" t="s">
        <v>138</v>
      </c>
      <c r="E576" s="31" t="s">
        <v>130</v>
      </c>
      <c r="F576" s="31">
        <v>1.6094906565096827E-3</v>
      </c>
      <c r="G576" s="31">
        <v>143.86304380594336</v>
      </c>
    </row>
    <row r="577" spans="2:10" x14ac:dyDescent="0.2">
      <c r="B577" s="31">
        <v>801.62000000011176</v>
      </c>
      <c r="C577" s="31">
        <v>296.06099999998696</v>
      </c>
      <c r="D577" s="31">
        <v>2559.1700000001583</v>
      </c>
      <c r="E577" s="31">
        <v>801.62000000011176</v>
      </c>
      <c r="H577" s="31">
        <v>1218.9503333334189</v>
      </c>
      <c r="I577" s="31">
        <f>H577+(COS(G576*PI()/180)*$O$1)*ABS(F576)*$O$2</f>
        <v>1164.7903235861741</v>
      </c>
      <c r="J577" s="32">
        <f>(-1)*$Q$1*F576/$S$1</f>
        <v>-13.412422137580691</v>
      </c>
    </row>
    <row r="578" spans="2:10" x14ac:dyDescent="0.2">
      <c r="B578" s="31">
        <v>551.55300000007264</v>
      </c>
      <c r="C578" s="31">
        <v>1618.6759999999776</v>
      </c>
      <c r="D578" s="31">
        <v>830.26100000005681</v>
      </c>
      <c r="E578" s="31">
        <v>551.55300000007264</v>
      </c>
      <c r="H578" s="31">
        <v>1000.163333333369</v>
      </c>
      <c r="I578" s="31">
        <f>H578+(SIN((G576)*PI()/180)*$O$1)*ABS(F576)*$O$2</f>
        <v>1039.7110264910609</v>
      </c>
    </row>
    <row r="579" spans="2:10" x14ac:dyDescent="0.2">
      <c r="B579" s="31" t="s">
        <v>130</v>
      </c>
      <c r="C579" s="31" t="s">
        <v>131</v>
      </c>
      <c r="D579" s="31" t="s">
        <v>139</v>
      </c>
      <c r="E579" s="31" t="s">
        <v>130</v>
      </c>
      <c r="F579" s="31">
        <v>1.9957138613853707E-3</v>
      </c>
      <c r="G579" s="31">
        <v>160.22424422836133</v>
      </c>
    </row>
    <row r="580" spans="2:10" x14ac:dyDescent="0.2">
      <c r="B580" s="31">
        <v>801.62000000011176</v>
      </c>
      <c r="C580" s="31">
        <v>296.06099999998696</v>
      </c>
      <c r="D580" s="31">
        <v>1997.7360000000335</v>
      </c>
      <c r="E580" s="31">
        <v>801.62000000011176</v>
      </c>
      <c r="H580" s="31">
        <v>1031.8056666667107</v>
      </c>
      <c r="I580" s="31">
        <f>H580+(COS(G579*PI()/180)*$O$1)*ABS(F579)*$O$2</f>
        <v>953.55505507214957</v>
      </c>
      <c r="J580" s="32">
        <f>(-1)*$Q$1*F579/$S$1</f>
        <v>-16.630948844878091</v>
      </c>
    </row>
    <row r="581" spans="2:10" x14ac:dyDescent="0.2">
      <c r="B581" s="31">
        <v>551.55300000007264</v>
      </c>
      <c r="C581" s="31">
        <v>1618.6759999999776</v>
      </c>
      <c r="D581" s="31">
        <v>1434.6950000000652</v>
      </c>
      <c r="E581" s="31">
        <v>551.55300000007264</v>
      </c>
      <c r="H581" s="31">
        <v>1201.6413333333719</v>
      </c>
      <c r="I581" s="31">
        <f>H581+(SIN((G579)*PI()/180)*$O$1)*ABS(F579)*$O$2</f>
        <v>1229.7758898804534</v>
      </c>
    </row>
    <row r="582" spans="2:10" x14ac:dyDescent="0.2">
      <c r="B582" s="31" t="s">
        <v>130</v>
      </c>
      <c r="C582" s="31" t="s">
        <v>132</v>
      </c>
      <c r="D582" s="31" t="s">
        <v>133</v>
      </c>
      <c r="E582" s="31" t="s">
        <v>130</v>
      </c>
      <c r="F582" s="31">
        <v>1.9782693168302781E-3</v>
      </c>
      <c r="G582" s="31">
        <v>192.75509599011806</v>
      </c>
    </row>
    <row r="583" spans="2:10" x14ac:dyDescent="0.2">
      <c r="B583" s="31">
        <v>801.62000000011176</v>
      </c>
      <c r="C583" s="31">
        <v>782.77399999997579</v>
      </c>
      <c r="D583" s="31">
        <v>556.50800000014715</v>
      </c>
      <c r="E583" s="31">
        <v>801.62000000011176</v>
      </c>
      <c r="H583" s="31">
        <v>713.63400000007823</v>
      </c>
      <c r="I583" s="31">
        <f>H583+(COS(G582*PI()/180)*$O$1)*ABS(F582)*$O$2</f>
        <v>633.24021056108313</v>
      </c>
      <c r="J583" s="32">
        <f>(-1)*$Q$1*F582/$S$1</f>
        <v>-16.48557764025232</v>
      </c>
    </row>
    <row r="584" spans="2:10" x14ac:dyDescent="0.2">
      <c r="B584" s="31">
        <v>551.55300000007264</v>
      </c>
      <c r="C584" s="31">
        <v>131.10900000005495</v>
      </c>
      <c r="D584" s="31">
        <v>489.57900000002701</v>
      </c>
      <c r="E584" s="31">
        <v>551.55300000007264</v>
      </c>
      <c r="H584" s="31">
        <v>390.74700000005151</v>
      </c>
      <c r="I584" s="31">
        <f>H584+(SIN((G582)*PI()/180)*$O$1)*ABS(F582)*$O$2</f>
        <v>372.54822605898073</v>
      </c>
    </row>
    <row r="585" spans="2:10" x14ac:dyDescent="0.2">
      <c r="B585" s="31" t="s">
        <v>130</v>
      </c>
      <c r="C585" s="31" t="s">
        <v>132</v>
      </c>
      <c r="D585" s="31" t="s">
        <v>134</v>
      </c>
      <c r="E585" s="31" t="s">
        <v>130</v>
      </c>
      <c r="F585" s="31">
        <v>1.7275091925609634E-3</v>
      </c>
      <c r="G585" s="31">
        <v>195.04687681235282</v>
      </c>
    </row>
    <row r="586" spans="2:10" x14ac:dyDescent="0.2">
      <c r="B586" s="31">
        <v>801.62000000011176</v>
      </c>
      <c r="C586" s="31">
        <v>782.77399999997579</v>
      </c>
      <c r="D586" s="31">
        <v>451.2160000000149</v>
      </c>
      <c r="E586" s="31">
        <v>801.62000000011176</v>
      </c>
      <c r="H586" s="31">
        <v>678.53666666670085</v>
      </c>
      <c r="I586" s="31">
        <f>H586+(COS(G585*PI()/180)*$O$1)*ABS(F585)*$O$2</f>
        <v>609.02502588381071</v>
      </c>
      <c r="J586" s="32">
        <f>(-1)*$Q$1*F585/$S$1</f>
        <v>-14.395909938008028</v>
      </c>
    </row>
    <row r="587" spans="2:10" x14ac:dyDescent="0.2">
      <c r="B587" s="31">
        <v>551.55300000007264</v>
      </c>
      <c r="C587" s="31">
        <v>131.10900000005495</v>
      </c>
      <c r="D587" s="31">
        <v>695.53300000005402</v>
      </c>
      <c r="E587" s="31">
        <v>551.55300000007264</v>
      </c>
      <c r="H587" s="31">
        <v>459.39833333339385</v>
      </c>
      <c r="I587" s="31">
        <f>H587+(SIN((G585)*PI()/180)*$O$1)*ABS(F585)*$O$2</f>
        <v>440.71177749098661</v>
      </c>
    </row>
    <row r="588" spans="2:10" x14ac:dyDescent="0.2">
      <c r="B588" s="31" t="s">
        <v>130</v>
      </c>
      <c r="C588" s="31" t="s">
        <v>132</v>
      </c>
      <c r="D588" s="31" t="s">
        <v>135</v>
      </c>
      <c r="E588" s="31" t="s">
        <v>130</v>
      </c>
      <c r="F588" s="31">
        <v>1.7211009887458271E-3</v>
      </c>
      <c r="G588" s="31">
        <v>195.11461677150353</v>
      </c>
    </row>
    <row r="589" spans="2:10" x14ac:dyDescent="0.2">
      <c r="B589" s="31">
        <v>801.62000000011176</v>
      </c>
      <c r="C589" s="31">
        <v>782.77399999997579</v>
      </c>
      <c r="D589" s="31">
        <v>470.84499999997206</v>
      </c>
      <c r="E589" s="31">
        <v>801.62000000011176</v>
      </c>
      <c r="H589" s="31">
        <v>685.07966666668653</v>
      </c>
      <c r="I589" s="31">
        <f>H589+(COS(G588*PI()/180)*$O$1)*ABS(F588)*$O$2</f>
        <v>615.84793893939525</v>
      </c>
      <c r="J589" s="32">
        <f>(-1)*$Q$1*F588/$S$1</f>
        <v>-14.342508239548559</v>
      </c>
    </row>
    <row r="590" spans="2:10" x14ac:dyDescent="0.2">
      <c r="B590" s="31">
        <v>551.55300000007264</v>
      </c>
      <c r="C590" s="31">
        <v>131.10900000005495</v>
      </c>
      <c r="D590" s="31">
        <v>884.9089999999851</v>
      </c>
      <c r="E590" s="31">
        <v>551.55300000007264</v>
      </c>
      <c r="H590" s="31">
        <v>522.52366666670423</v>
      </c>
      <c r="I590" s="31">
        <f>H590+(SIN((G588)*PI()/180)*$O$1)*ABS(F588)*$O$2</f>
        <v>503.82456398951228</v>
      </c>
    </row>
    <row r="591" spans="2:10" x14ac:dyDescent="0.2">
      <c r="B591" s="31" t="s">
        <v>130</v>
      </c>
      <c r="C591" s="31" t="s">
        <v>132</v>
      </c>
      <c r="D591" s="31" t="s">
        <v>136</v>
      </c>
      <c r="E591" s="31" t="s">
        <v>130</v>
      </c>
      <c r="F591" s="31">
        <v>1.3774291455545219E-3</v>
      </c>
      <c r="G591" s="31">
        <v>199.73607560705227</v>
      </c>
    </row>
    <row r="592" spans="2:10" x14ac:dyDescent="0.2">
      <c r="B592" s="31">
        <v>801.62000000011176</v>
      </c>
      <c r="C592" s="31">
        <v>782.77399999997579</v>
      </c>
      <c r="D592" s="31">
        <v>1446.7360000000335</v>
      </c>
      <c r="E592" s="31">
        <v>801.62000000011176</v>
      </c>
      <c r="H592" s="31">
        <v>1010.376666666707</v>
      </c>
      <c r="I592" s="31">
        <f>H592+(COS(G591*PI()/180)*$O$1)*ABS(F591)*$O$2</f>
        <v>956.35515189788725</v>
      </c>
      <c r="J592" s="32">
        <f>(-1)*$Q$1*F591/$S$1</f>
        <v>-11.47857621295435</v>
      </c>
    </row>
    <row r="593" spans="2:10" x14ac:dyDescent="0.2">
      <c r="B593" s="31">
        <v>551.55300000007264</v>
      </c>
      <c r="C593" s="31">
        <v>131.10900000005495</v>
      </c>
      <c r="D593" s="31">
        <v>1139.7540000000736</v>
      </c>
      <c r="E593" s="31">
        <v>551.55300000007264</v>
      </c>
      <c r="H593" s="31">
        <v>607.47200000006706</v>
      </c>
      <c r="I593" s="31">
        <f>H593+(SIN((G591)*PI()/180)*$O$1)*ABS(F591)*$O$2</f>
        <v>588.09111408127524</v>
      </c>
    </row>
    <row r="594" spans="2:10" x14ac:dyDescent="0.2">
      <c r="B594" s="31" t="s">
        <v>130</v>
      </c>
      <c r="C594" s="31" t="s">
        <v>132</v>
      </c>
      <c r="D594" s="31" t="s">
        <v>137</v>
      </c>
      <c r="E594" s="31" t="s">
        <v>130</v>
      </c>
      <c r="F594" s="31">
        <v>1.4105833563530313E-3</v>
      </c>
      <c r="G594" s="31">
        <v>199.18477264135242</v>
      </c>
    </row>
    <row r="595" spans="2:10" x14ac:dyDescent="0.2">
      <c r="B595" s="31">
        <v>801.62000000011176</v>
      </c>
      <c r="C595" s="31">
        <v>782.77399999997579</v>
      </c>
      <c r="D595" s="31">
        <v>1270.5770000000484</v>
      </c>
      <c r="E595" s="31">
        <v>801.62000000011176</v>
      </c>
      <c r="H595" s="31">
        <v>951.65700000004529</v>
      </c>
      <c r="I595" s="31">
        <f>H595+(COS(G594*PI()/180)*$O$1)*ABS(F594)*$O$2</f>
        <v>896.14679871403257</v>
      </c>
      <c r="J595" s="32">
        <f>(-1)*$Q$1*F594/$S$1</f>
        <v>-11.754861302941928</v>
      </c>
    </row>
    <row r="596" spans="2:10" x14ac:dyDescent="0.2">
      <c r="B596" s="31">
        <v>551.55300000007264</v>
      </c>
      <c r="C596" s="31">
        <v>131.10900000005495</v>
      </c>
      <c r="D596" s="31">
        <v>498.1260000000475</v>
      </c>
      <c r="E596" s="31">
        <v>551.55300000007264</v>
      </c>
      <c r="H596" s="31">
        <v>393.59600000005838</v>
      </c>
      <c r="I596" s="31">
        <f>H596+(SIN((G594)*PI()/180)*$O$1)*ABS(F594)*$O$2</f>
        <v>374.28184302981015</v>
      </c>
    </row>
    <row r="597" spans="2:10" x14ac:dyDescent="0.2">
      <c r="B597" s="31" t="s">
        <v>130</v>
      </c>
      <c r="C597" s="31" t="s">
        <v>132</v>
      </c>
      <c r="D597" s="31" t="s">
        <v>138</v>
      </c>
      <c r="E597" s="31" t="s">
        <v>130</v>
      </c>
      <c r="F597" s="31">
        <v>1.1743840247776824E-3</v>
      </c>
      <c r="G597" s="31">
        <v>203.86394371505992</v>
      </c>
    </row>
    <row r="598" spans="2:10" x14ac:dyDescent="0.2">
      <c r="B598" s="31">
        <v>801.62000000011176</v>
      </c>
      <c r="C598" s="31">
        <v>782.77399999997579</v>
      </c>
      <c r="D598" s="31">
        <v>2559.1700000001583</v>
      </c>
      <c r="E598" s="31">
        <v>801.62000000011176</v>
      </c>
      <c r="H598" s="31">
        <v>1381.188000000082</v>
      </c>
      <c r="I598" s="31">
        <f>H598+(COS(G597*PI()/180)*$O$1)*ABS(F597)*$O$2</f>
        <v>1336.4386481999188</v>
      </c>
      <c r="J598" s="32">
        <f>(-1)*$Q$1*F597/$S$1</f>
        <v>-9.7865335398140196</v>
      </c>
    </row>
    <row r="599" spans="2:10" x14ac:dyDescent="0.2">
      <c r="B599" s="31">
        <v>551.55300000007264</v>
      </c>
      <c r="C599" s="31">
        <v>131.10900000005495</v>
      </c>
      <c r="D599" s="31">
        <v>830.26100000005681</v>
      </c>
      <c r="E599" s="31">
        <v>551.55300000007264</v>
      </c>
      <c r="H599" s="31">
        <v>504.30766666672815</v>
      </c>
      <c r="I599" s="31">
        <f>H599+(SIN((G597)*PI()/180)*$O$1)*ABS(F597)*$O$2</f>
        <v>484.51116491483128</v>
      </c>
    </row>
    <row r="600" spans="2:10" x14ac:dyDescent="0.2">
      <c r="B600" s="31" t="s">
        <v>130</v>
      </c>
      <c r="C600" s="31" t="s">
        <v>132</v>
      </c>
      <c r="D600" s="31" t="s">
        <v>139</v>
      </c>
      <c r="E600" s="31" t="s">
        <v>130</v>
      </c>
      <c r="F600" s="31">
        <v>1.1325647741761413E-3</v>
      </c>
      <c r="G600" s="31">
        <v>204.92044562496127</v>
      </c>
    </row>
    <row r="601" spans="2:10" x14ac:dyDescent="0.2">
      <c r="B601" s="31">
        <v>801.62000000011176</v>
      </c>
      <c r="C601" s="31">
        <v>782.77399999997579</v>
      </c>
      <c r="D601" s="31">
        <v>1997.7360000000335</v>
      </c>
      <c r="E601" s="31">
        <v>801.62000000011176</v>
      </c>
      <c r="H601" s="31">
        <v>1194.0433333333738</v>
      </c>
      <c r="I601" s="31">
        <f>H601+(COS(G600*PI()/180)*$O$1)*ABS(F600)*$O$2</f>
        <v>1151.246838629904</v>
      </c>
      <c r="J601" s="32">
        <f>(-1)*$Q$1*F600/$S$1</f>
        <v>-9.4380397848011786</v>
      </c>
    </row>
    <row r="602" spans="2:10" x14ac:dyDescent="0.2">
      <c r="B602" s="31">
        <v>551.55300000007264</v>
      </c>
      <c r="C602" s="31">
        <v>131.10900000005495</v>
      </c>
      <c r="D602" s="31">
        <v>1434.6950000000652</v>
      </c>
      <c r="E602" s="31">
        <v>551.55300000007264</v>
      </c>
      <c r="H602" s="31">
        <v>705.78566666673089</v>
      </c>
      <c r="I602" s="31">
        <f>H602+(SIN((G600)*PI()/180)*$O$1)*ABS(F600)*$O$2</f>
        <v>685.90162996431218</v>
      </c>
    </row>
    <row r="603" spans="2:10" x14ac:dyDescent="0.2">
      <c r="B603" s="31" t="s">
        <v>130</v>
      </c>
      <c r="C603" s="31" t="s">
        <v>133</v>
      </c>
      <c r="D603" s="31" t="s">
        <v>134</v>
      </c>
      <c r="E603" s="31" t="s">
        <v>130</v>
      </c>
      <c r="F603" s="31">
        <v>2.0108385271605839E-3</v>
      </c>
      <c r="G603" s="31">
        <v>204.61351106409006</v>
      </c>
    </row>
    <row r="604" spans="2:10" x14ac:dyDescent="0.2">
      <c r="B604" s="31">
        <v>801.62000000011176</v>
      </c>
      <c r="C604" s="31">
        <v>556.50800000014715</v>
      </c>
      <c r="D604" s="31">
        <v>451.2160000000149</v>
      </c>
      <c r="E604" s="31">
        <v>801.62000000011176</v>
      </c>
      <c r="H604" s="31">
        <v>603.1146666667579</v>
      </c>
      <c r="I604" s="31">
        <f>H604+(COS(G603*PI()/180)*$O$1)*ABS(F603)*$O$2</f>
        <v>526.94260187110581</v>
      </c>
      <c r="J604" s="32">
        <f>(-1)*$Q$1*F603/$S$1</f>
        <v>-16.756987726338203</v>
      </c>
    </row>
    <row r="605" spans="2:10" x14ac:dyDescent="0.2">
      <c r="B605" s="31">
        <v>551.55300000007264</v>
      </c>
      <c r="C605" s="31">
        <v>489.57900000002701</v>
      </c>
      <c r="D605" s="31">
        <v>695.53300000005402</v>
      </c>
      <c r="E605" s="31">
        <v>551.55300000007264</v>
      </c>
      <c r="H605" s="31">
        <v>578.88833333338459</v>
      </c>
      <c r="I605" s="31">
        <f>H605+(SIN((G603)*PI()/180)*$O$1)*ABS(F603)*$O$2</f>
        <v>543.99230940109112</v>
      </c>
    </row>
    <row r="606" spans="2:10" x14ac:dyDescent="0.2">
      <c r="B606" s="31" t="s">
        <v>130</v>
      </c>
      <c r="C606" s="31" t="s">
        <v>133</v>
      </c>
      <c r="D606" s="31" t="s">
        <v>135</v>
      </c>
      <c r="E606" s="31" t="s">
        <v>130</v>
      </c>
      <c r="F606" s="31">
        <v>1.9857860856276372E-3</v>
      </c>
      <c r="G606" s="31">
        <v>199.37771736811129</v>
      </c>
    </row>
    <row r="607" spans="2:10" x14ac:dyDescent="0.2">
      <c r="B607" s="31">
        <v>801.62000000011176</v>
      </c>
      <c r="C607" s="31">
        <v>556.50800000014715</v>
      </c>
      <c r="D607" s="31">
        <v>470.84499999997206</v>
      </c>
      <c r="E607" s="31">
        <v>801.62000000011176</v>
      </c>
      <c r="H607" s="31">
        <v>609.65766666674369</v>
      </c>
      <c r="I607" s="31">
        <f>H607+(COS(G606*PI()/180)*$O$1)*ABS(F606)*$O$2</f>
        <v>531.60371623130823</v>
      </c>
      <c r="J607" s="32">
        <f>(-1)*$Q$1*F606/$S$1</f>
        <v>-16.548217380230309</v>
      </c>
    </row>
    <row r="608" spans="2:10" x14ac:dyDescent="0.2">
      <c r="B608" s="31">
        <v>551.55300000007264</v>
      </c>
      <c r="C608" s="31">
        <v>489.57900000002701</v>
      </c>
      <c r="D608" s="31">
        <v>884.9089999999851</v>
      </c>
      <c r="E608" s="31">
        <v>551.55300000007264</v>
      </c>
      <c r="H608" s="31">
        <v>642.01366666669492</v>
      </c>
      <c r="I608" s="31">
        <f>H608+(SIN((G606)*PI()/180)*$O$1)*ABS(F606)*$O$2</f>
        <v>614.56064710587987</v>
      </c>
    </row>
    <row r="609" spans="2:10" x14ac:dyDescent="0.2">
      <c r="B609" s="31" t="s">
        <v>130</v>
      </c>
      <c r="C609" s="31" t="s">
        <v>134</v>
      </c>
      <c r="D609" s="31" t="s">
        <v>135</v>
      </c>
      <c r="E609" s="31" t="s">
        <v>130</v>
      </c>
      <c r="F609" s="31">
        <v>1.7352600454965707E-3</v>
      </c>
      <c r="G609" s="31">
        <v>195.38052716695523</v>
      </c>
    </row>
    <row r="610" spans="2:10" x14ac:dyDescent="0.2">
      <c r="B610" s="31">
        <v>801.62000000011176</v>
      </c>
      <c r="C610" s="31">
        <v>451.2160000000149</v>
      </c>
      <c r="D610" s="31">
        <v>470.84499999997206</v>
      </c>
      <c r="E610" s="31">
        <v>801.62000000011176</v>
      </c>
      <c r="H610" s="31">
        <v>574.5603333333662</v>
      </c>
      <c r="I610" s="31">
        <f>H610+(COS(G609*PI()/180)*$O$1)*ABS(F609)*$O$2</f>
        <v>504.84730203175803</v>
      </c>
      <c r="J610" s="32">
        <f>(-1)*$Q$1*F609/$S$1</f>
        <v>-14.460500379138089</v>
      </c>
    </row>
    <row r="611" spans="2:10" x14ac:dyDescent="0.2">
      <c r="B611" s="31">
        <v>551.55300000007264</v>
      </c>
      <c r="C611" s="31">
        <v>695.53300000005402</v>
      </c>
      <c r="D611" s="31">
        <v>884.9089999999851</v>
      </c>
      <c r="E611" s="31">
        <v>551.55300000007264</v>
      </c>
      <c r="H611" s="31">
        <v>710.66500000003725</v>
      </c>
      <c r="I611" s="31">
        <f>H611+(SIN((G609)*PI()/180)*$O$1)*ABS(F609)*$O$2</f>
        <v>691.48832022700765</v>
      </c>
    </row>
    <row r="612" spans="2:10" x14ac:dyDescent="0.2">
      <c r="B612" s="31" t="s">
        <v>130</v>
      </c>
      <c r="C612" s="31" t="s">
        <v>134</v>
      </c>
      <c r="D612" s="31" t="s">
        <v>136</v>
      </c>
      <c r="E612" s="31" t="s">
        <v>130</v>
      </c>
      <c r="F612" s="31">
        <v>1.5677489904830837E-3</v>
      </c>
      <c r="G612" s="31">
        <v>186.55226119423503</v>
      </c>
    </row>
    <row r="613" spans="2:10" x14ac:dyDescent="0.2">
      <c r="B613" s="31">
        <v>801.62000000011176</v>
      </c>
      <c r="C613" s="31">
        <v>451.2160000000149</v>
      </c>
      <c r="D613" s="31">
        <v>1446.7360000000335</v>
      </c>
      <c r="E613" s="31">
        <v>801.62000000011176</v>
      </c>
      <c r="H613" s="31">
        <v>899.85733333338669</v>
      </c>
      <c r="I613" s="31">
        <f>H613+(COS(G612*PI()/180)*$O$1)*ABS(F612)*$O$2</f>
        <v>834.96113557474916</v>
      </c>
      <c r="J613" s="32">
        <f>(-1)*$Q$1*F612/$S$1</f>
        <v>-13.064574920692365</v>
      </c>
    </row>
    <row r="614" spans="2:10" x14ac:dyDescent="0.2">
      <c r="B614" s="31">
        <v>551.55300000007264</v>
      </c>
      <c r="C614" s="31">
        <v>695.53300000005402</v>
      </c>
      <c r="D614" s="31">
        <v>1139.7540000000736</v>
      </c>
      <c r="E614" s="31">
        <v>551.55300000007264</v>
      </c>
      <c r="H614" s="31">
        <v>795.61333333340008</v>
      </c>
      <c r="I614" s="31">
        <f>H614+(SIN((G612)*PI()/180)*$O$1)*ABS(F612)*$O$2</f>
        <v>788.15937714011511</v>
      </c>
    </row>
    <row r="615" spans="2:10" x14ac:dyDescent="0.2">
      <c r="B615" s="31" t="s">
        <v>130</v>
      </c>
      <c r="C615" s="31" t="s">
        <v>134</v>
      </c>
      <c r="D615" s="31" t="s">
        <v>139</v>
      </c>
      <c r="E615" s="31" t="s">
        <v>130</v>
      </c>
      <c r="F615" s="31">
        <v>1.4494824425038716E-3</v>
      </c>
      <c r="G615" s="31">
        <v>176.40206993128282</v>
      </c>
    </row>
    <row r="616" spans="2:10" x14ac:dyDescent="0.2">
      <c r="B616" s="31">
        <v>801.62000000011176</v>
      </c>
      <c r="C616" s="31">
        <v>451.2160000000149</v>
      </c>
      <c r="D616" s="31">
        <v>1997.7360000000335</v>
      </c>
      <c r="E616" s="31">
        <v>801.62000000011176</v>
      </c>
      <c r="H616" s="31">
        <v>1083.5240000000533</v>
      </c>
      <c r="I616" s="31">
        <f>H616+(COS(G615*PI()/180)*$O$1)*ABS(F615)*$O$2</f>
        <v>1023.2479372031017</v>
      </c>
      <c r="J616" s="32">
        <f>(-1)*$Q$1*F615/$S$1</f>
        <v>-12.079020354198931</v>
      </c>
    </row>
    <row r="617" spans="2:10" x14ac:dyDescent="0.2">
      <c r="B617" s="31">
        <v>551.55300000007264</v>
      </c>
      <c r="C617" s="31">
        <v>695.53300000005402</v>
      </c>
      <c r="D617" s="31">
        <v>1434.6950000000652</v>
      </c>
      <c r="E617" s="31">
        <v>551.55300000007264</v>
      </c>
      <c r="H617" s="31">
        <v>893.92700000006391</v>
      </c>
      <c r="I617" s="31">
        <f>H617+(SIN((G615)*PI()/180)*$O$1)*ABS(F615)*$O$2</f>
        <v>897.717062219441</v>
      </c>
    </row>
    <row r="618" spans="2:10" x14ac:dyDescent="0.2">
      <c r="B618" s="31" t="s">
        <v>130</v>
      </c>
      <c r="C618" s="31" t="s">
        <v>135</v>
      </c>
      <c r="D618" s="31" t="s">
        <v>136</v>
      </c>
      <c r="E618" s="31" t="s">
        <v>130</v>
      </c>
      <c r="F618" s="31">
        <v>1.5015582687830621E-3</v>
      </c>
      <c r="G618" s="31">
        <v>190.21853720078076</v>
      </c>
    </row>
    <row r="619" spans="2:10" x14ac:dyDescent="0.2">
      <c r="B619" s="31">
        <v>801.62000000011176</v>
      </c>
      <c r="C619" s="31">
        <v>470.84499999997206</v>
      </c>
      <c r="D619" s="31">
        <v>1446.7360000000335</v>
      </c>
      <c r="E619" s="31">
        <v>801.62000000011176</v>
      </c>
      <c r="H619" s="31">
        <v>906.40033333337249</v>
      </c>
      <c r="I619" s="31">
        <f>H619+(COS(G618*PI()/180)*$O$1)*ABS(F618)*$O$2</f>
        <v>844.82779387892538</v>
      </c>
      <c r="J619" s="32">
        <f>(-1)*$Q$1*F618/$S$1</f>
        <v>-12.512985573192184</v>
      </c>
    </row>
    <row r="620" spans="2:10" x14ac:dyDescent="0.2">
      <c r="B620" s="31">
        <v>551.55300000007264</v>
      </c>
      <c r="C620" s="31">
        <v>884.9089999999851</v>
      </c>
      <c r="D620" s="31">
        <v>1139.7540000000736</v>
      </c>
      <c r="E620" s="31">
        <v>551.55300000007264</v>
      </c>
      <c r="H620" s="31">
        <v>858.7386666667104</v>
      </c>
      <c r="I620" s="31">
        <f>H620+(SIN((G618)*PI()/180)*$O$1)*ABS(F618)*$O$2</f>
        <v>847.63945119878429</v>
      </c>
    </row>
    <row r="621" spans="2:10" x14ac:dyDescent="0.2">
      <c r="B621" s="31" t="s">
        <v>130</v>
      </c>
      <c r="C621" s="31" t="s">
        <v>135</v>
      </c>
      <c r="D621" s="31" t="s">
        <v>137</v>
      </c>
      <c r="E621" s="31" t="s">
        <v>130</v>
      </c>
      <c r="F621" s="31">
        <v>1.2907645339835273E-3</v>
      </c>
      <c r="G621" s="31">
        <v>183.48592062354541</v>
      </c>
    </row>
    <row r="622" spans="2:10" x14ac:dyDescent="0.2">
      <c r="B622" s="31">
        <v>801.62000000011176</v>
      </c>
      <c r="C622" s="31">
        <v>470.84499999997206</v>
      </c>
      <c r="D622" s="31">
        <v>1270.5770000000484</v>
      </c>
      <c r="E622" s="31">
        <v>801.62000000011176</v>
      </c>
      <c r="H622" s="31">
        <v>847.68066666671075</v>
      </c>
      <c r="I622" s="31">
        <f>H622+(COS(G621*PI()/180)*$O$1)*ABS(F621)*$O$2</f>
        <v>793.99831989565894</v>
      </c>
      <c r="J622" s="32">
        <f>(-1)*$Q$1*F621/$S$1</f>
        <v>-10.756371116529396</v>
      </c>
    </row>
    <row r="623" spans="2:10" x14ac:dyDescent="0.2">
      <c r="B623" s="31">
        <v>551.55300000007264</v>
      </c>
      <c r="C623" s="31">
        <v>884.9089999999851</v>
      </c>
      <c r="D623" s="31">
        <v>498.1260000000475</v>
      </c>
      <c r="E623" s="31">
        <v>551.55300000007264</v>
      </c>
      <c r="H623" s="31">
        <v>644.86266666670178</v>
      </c>
      <c r="I623" s="31">
        <f>H623+(SIN((G621)*PI()/180)*$O$1)*ABS(F621)*$O$2</f>
        <v>641.59255427333699</v>
      </c>
    </row>
    <row r="624" spans="2:10" x14ac:dyDescent="0.2">
      <c r="B624" s="31" t="s">
        <v>130</v>
      </c>
      <c r="C624" s="31" t="s">
        <v>135</v>
      </c>
      <c r="D624" s="31" t="s">
        <v>138</v>
      </c>
      <c r="E624" s="31" t="s">
        <v>130</v>
      </c>
      <c r="F624" s="31">
        <v>1.1586191335621881E-3</v>
      </c>
      <c r="G624" s="31">
        <v>177.45725527908297</v>
      </c>
    </row>
    <row r="625" spans="2:10" x14ac:dyDescent="0.2">
      <c r="B625" s="31">
        <v>801.62000000011176</v>
      </c>
      <c r="C625" s="31">
        <v>470.84499999997206</v>
      </c>
      <c r="D625" s="31">
        <v>2559.1700000001583</v>
      </c>
      <c r="E625" s="31">
        <v>801.62000000011176</v>
      </c>
      <c r="H625" s="31">
        <v>1277.2116666667473</v>
      </c>
      <c r="I625" s="31">
        <f>H625+(COS(G624*PI()/180)*$O$1)*ABS(F624)*$O$2</f>
        <v>1228.9834016919456</v>
      </c>
      <c r="J625" s="32">
        <f>(-1)*$Q$1*F624/$S$1</f>
        <v>-9.6551594463515666</v>
      </c>
    </row>
    <row r="626" spans="2:10" x14ac:dyDescent="0.2">
      <c r="B626" s="31">
        <v>551.55300000007264</v>
      </c>
      <c r="C626" s="31">
        <v>884.9089999999851</v>
      </c>
      <c r="D626" s="31">
        <v>830.26100000005681</v>
      </c>
      <c r="E626" s="31">
        <v>551.55300000007264</v>
      </c>
      <c r="H626" s="31">
        <v>755.57433333337156</v>
      </c>
      <c r="I626" s="31">
        <f>H626+(SIN((G624)*PI()/180)*$O$1)*ABS(F624)*$O$2</f>
        <v>757.71607465344312</v>
      </c>
    </row>
    <row r="627" spans="2:10" x14ac:dyDescent="0.2">
      <c r="B627" s="31" t="s">
        <v>130</v>
      </c>
      <c r="C627" s="31" t="s">
        <v>135</v>
      </c>
      <c r="D627" s="31" t="s">
        <v>139</v>
      </c>
      <c r="E627" s="31" t="s">
        <v>130</v>
      </c>
      <c r="F627" s="31">
        <v>1.3111316872800845E-3</v>
      </c>
      <c r="G627" s="31">
        <v>184.26299428093856</v>
      </c>
    </row>
    <row r="628" spans="2:10" x14ac:dyDescent="0.2">
      <c r="B628" s="31">
        <v>801.62000000011176</v>
      </c>
      <c r="C628" s="31">
        <v>470.84499999997206</v>
      </c>
      <c r="D628" s="31">
        <v>1997.7360000000335</v>
      </c>
      <c r="E628" s="31">
        <v>801.62000000011176</v>
      </c>
      <c r="H628" s="31">
        <v>1090.0670000000391</v>
      </c>
      <c r="I628" s="31">
        <f>H628+(COS(G627*PI()/180)*$O$1)*ABS(F627)*$O$2</f>
        <v>1035.587656348426</v>
      </c>
      <c r="J628" s="32">
        <f>(-1)*$Q$1*F627/$S$1</f>
        <v>-10.926097394000704</v>
      </c>
    </row>
    <row r="629" spans="2:10" x14ac:dyDescent="0.2">
      <c r="B629" s="31">
        <v>551.55300000007264</v>
      </c>
      <c r="C629" s="31">
        <v>884.9089999999851</v>
      </c>
      <c r="D629" s="31">
        <v>1434.6950000000652</v>
      </c>
      <c r="E629" s="31">
        <v>551.55300000007264</v>
      </c>
      <c r="H629" s="31">
        <v>957.05233333337435</v>
      </c>
      <c r="I629" s="31">
        <f>H629+(SIN((G627)*PI()/180)*$O$1)*ABS(F627)*$O$2</f>
        <v>952.99139478801783</v>
      </c>
    </row>
    <row r="630" spans="2:10" x14ac:dyDescent="0.2">
      <c r="B630" s="31" t="s">
        <v>130</v>
      </c>
      <c r="C630" s="31" t="s">
        <v>136</v>
      </c>
      <c r="D630" s="31" t="s">
        <v>137</v>
      </c>
      <c r="E630" s="31" t="s">
        <v>130</v>
      </c>
      <c r="F630" s="31">
        <v>1.3963384401273519E-3</v>
      </c>
      <c r="G630" s="31">
        <v>197.94124294876502</v>
      </c>
    </row>
    <row r="631" spans="2:10" x14ac:dyDescent="0.2">
      <c r="B631" s="31">
        <v>801.62000000011176</v>
      </c>
      <c r="C631" s="31">
        <v>1446.7360000000335</v>
      </c>
      <c r="D631" s="31">
        <v>1270.5770000000484</v>
      </c>
      <c r="E631" s="31">
        <v>801.62000000011176</v>
      </c>
      <c r="H631" s="31">
        <v>1172.9776666667312</v>
      </c>
      <c r="I631" s="31">
        <f>H631+(COS(G630*PI()/180)*$O$1)*ABS(F630)*$O$2</f>
        <v>1117.6260595355461</v>
      </c>
      <c r="J631" s="32">
        <f>(-1)*$Q$1*F630/$S$1</f>
        <v>-11.636153667727934</v>
      </c>
    </row>
    <row r="632" spans="2:10" x14ac:dyDescent="0.2">
      <c r="B632" s="31">
        <v>551.55300000007264</v>
      </c>
      <c r="C632" s="31">
        <v>1139.7540000000736</v>
      </c>
      <c r="D632" s="31">
        <v>498.1260000000475</v>
      </c>
      <c r="E632" s="31">
        <v>551.55300000007264</v>
      </c>
      <c r="H632" s="31">
        <v>729.81100000006461</v>
      </c>
      <c r="I632" s="31">
        <f>H632+(SIN((G630)*PI()/180)*$O$1)*ABS(F630)*$O$2</f>
        <v>711.88890769839986</v>
      </c>
    </row>
    <row r="633" spans="2:10" x14ac:dyDescent="0.2">
      <c r="B633" s="31" t="s">
        <v>130</v>
      </c>
      <c r="C633" s="31" t="s">
        <v>136</v>
      </c>
      <c r="D633" s="31" t="s">
        <v>138</v>
      </c>
      <c r="E633" s="31" t="s">
        <v>130</v>
      </c>
      <c r="F633" s="31">
        <v>1.2783766851064378E-3</v>
      </c>
      <c r="G633" s="31">
        <v>216.393192154921</v>
      </c>
    </row>
    <row r="634" spans="2:10" x14ac:dyDescent="0.2">
      <c r="B634" s="31">
        <v>801.62000000011176</v>
      </c>
      <c r="C634" s="31">
        <v>1446.7360000000335</v>
      </c>
      <c r="D634" s="31">
        <v>2559.1700000001583</v>
      </c>
      <c r="E634" s="31">
        <v>801.62000000011176</v>
      </c>
      <c r="H634" s="31">
        <v>1602.5086666667678</v>
      </c>
      <c r="I634" s="31">
        <f>H634+(COS(G633*PI()/180)*$O$1)*ABS(F633)*$O$2</f>
        <v>1559.6316835366918</v>
      </c>
      <c r="J634" s="32">
        <f>(-1)*$Q$1*F633/$S$1</f>
        <v>-10.653139042553649</v>
      </c>
    </row>
    <row r="635" spans="2:10" x14ac:dyDescent="0.2">
      <c r="B635" s="31">
        <v>551.55300000007264</v>
      </c>
      <c r="C635" s="31">
        <v>1139.7540000000736</v>
      </c>
      <c r="D635" s="31">
        <v>830.26100000005681</v>
      </c>
      <c r="E635" s="31">
        <v>551.55300000007264</v>
      </c>
      <c r="H635" s="31">
        <v>840.52266666673438</v>
      </c>
      <c r="I635" s="31">
        <f>H635+(SIN((G633)*PI()/180)*$O$1)*ABS(F633)*$O$2</f>
        <v>808.91889150991665</v>
      </c>
    </row>
    <row r="636" spans="2:10" x14ac:dyDescent="0.2">
      <c r="B636" s="31" t="s">
        <v>130</v>
      </c>
      <c r="C636" s="31" t="s">
        <v>137</v>
      </c>
      <c r="D636" s="31" t="s">
        <v>139</v>
      </c>
      <c r="E636" s="31" t="s">
        <v>130</v>
      </c>
      <c r="F636" s="31">
        <v>1.2981233290547973E-3</v>
      </c>
      <c r="G636" s="31">
        <v>185.18744262349875</v>
      </c>
    </row>
    <row r="637" spans="2:10" x14ac:dyDescent="0.2">
      <c r="B637" s="31">
        <v>801.62000000011176</v>
      </c>
      <c r="C637" s="31">
        <v>1270.5770000000484</v>
      </c>
      <c r="D637" s="31">
        <v>1997.7360000000335</v>
      </c>
      <c r="E637" s="31">
        <v>801.62000000011176</v>
      </c>
      <c r="H637" s="31">
        <v>1356.644333333398</v>
      </c>
      <c r="I637" s="31">
        <f>H637+(COS(G636*PI()/180)*$O$1)*ABS(F636)*$O$2</f>
        <v>1302.7773947751996</v>
      </c>
      <c r="J637" s="32">
        <f>(-1)*$Q$1*F636/$S$1</f>
        <v>-10.817694408789977</v>
      </c>
    </row>
    <row r="638" spans="2:10" x14ac:dyDescent="0.2">
      <c r="B638" s="31">
        <v>551.55300000007264</v>
      </c>
      <c r="C638" s="31">
        <v>498.1260000000475</v>
      </c>
      <c r="D638" s="31">
        <v>1434.6950000000652</v>
      </c>
      <c r="E638" s="31">
        <v>551.55300000007264</v>
      </c>
      <c r="H638" s="31">
        <v>828.12466666672844</v>
      </c>
      <c r="I638" s="31">
        <f>H638+(SIN((G636)*PI()/180)*$O$1)*ABS(F636)*$O$2</f>
        <v>823.23429465465938</v>
      </c>
    </row>
    <row r="639" spans="2:10" x14ac:dyDescent="0.2">
      <c r="B639" s="31" t="s">
        <v>130</v>
      </c>
      <c r="C639" s="31" t="s">
        <v>138</v>
      </c>
      <c r="D639" s="31" t="s">
        <v>139</v>
      </c>
      <c r="E639" s="31" t="s">
        <v>130</v>
      </c>
      <c r="F639" s="31">
        <v>1.1566290434196246E-3</v>
      </c>
      <c r="G639" s="31">
        <v>200.07172496430289</v>
      </c>
    </row>
    <row r="640" spans="2:10" x14ac:dyDescent="0.2">
      <c r="B640" s="31">
        <v>801.62000000011176</v>
      </c>
      <c r="C640" s="31">
        <v>2559.1700000001583</v>
      </c>
      <c r="D640" s="31">
        <v>1997.7360000000335</v>
      </c>
      <c r="E640" s="31">
        <v>801.62000000011176</v>
      </c>
      <c r="H640" s="31">
        <v>1786.1753333334345</v>
      </c>
      <c r="I640" s="31">
        <f>H640+(COS(G639*PI()/180)*$O$1)*ABS(F639)*$O$2</f>
        <v>1740.9095120440265</v>
      </c>
      <c r="J640" s="32">
        <f>(-1)*$Q$1*F639/$S$1</f>
        <v>-9.6385753618302044</v>
      </c>
    </row>
    <row r="641" spans="2:10" x14ac:dyDescent="0.2">
      <c r="B641" s="31">
        <v>551.55300000007264</v>
      </c>
      <c r="C641" s="31">
        <v>830.26100000005681</v>
      </c>
      <c r="D641" s="31">
        <v>1434.6950000000652</v>
      </c>
      <c r="E641" s="31">
        <v>551.55300000007264</v>
      </c>
      <c r="H641" s="31">
        <v>938.83633333339822</v>
      </c>
      <c r="I641" s="31">
        <f>H641+(SIN((G639)*PI()/180)*$O$1)*ABS(F639)*$O$2</f>
        <v>922.29672033498161</v>
      </c>
    </row>
    <row r="642" spans="2:10" x14ac:dyDescent="0.2">
      <c r="B642" s="31" t="s">
        <v>131</v>
      </c>
      <c r="C642" s="31" t="s">
        <v>132</v>
      </c>
      <c r="D642" s="31" t="s">
        <v>136</v>
      </c>
      <c r="E642" s="31" t="s">
        <v>131</v>
      </c>
      <c r="F642" s="31">
        <v>2.3369438987704875E-3</v>
      </c>
      <c r="G642" s="31">
        <v>174.76266150159509</v>
      </c>
    </row>
    <row r="643" spans="2:10" x14ac:dyDescent="0.2">
      <c r="B643" s="31">
        <v>296.06099999998696</v>
      </c>
      <c r="C643" s="31">
        <v>782.77399999997579</v>
      </c>
      <c r="D643" s="31">
        <v>1446.7360000000335</v>
      </c>
      <c r="E643" s="31">
        <v>296.06099999998696</v>
      </c>
      <c r="H643" s="31">
        <v>841.85699999999872</v>
      </c>
      <c r="I643" s="31">
        <f>H643+(COS(G642*PI()/180)*$O$1)*ABS(F642)*$O$2</f>
        <v>744.89085636854543</v>
      </c>
      <c r="J643" s="32">
        <f>(-1)*$Q$1*F642/$S$1</f>
        <v>-19.474532489754065</v>
      </c>
    </row>
    <row r="644" spans="2:10" x14ac:dyDescent="0.2">
      <c r="B644" s="31">
        <v>1618.6759999999776</v>
      </c>
      <c r="C644" s="31">
        <v>131.10900000005495</v>
      </c>
      <c r="D644" s="31">
        <v>1139.7540000000736</v>
      </c>
      <c r="E644" s="31">
        <v>1618.6759999999776</v>
      </c>
      <c r="H644" s="31">
        <v>963.17966666670202</v>
      </c>
      <c r="I644" s="31">
        <f>H644+(SIN((G642)*PI()/180)*$O$1)*ABS(F642)*$O$2</f>
        <v>972.06799505884283</v>
      </c>
    </row>
    <row r="645" spans="2:10" x14ac:dyDescent="0.2">
      <c r="B645" s="31" t="s">
        <v>131</v>
      </c>
      <c r="C645" s="31" t="s">
        <v>132</v>
      </c>
      <c r="D645" s="31" t="s">
        <v>137</v>
      </c>
      <c r="E645" s="31" t="s">
        <v>131</v>
      </c>
      <c r="F645" s="31">
        <v>1.9672002208559265E-3</v>
      </c>
      <c r="G645" s="31">
        <v>170.02257102178004</v>
      </c>
    </row>
    <row r="646" spans="2:10" x14ac:dyDescent="0.2">
      <c r="B646" s="31">
        <v>296.06099999998696</v>
      </c>
      <c r="C646" s="31">
        <v>782.77399999997579</v>
      </c>
      <c r="D646" s="31">
        <v>1270.5770000000484</v>
      </c>
      <c r="E646" s="31">
        <v>296.06099999998696</v>
      </c>
      <c r="H646" s="31">
        <v>783.1373333333371</v>
      </c>
      <c r="I646" s="31">
        <f>H646+(COS(G645*PI()/180)*$O$1)*ABS(F645)*$O$2</f>
        <v>702.41031464044431</v>
      </c>
      <c r="J646" s="32">
        <f>(-1)*$Q$1*F645/$S$1</f>
        <v>-16.39333517379939</v>
      </c>
    </row>
    <row r="647" spans="2:10" x14ac:dyDescent="0.2">
      <c r="B647" s="31">
        <v>1618.6759999999776</v>
      </c>
      <c r="C647" s="31">
        <v>131.10900000005495</v>
      </c>
      <c r="D647" s="31">
        <v>498.1260000000475</v>
      </c>
      <c r="E647" s="31">
        <v>1618.6759999999776</v>
      </c>
      <c r="H647" s="31">
        <v>749.3036666666934</v>
      </c>
      <c r="I647" s="31">
        <f>H647+(SIN((G645)*PI()/180)*$O$1)*ABS(F645)*$O$2</f>
        <v>763.5052301711296</v>
      </c>
    </row>
    <row r="648" spans="2:10" x14ac:dyDescent="0.2">
      <c r="B648" s="31" t="s">
        <v>131</v>
      </c>
      <c r="C648" s="31" t="s">
        <v>132</v>
      </c>
      <c r="D648" s="31" t="s">
        <v>138</v>
      </c>
      <c r="E648" s="31" t="s">
        <v>131</v>
      </c>
      <c r="F648" s="31">
        <v>1.5397653892068963E-3</v>
      </c>
      <c r="G648" s="31">
        <v>161.12837416649353</v>
      </c>
    </row>
    <row r="649" spans="2:10" x14ac:dyDescent="0.2">
      <c r="B649" s="31">
        <v>296.06099999998696</v>
      </c>
      <c r="C649" s="31">
        <v>782.77399999997579</v>
      </c>
      <c r="D649" s="31">
        <v>2559.1700000001583</v>
      </c>
      <c r="E649" s="31">
        <v>296.06099999998696</v>
      </c>
      <c r="H649" s="31">
        <v>1212.6683333333738</v>
      </c>
      <c r="I649" s="31">
        <f>H649+(COS(G648*PI()/180)*$O$1)*ABS(F648)*$O$2</f>
        <v>1151.9601538423276</v>
      </c>
      <c r="J649" s="32">
        <f>(-1)*$Q$1*F648/$S$1</f>
        <v>-12.831378243390803</v>
      </c>
    </row>
    <row r="650" spans="2:10" x14ac:dyDescent="0.2">
      <c r="B650" s="31">
        <v>1618.6759999999776</v>
      </c>
      <c r="C650" s="31">
        <v>131.10900000005495</v>
      </c>
      <c r="D650" s="31">
        <v>830.26100000005681</v>
      </c>
      <c r="E650" s="31">
        <v>1618.6759999999776</v>
      </c>
      <c r="H650" s="31">
        <v>860.01533333336317</v>
      </c>
      <c r="I650" s="31">
        <f>H650+(SIN((G648)*PI()/180)*$O$1)*ABS(F648)*$O$2</f>
        <v>880.76680637763161</v>
      </c>
    </row>
    <row r="651" spans="2:10" x14ac:dyDescent="0.2">
      <c r="B651" s="31" t="s">
        <v>131</v>
      </c>
      <c r="C651" s="31" t="s">
        <v>132</v>
      </c>
      <c r="D651" s="31" t="s">
        <v>139</v>
      </c>
      <c r="E651" s="31" t="s">
        <v>131</v>
      </c>
      <c r="F651" s="31">
        <v>1.9448362378693658E-3</v>
      </c>
      <c r="G651" s="31">
        <v>169.67027153585303</v>
      </c>
    </row>
    <row r="652" spans="2:10" x14ac:dyDescent="0.2">
      <c r="B652" s="31">
        <v>296.06099999998696</v>
      </c>
      <c r="C652" s="31">
        <v>782.77399999997579</v>
      </c>
      <c r="D652" s="31">
        <v>1997.7360000000335</v>
      </c>
      <c r="E652" s="31">
        <v>296.06099999998696</v>
      </c>
      <c r="H652" s="31">
        <v>1025.5236666666653</v>
      </c>
      <c r="I652" s="31">
        <f>H652+(COS(G651*PI()/180)*$O$1)*ABS(F651)*$O$2</f>
        <v>945.80222544400169</v>
      </c>
      <c r="J652" s="32">
        <f>(-1)*$Q$1*F651/$S$1</f>
        <v>-16.206968648911385</v>
      </c>
    </row>
    <row r="653" spans="2:10" x14ac:dyDescent="0.2">
      <c r="B653" s="31">
        <v>1618.6759999999776</v>
      </c>
      <c r="C653" s="31">
        <v>131.10900000005495</v>
      </c>
      <c r="D653" s="31">
        <v>1434.6950000000652</v>
      </c>
      <c r="E653" s="31">
        <v>1618.6759999999776</v>
      </c>
      <c r="H653" s="31">
        <v>1061.4933333333659</v>
      </c>
      <c r="I653" s="31">
        <f>H653+(SIN((G651)*PI()/180)*$O$1)*ABS(F651)*$O$2</f>
        <v>1076.0239089947527</v>
      </c>
    </row>
    <row r="654" spans="2:10" x14ac:dyDescent="0.2">
      <c r="B654" s="31" t="s">
        <v>131</v>
      </c>
      <c r="C654" s="31" t="s">
        <v>133</v>
      </c>
      <c r="D654" s="31" t="s">
        <v>136</v>
      </c>
      <c r="E654" s="31" t="s">
        <v>131</v>
      </c>
      <c r="F654" s="31">
        <v>2.2584850530507879E-3</v>
      </c>
      <c r="G654" s="31">
        <v>166.43296195218048</v>
      </c>
    </row>
    <row r="655" spans="2:10" x14ac:dyDescent="0.2">
      <c r="B655" s="31">
        <v>296.06099999998696</v>
      </c>
      <c r="C655" s="31">
        <v>556.50800000014715</v>
      </c>
      <c r="D655" s="31">
        <v>1446.7360000000335</v>
      </c>
      <c r="E655" s="31">
        <v>296.06099999998696</v>
      </c>
      <c r="H655" s="31">
        <v>766.43500000005588</v>
      </c>
      <c r="I655" s="31">
        <f>H655+(COS(G654*PI()/180)*$O$1)*ABS(F654)*$O$2</f>
        <v>674.95731052205201</v>
      </c>
      <c r="J655" s="32">
        <f>(-1)*$Q$1*F654/$S$1</f>
        <v>-18.820708775423235</v>
      </c>
    </row>
    <row r="656" spans="2:10" x14ac:dyDescent="0.2">
      <c r="B656" s="31">
        <v>1618.6759999999776</v>
      </c>
      <c r="C656" s="31">
        <v>489.57900000002701</v>
      </c>
      <c r="D656" s="31">
        <v>1139.7540000000736</v>
      </c>
      <c r="E656" s="31">
        <v>1618.6759999999776</v>
      </c>
      <c r="H656" s="31">
        <v>1082.6696666666928</v>
      </c>
      <c r="I656" s="31">
        <f>H656+(SIN((G654)*PI()/180)*$O$1)*ABS(F654)*$O$2</f>
        <v>1104.7447498601539</v>
      </c>
    </row>
    <row r="657" spans="2:10" x14ac:dyDescent="0.2">
      <c r="B657" s="31" t="s">
        <v>131</v>
      </c>
      <c r="C657" s="31" t="s">
        <v>133</v>
      </c>
      <c r="D657" s="31" t="s">
        <v>137</v>
      </c>
      <c r="E657" s="31" t="s">
        <v>131</v>
      </c>
      <c r="F657" s="31">
        <v>1.6909188046188117E-3</v>
      </c>
      <c r="G657" s="31">
        <v>156.32392714467696</v>
      </c>
    </row>
    <row r="658" spans="2:10" x14ac:dyDescent="0.2">
      <c r="B658" s="31">
        <v>296.06099999998696</v>
      </c>
      <c r="C658" s="31">
        <v>556.50800000014715</v>
      </c>
      <c r="D658" s="31">
        <v>1270.5770000000484</v>
      </c>
      <c r="E658" s="31">
        <v>296.06099999998696</v>
      </c>
      <c r="H658" s="31">
        <v>707.71533333339414</v>
      </c>
      <c r="I658" s="31">
        <f>H658+(COS(G657*PI()/180)*$O$1)*ABS(F657)*$O$2</f>
        <v>643.19055023884403</v>
      </c>
      <c r="J658" s="32">
        <f>(-1)*$Q$1*F657/$S$1</f>
        <v>-14.090990038490098</v>
      </c>
    </row>
    <row r="659" spans="2:10" x14ac:dyDescent="0.2">
      <c r="B659" s="31">
        <v>1618.6759999999776</v>
      </c>
      <c r="C659" s="31">
        <v>489.57900000002701</v>
      </c>
      <c r="D659" s="31">
        <v>498.1260000000475</v>
      </c>
      <c r="E659" s="31">
        <v>1618.6759999999776</v>
      </c>
      <c r="H659" s="31">
        <v>868.79366666668409</v>
      </c>
      <c r="I659" s="31">
        <f>H659+(SIN((G657)*PI()/180)*$O$1)*ABS(F657)*$O$2</f>
        <v>897.08593368829168</v>
      </c>
    </row>
    <row r="660" spans="2:10" x14ac:dyDescent="0.2">
      <c r="B660" s="31" t="s">
        <v>131</v>
      </c>
      <c r="C660" s="31" t="s">
        <v>133</v>
      </c>
      <c r="D660" s="31" t="s">
        <v>138</v>
      </c>
      <c r="E660" s="31" t="s">
        <v>131</v>
      </c>
      <c r="F660" s="31">
        <v>1.5559050241927593E-3</v>
      </c>
      <c r="G660" s="31">
        <v>152.52628491085287</v>
      </c>
    </row>
    <row r="661" spans="2:10" x14ac:dyDescent="0.2">
      <c r="B661" s="31">
        <v>296.06099999998696</v>
      </c>
      <c r="C661" s="31">
        <v>556.50800000014715</v>
      </c>
      <c r="D661" s="31">
        <v>2559.1700000001583</v>
      </c>
      <c r="E661" s="31">
        <v>296.06099999998696</v>
      </c>
      <c r="H661" s="31">
        <v>1137.2463333334308</v>
      </c>
      <c r="I661" s="31">
        <f>H661+(COS(G660*PI()/180)*$O$1)*ABS(F660)*$O$2</f>
        <v>1079.7282476874973</v>
      </c>
      <c r="J661" s="32">
        <f>(-1)*$Q$1*F660/$S$1</f>
        <v>-12.965875201606329</v>
      </c>
    </row>
    <row r="662" spans="2:10" x14ac:dyDescent="0.2">
      <c r="B662" s="31">
        <v>1618.6759999999776</v>
      </c>
      <c r="C662" s="31">
        <v>489.57900000002701</v>
      </c>
      <c r="D662" s="31">
        <v>830.26100000005681</v>
      </c>
      <c r="E662" s="31">
        <v>1618.6759999999776</v>
      </c>
      <c r="H662" s="31">
        <v>979.50533333335386</v>
      </c>
      <c r="I662" s="31">
        <f>H662+(SIN((G660)*PI()/180)*$O$1)*ABS(F660)*$O$2</f>
        <v>1009.4138240545152</v>
      </c>
    </row>
    <row r="663" spans="2:10" x14ac:dyDescent="0.2">
      <c r="B663" s="31" t="s">
        <v>131</v>
      </c>
      <c r="C663" s="31" t="s">
        <v>133</v>
      </c>
      <c r="D663" s="31" t="s">
        <v>139</v>
      </c>
      <c r="E663" s="31" t="s">
        <v>131</v>
      </c>
      <c r="F663" s="31">
        <v>1.9795181930601052E-3</v>
      </c>
      <c r="G663" s="31">
        <v>162.31999188358384</v>
      </c>
    </row>
    <row r="664" spans="2:10" x14ac:dyDescent="0.2">
      <c r="B664" s="31">
        <v>296.06099999998696</v>
      </c>
      <c r="C664" s="31">
        <v>556.50800000014715</v>
      </c>
      <c r="D664" s="31">
        <v>1997.7360000000335</v>
      </c>
      <c r="E664" s="31">
        <v>296.06099999998696</v>
      </c>
      <c r="H664" s="31">
        <v>950.10166666672251</v>
      </c>
      <c r="I664" s="31">
        <f>H664+(COS(G663*PI()/180)*$O$1)*ABS(F663)*$O$2</f>
        <v>871.51747436063067</v>
      </c>
      <c r="J664" s="32">
        <f>(-1)*$Q$1*F663/$S$1</f>
        <v>-16.495984942167546</v>
      </c>
    </row>
    <row r="665" spans="2:10" x14ac:dyDescent="0.2">
      <c r="B665" s="31">
        <v>1618.6759999999776</v>
      </c>
      <c r="C665" s="31">
        <v>489.57900000002701</v>
      </c>
      <c r="D665" s="31">
        <v>1434.6950000000652</v>
      </c>
      <c r="E665" s="31">
        <v>1618.6759999999776</v>
      </c>
      <c r="H665" s="31">
        <v>1180.9833333333565</v>
      </c>
      <c r="I665" s="31">
        <f>H665+(SIN((G663)*PI()/180)*$O$1)*ABS(F663)*$O$2</f>
        <v>1206.0325389076781</v>
      </c>
    </row>
    <row r="666" spans="2:10" x14ac:dyDescent="0.2">
      <c r="B666" s="31" t="s">
        <v>131</v>
      </c>
      <c r="C666" s="31" t="s">
        <v>134</v>
      </c>
      <c r="D666" s="31" t="s">
        <v>136</v>
      </c>
      <c r="E666" s="31" t="s">
        <v>131</v>
      </c>
      <c r="F666" s="31">
        <v>2.2310416237667397E-3</v>
      </c>
      <c r="G666" s="31">
        <v>156.12936379772157</v>
      </c>
    </row>
    <row r="667" spans="2:10" x14ac:dyDescent="0.2">
      <c r="B667" s="31">
        <v>296.06099999998696</v>
      </c>
      <c r="C667" s="31">
        <v>451.2160000000149</v>
      </c>
      <c r="D667" s="31">
        <v>1446.7360000000335</v>
      </c>
      <c r="E667" s="31">
        <v>296.06099999998696</v>
      </c>
      <c r="H667" s="31">
        <v>731.3376666666785</v>
      </c>
      <c r="I667" s="31">
        <f>H667+(COS(G666*PI()/180)*$O$1)*ABS(F666)*$O$2</f>
        <v>646.32926671517976</v>
      </c>
      <c r="J667" s="32">
        <f>(-1)*$Q$1*F666/$S$1</f>
        <v>-18.592013531389497</v>
      </c>
    </row>
    <row r="668" spans="2:10" x14ac:dyDescent="0.2">
      <c r="B668" s="31">
        <v>1618.6759999999776</v>
      </c>
      <c r="C668" s="31">
        <v>695.53300000005402</v>
      </c>
      <c r="D668" s="31">
        <v>1139.7540000000736</v>
      </c>
      <c r="E668" s="31">
        <v>1618.6759999999776</v>
      </c>
      <c r="H668" s="31">
        <v>1151.3210000000352</v>
      </c>
      <c r="I668" s="31">
        <f>H668+(SIN((G666)*PI()/180)*$O$1)*ABS(F666)*$O$2</f>
        <v>1188.9394278841226</v>
      </c>
    </row>
    <row r="669" spans="2:10" x14ac:dyDescent="0.2">
      <c r="B669" s="31" t="s">
        <v>131</v>
      </c>
      <c r="C669" s="31" t="s">
        <v>134</v>
      </c>
      <c r="D669" s="31" t="s">
        <v>137</v>
      </c>
      <c r="E669" s="31" t="s">
        <v>131</v>
      </c>
      <c r="F669" s="31">
        <v>1.5353623932271927E-3</v>
      </c>
      <c r="G669" s="31">
        <v>136.39668395210469</v>
      </c>
    </row>
    <row r="670" spans="2:10" x14ac:dyDescent="0.2">
      <c r="B670" s="31">
        <v>296.06099999998696</v>
      </c>
      <c r="C670" s="31">
        <v>451.2160000000149</v>
      </c>
      <c r="D670" s="31">
        <v>1270.5770000000484</v>
      </c>
      <c r="E670" s="31">
        <v>296.06099999998696</v>
      </c>
      <c r="H670" s="31">
        <v>672.61800000001676</v>
      </c>
      <c r="I670" s="31">
        <f>H670+(COS(G669*PI()/180)*$O$1)*ABS(F669)*$O$2</f>
        <v>626.29279331496321</v>
      </c>
      <c r="J670" s="32">
        <f>(-1)*$Q$1*F669/$S$1</f>
        <v>-12.794686610226607</v>
      </c>
    </row>
    <row r="671" spans="2:10" x14ac:dyDescent="0.2">
      <c r="B671" s="31">
        <v>1618.6759999999776</v>
      </c>
      <c r="C671" s="31">
        <v>695.53300000005402</v>
      </c>
      <c r="D671" s="31">
        <v>498.1260000000475</v>
      </c>
      <c r="E671" s="31">
        <v>1618.6759999999776</v>
      </c>
      <c r="H671" s="31">
        <v>937.44500000002643</v>
      </c>
      <c r="I671" s="31">
        <f>H671+(SIN((G669)*PI()/180)*$O$1)*ABS(F669)*$O$2</f>
        <v>981.56501090137226</v>
      </c>
    </row>
    <row r="672" spans="2:10" x14ac:dyDescent="0.2">
      <c r="B672" s="31" t="s">
        <v>131</v>
      </c>
      <c r="C672" s="31" t="s">
        <v>134</v>
      </c>
      <c r="D672" s="31" t="s">
        <v>138</v>
      </c>
      <c r="E672" s="31" t="s">
        <v>131</v>
      </c>
      <c r="F672" s="31">
        <v>1.6372423947026871E-3</v>
      </c>
      <c r="G672" s="31">
        <v>140.91952820291922</v>
      </c>
    </row>
    <row r="673" spans="2:10" x14ac:dyDescent="0.2">
      <c r="B673" s="31">
        <v>296.06099999998696</v>
      </c>
      <c r="C673" s="31">
        <v>451.2160000000149</v>
      </c>
      <c r="D673" s="31">
        <v>2559.1700000001583</v>
      </c>
      <c r="E673" s="31">
        <v>296.06099999998696</v>
      </c>
      <c r="H673" s="31">
        <v>1102.1490000000533</v>
      </c>
      <c r="I673" s="31">
        <f>H673+(COS(G672*PI()/180)*$O$1)*ABS(F672)*$O$2</f>
        <v>1049.1936693277598</v>
      </c>
      <c r="J673" s="32">
        <f>(-1)*$Q$1*F672/$S$1</f>
        <v>-13.643686622522393</v>
      </c>
    </row>
    <row r="674" spans="2:10" x14ac:dyDescent="0.2">
      <c r="B674" s="31">
        <v>1618.6759999999776</v>
      </c>
      <c r="C674" s="31">
        <v>695.53300000005402</v>
      </c>
      <c r="D674" s="31">
        <v>830.26100000005681</v>
      </c>
      <c r="E674" s="31">
        <v>1618.6759999999776</v>
      </c>
      <c r="H674" s="31">
        <v>1048.1566666666961</v>
      </c>
      <c r="I674" s="31">
        <f>H674+(SIN((G672)*PI()/180)*$O$1)*ABS(F672)*$O$2</f>
        <v>1091.1623357084395</v>
      </c>
    </row>
    <row r="675" spans="2:10" x14ac:dyDescent="0.2">
      <c r="B675" s="31" t="s">
        <v>131</v>
      </c>
      <c r="C675" s="31" t="s">
        <v>134</v>
      </c>
      <c r="D675" s="31" t="s">
        <v>139</v>
      </c>
      <c r="E675" s="31" t="s">
        <v>131</v>
      </c>
      <c r="F675" s="31">
        <v>2.0727265397847221E-3</v>
      </c>
      <c r="G675" s="31">
        <v>153.19155295876163</v>
      </c>
    </row>
    <row r="676" spans="2:10" x14ac:dyDescent="0.2">
      <c r="B676" s="31">
        <v>296.06099999998696</v>
      </c>
      <c r="C676" s="31">
        <v>451.2160000000149</v>
      </c>
      <c r="D676" s="31">
        <v>1997.7360000000335</v>
      </c>
      <c r="E676" s="31">
        <v>296.06099999998696</v>
      </c>
      <c r="H676" s="31">
        <v>915.00433333334513</v>
      </c>
      <c r="I676" s="31">
        <f>H676+(COS(G675*PI()/180)*$O$1)*ABS(F675)*$O$2</f>
        <v>837.92314516776901</v>
      </c>
      <c r="J676" s="32">
        <f>(-1)*$Q$1*F675/$S$1</f>
        <v>-17.272721164872685</v>
      </c>
    </row>
    <row r="677" spans="2:10" x14ac:dyDescent="0.2">
      <c r="B677" s="31">
        <v>1618.6759999999776</v>
      </c>
      <c r="C677" s="31">
        <v>695.53300000005402</v>
      </c>
      <c r="D677" s="31">
        <v>1434.6950000000652</v>
      </c>
      <c r="E677" s="31">
        <v>1618.6759999999776</v>
      </c>
      <c r="H677" s="31">
        <v>1249.6346666666989</v>
      </c>
      <c r="I677" s="31">
        <f>H677+(SIN((G675)*PI()/180)*$O$1)*ABS(F675)*$O$2</f>
        <v>1288.5854412670719</v>
      </c>
    </row>
    <row r="678" spans="2:10" x14ac:dyDescent="0.2">
      <c r="B678" s="31" t="s">
        <v>131</v>
      </c>
      <c r="C678" s="31" t="s">
        <v>135</v>
      </c>
      <c r="D678" s="31" t="s">
        <v>136</v>
      </c>
      <c r="E678" s="31" t="s">
        <v>131</v>
      </c>
      <c r="F678" s="31">
        <v>2.2775812176490263E-3</v>
      </c>
      <c r="G678" s="31">
        <v>145.73119532420986</v>
      </c>
    </row>
    <row r="679" spans="2:10" x14ac:dyDescent="0.2">
      <c r="B679" s="31">
        <v>296.06099999998696</v>
      </c>
      <c r="C679" s="31">
        <v>470.84499999997206</v>
      </c>
      <c r="D679" s="31">
        <v>1446.7360000000335</v>
      </c>
      <c r="E679" s="31">
        <v>296.06099999998696</v>
      </c>
      <c r="H679" s="31">
        <v>737.88066666666418</v>
      </c>
      <c r="I679" s="31">
        <f>H679+(COS(G678*PI()/180)*$O$1)*ABS(F678)*$O$2</f>
        <v>659.45547985280859</v>
      </c>
      <c r="J679" s="32">
        <f>(-1)*$Q$1*F678/$S$1</f>
        <v>-18.979843480408555</v>
      </c>
    </row>
    <row r="680" spans="2:10" x14ac:dyDescent="0.2">
      <c r="B680" s="31">
        <v>1618.6759999999776</v>
      </c>
      <c r="C680" s="31">
        <v>884.9089999999851</v>
      </c>
      <c r="D680" s="31">
        <v>1139.7540000000736</v>
      </c>
      <c r="E680" s="31">
        <v>1618.6759999999776</v>
      </c>
      <c r="H680" s="31">
        <v>1214.4463333333454</v>
      </c>
      <c r="I680" s="31">
        <f>H680+(SIN((G678)*PI()/180)*$O$1)*ABS(F678)*$O$2</f>
        <v>1267.8818228205018</v>
      </c>
    </row>
    <row r="681" spans="2:10" x14ac:dyDescent="0.2">
      <c r="B681" s="31" t="s">
        <v>131</v>
      </c>
      <c r="C681" s="31" t="s">
        <v>135</v>
      </c>
      <c r="D681" s="31" t="s">
        <v>137</v>
      </c>
      <c r="E681" s="31" t="s">
        <v>131</v>
      </c>
      <c r="F681" s="31">
        <v>1.685547921260517E-3</v>
      </c>
      <c r="G681" s="31">
        <v>106.09033256746559</v>
      </c>
    </row>
    <row r="682" spans="2:10" x14ac:dyDescent="0.2">
      <c r="B682" s="31">
        <v>296.06099999998696</v>
      </c>
      <c r="C682" s="31">
        <v>470.84499999997206</v>
      </c>
      <c r="D682" s="31">
        <v>1270.5770000000484</v>
      </c>
      <c r="E682" s="31">
        <v>296.06099999998696</v>
      </c>
      <c r="H682" s="31">
        <v>679.16100000000245</v>
      </c>
      <c r="I682" s="31">
        <f>H682+(COS(G681*PI()/180)*$O$1)*ABS(F681)*$O$2</f>
        <v>659.69625478557191</v>
      </c>
      <c r="J682" s="32">
        <f>(-1)*$Q$1*F681/$S$1</f>
        <v>-14.046232677170977</v>
      </c>
    </row>
    <row r="683" spans="2:10" x14ac:dyDescent="0.2">
      <c r="B683" s="31">
        <v>1618.6759999999776</v>
      </c>
      <c r="C683" s="31">
        <v>884.9089999999851</v>
      </c>
      <c r="D683" s="31">
        <v>498.1260000000475</v>
      </c>
      <c r="E683" s="31">
        <v>1618.6759999999776</v>
      </c>
      <c r="H683" s="31">
        <v>1000.5703333333367</v>
      </c>
      <c r="I683" s="31">
        <f>H683+(SIN((G681)*PI()/180)*$O$1)*ABS(F681)*$O$2</f>
        <v>1068.050256305047</v>
      </c>
    </row>
    <row r="684" spans="2:10" x14ac:dyDescent="0.2">
      <c r="B684" s="31" t="s">
        <v>131</v>
      </c>
      <c r="C684" s="31" t="s">
        <v>135</v>
      </c>
      <c r="D684" s="31" t="s">
        <v>138</v>
      </c>
      <c r="E684" s="31" t="s">
        <v>131</v>
      </c>
      <c r="F684" s="31">
        <v>1.8435075951459025E-3</v>
      </c>
      <c r="G684" s="31">
        <v>127.43185277333228</v>
      </c>
    </row>
    <row r="685" spans="2:10" x14ac:dyDescent="0.2">
      <c r="B685" s="31">
        <v>296.06099999998696</v>
      </c>
      <c r="C685" s="31">
        <v>470.84499999997206</v>
      </c>
      <c r="D685" s="31">
        <v>2559.1700000001583</v>
      </c>
      <c r="E685" s="31">
        <v>296.06099999998696</v>
      </c>
      <c r="H685" s="31">
        <v>1108.6920000000391</v>
      </c>
      <c r="I685" s="31">
        <f>H685+(COS(G684*PI()/180)*$O$1)*ABS(F684)*$O$2</f>
        <v>1062.0038344283605</v>
      </c>
      <c r="J685" s="32">
        <f>(-1)*$Q$1*F684/$S$1</f>
        <v>-15.362563292882523</v>
      </c>
    </row>
    <row r="686" spans="2:10" x14ac:dyDescent="0.2">
      <c r="B686" s="31">
        <v>1618.6759999999776</v>
      </c>
      <c r="C686" s="31">
        <v>884.9089999999851</v>
      </c>
      <c r="D686" s="31">
        <v>830.26100000005681</v>
      </c>
      <c r="E686" s="31">
        <v>1618.6759999999776</v>
      </c>
      <c r="H686" s="31">
        <v>1111.2820000000065</v>
      </c>
      <c r="I686" s="31">
        <f>H686+(SIN((G684)*PI()/180)*$O$1)*ABS(F684)*$O$2</f>
        <v>1172.2772782496143</v>
      </c>
    </row>
    <row r="687" spans="2:10" x14ac:dyDescent="0.2">
      <c r="B687" s="31" t="s">
        <v>131</v>
      </c>
      <c r="C687" s="31" t="s">
        <v>135</v>
      </c>
      <c r="D687" s="31" t="s">
        <v>139</v>
      </c>
      <c r="E687" s="31" t="s">
        <v>131</v>
      </c>
      <c r="F687" s="31">
        <v>2.2286193845846613E-3</v>
      </c>
      <c r="G687" s="31">
        <v>144.33049651142952</v>
      </c>
    </row>
    <row r="688" spans="2:10" x14ac:dyDescent="0.2">
      <c r="B688" s="31">
        <v>296.06099999998696</v>
      </c>
      <c r="C688" s="31">
        <v>470.84499999997206</v>
      </c>
      <c r="D688" s="31">
        <v>1997.7360000000335</v>
      </c>
      <c r="E688" s="31">
        <v>296.06099999998696</v>
      </c>
      <c r="H688" s="31">
        <v>921.54733333333081</v>
      </c>
      <c r="I688" s="31">
        <f>H688+(COS(G687*PI()/180)*$O$1)*ABS(F687)*$O$2</f>
        <v>846.10912337888908</v>
      </c>
      <c r="J688" s="32">
        <f>(-1)*$Q$1*F687/$S$1</f>
        <v>-18.571828204872176</v>
      </c>
    </row>
    <row r="689" spans="2:10" x14ac:dyDescent="0.2">
      <c r="B689" s="31">
        <v>1618.6759999999776</v>
      </c>
      <c r="C689" s="31">
        <v>884.9089999999851</v>
      </c>
      <c r="D689" s="31">
        <v>1434.6950000000652</v>
      </c>
      <c r="E689" s="31">
        <v>1618.6759999999776</v>
      </c>
      <c r="H689" s="31">
        <v>1312.7600000000093</v>
      </c>
      <c r="I689" s="31">
        <f>H689+(SIN((G687)*PI()/180)*$O$1)*ABS(F687)*$O$2</f>
        <v>1366.9069902270915</v>
      </c>
    </row>
    <row r="690" spans="2:10" x14ac:dyDescent="0.2">
      <c r="B690" s="31" t="s">
        <v>131</v>
      </c>
      <c r="C690" s="31" t="s">
        <v>136</v>
      </c>
      <c r="D690" s="31" t="s">
        <v>137</v>
      </c>
      <c r="E690" s="31" t="s">
        <v>131</v>
      </c>
      <c r="F690" s="31">
        <v>2.4679350590534697E-3</v>
      </c>
      <c r="G690" s="31">
        <v>182.74186934241328</v>
      </c>
    </row>
    <row r="691" spans="2:10" x14ac:dyDescent="0.2">
      <c r="B691" s="31">
        <v>296.06099999998696</v>
      </c>
      <c r="C691" s="31">
        <v>1446.7360000000335</v>
      </c>
      <c r="D691" s="31">
        <v>1270.5770000000484</v>
      </c>
      <c r="E691" s="31">
        <v>296.06099999998696</v>
      </c>
      <c r="H691" s="31">
        <v>1004.4580000000229</v>
      </c>
      <c r="I691" s="31">
        <f>H691+(COS(G690*PI()/180)*$O$1)*ABS(F690)*$O$2</f>
        <v>901.74509459988644</v>
      </c>
      <c r="J691" s="32">
        <f>(-1)*$Q$1*F690/$S$1</f>
        <v>-20.566125492112249</v>
      </c>
    </row>
    <row r="692" spans="2:10" x14ac:dyDescent="0.2">
      <c r="B692" s="31">
        <v>1618.6759999999776</v>
      </c>
      <c r="C692" s="31">
        <v>1139.7540000000736</v>
      </c>
      <c r="D692" s="31">
        <v>498.1260000000475</v>
      </c>
      <c r="E692" s="31">
        <v>1618.6759999999776</v>
      </c>
      <c r="H692" s="31">
        <v>1085.5186666666996</v>
      </c>
      <c r="I692" s="31">
        <f>H692+(SIN((G690)*PI()/180)*$O$1)*ABS(F690)*$O$2</f>
        <v>1080.5996212109883</v>
      </c>
    </row>
    <row r="693" spans="2:10" x14ac:dyDescent="0.2">
      <c r="B693" s="31" t="s">
        <v>131</v>
      </c>
      <c r="C693" s="31" t="s">
        <v>136</v>
      </c>
      <c r="D693" s="31" t="s">
        <v>139</v>
      </c>
      <c r="E693" s="31" t="s">
        <v>131</v>
      </c>
      <c r="F693" s="31">
        <v>2.3396430723615124E-3</v>
      </c>
      <c r="G693" s="31">
        <v>139.83203434442754</v>
      </c>
    </row>
    <row r="694" spans="2:10" x14ac:dyDescent="0.2">
      <c r="B694" s="31">
        <v>296.06099999998696</v>
      </c>
      <c r="C694" s="31">
        <v>1446.7360000000335</v>
      </c>
      <c r="D694" s="31">
        <v>1997.7360000000335</v>
      </c>
      <c r="E694" s="31">
        <v>296.06099999998696</v>
      </c>
      <c r="H694" s="31">
        <v>1246.8443333333514</v>
      </c>
      <c r="I694" s="31">
        <f>H694+(COS(G693*PI()/180)*$O$1)*ABS(F693)*$O$2</f>
        <v>1172.3504110592496</v>
      </c>
      <c r="J694" s="32">
        <f>(-1)*$Q$1*F693/$S$1</f>
        <v>-19.497025603012602</v>
      </c>
    </row>
    <row r="695" spans="2:10" x14ac:dyDescent="0.2">
      <c r="B695" s="31">
        <v>1618.6759999999776</v>
      </c>
      <c r="C695" s="31">
        <v>1139.7540000000736</v>
      </c>
      <c r="D695" s="31">
        <v>1434.6950000000652</v>
      </c>
      <c r="E695" s="31">
        <v>1618.6759999999776</v>
      </c>
      <c r="H695" s="31">
        <v>1397.7083333333721</v>
      </c>
      <c r="I695" s="31">
        <f>H695+(SIN((G693)*PI()/180)*$O$1)*ABS(F693)*$O$2</f>
        <v>1460.5892185715215</v>
      </c>
    </row>
    <row r="696" spans="2:10" x14ac:dyDescent="0.2">
      <c r="B696" s="31" t="s">
        <v>131</v>
      </c>
      <c r="C696" s="31" t="s">
        <v>137</v>
      </c>
      <c r="D696" s="31" t="s">
        <v>138</v>
      </c>
      <c r="E696" s="31" t="s">
        <v>131</v>
      </c>
      <c r="F696" s="31">
        <v>1.5876183224188766E-3</v>
      </c>
      <c r="G696" s="31">
        <v>146.68579222358636</v>
      </c>
    </row>
    <row r="697" spans="2:10" x14ac:dyDescent="0.2">
      <c r="B697" s="31">
        <v>296.06099999998696</v>
      </c>
      <c r="C697" s="31">
        <v>1270.5770000000484</v>
      </c>
      <c r="D697" s="31">
        <v>2559.1700000001583</v>
      </c>
      <c r="E697" s="31">
        <v>296.06099999998696</v>
      </c>
      <c r="H697" s="31">
        <v>1375.269333333398</v>
      </c>
      <c r="I697" s="31">
        <f>H697+(COS(G696*PI()/180)*$O$1)*ABS(F696)*$O$2</f>
        <v>1319.9890459283388</v>
      </c>
      <c r="J697" s="32">
        <f>(-1)*$Q$1*F696/$S$1</f>
        <v>-13.230152686823972</v>
      </c>
    </row>
    <row r="698" spans="2:10" x14ac:dyDescent="0.2">
      <c r="B698" s="31">
        <v>1618.6759999999776</v>
      </c>
      <c r="C698" s="31">
        <v>498.1260000000475</v>
      </c>
      <c r="D698" s="31">
        <v>830.26100000005681</v>
      </c>
      <c r="E698" s="31">
        <v>1618.6759999999776</v>
      </c>
      <c r="H698" s="31">
        <v>982.35433333336061</v>
      </c>
      <c r="I698" s="31">
        <f>H698+(SIN((G696)*PI()/180)*$O$1)*ABS(F696)*$O$2</f>
        <v>1018.6863209934234</v>
      </c>
    </row>
    <row r="699" spans="2:10" x14ac:dyDescent="0.2">
      <c r="B699" s="31" t="s">
        <v>131</v>
      </c>
      <c r="C699" s="31" t="s">
        <v>137</v>
      </c>
      <c r="D699" s="31" t="s">
        <v>139</v>
      </c>
      <c r="E699" s="31" t="s">
        <v>131</v>
      </c>
      <c r="F699" s="31">
        <v>1.9459444151788557E-3</v>
      </c>
      <c r="G699" s="31">
        <v>169.24341942287143</v>
      </c>
    </row>
    <row r="700" spans="2:10" x14ac:dyDescent="0.2">
      <c r="B700" s="31">
        <v>296.06099999998696</v>
      </c>
      <c r="C700" s="31">
        <v>1270.5770000000484</v>
      </c>
      <c r="D700" s="31">
        <v>1997.7360000000335</v>
      </c>
      <c r="E700" s="31">
        <v>296.06099999998696</v>
      </c>
      <c r="H700" s="31">
        <v>1188.1246666666896</v>
      </c>
      <c r="I700" s="31">
        <f>H700+(COS(G699*PI()/180)*$O$1)*ABS(F699)*$O$2</f>
        <v>1108.4683264806742</v>
      </c>
      <c r="J700" s="32">
        <f>(-1)*$Q$1*F699/$S$1</f>
        <v>-16.216203459823799</v>
      </c>
    </row>
    <row r="701" spans="2:10" x14ac:dyDescent="0.2">
      <c r="B701" s="31">
        <v>1618.6759999999776</v>
      </c>
      <c r="C701" s="31">
        <v>498.1260000000475</v>
      </c>
      <c r="D701" s="31">
        <v>1434.6950000000652</v>
      </c>
      <c r="E701" s="31">
        <v>1618.6759999999776</v>
      </c>
      <c r="H701" s="31">
        <v>1183.8323333333635</v>
      </c>
      <c r="I701" s="31">
        <f>H701+(SIN((G699)*PI()/180)*$O$1)*ABS(F699)*$O$2</f>
        <v>1198.9650407722136</v>
      </c>
    </row>
    <row r="702" spans="2:10" x14ac:dyDescent="0.2">
      <c r="B702" s="31" t="s">
        <v>131</v>
      </c>
      <c r="C702" s="31" t="s">
        <v>138</v>
      </c>
      <c r="D702" s="31" t="s">
        <v>139</v>
      </c>
      <c r="E702" s="31" t="s">
        <v>131</v>
      </c>
      <c r="F702" s="31">
        <v>2.4839045296895096E-3</v>
      </c>
      <c r="G702" s="31">
        <v>212.48499172220812</v>
      </c>
    </row>
    <row r="703" spans="2:10" x14ac:dyDescent="0.2">
      <c r="B703" s="31">
        <v>296.06099999998696</v>
      </c>
      <c r="C703" s="31">
        <v>2559.1700000001583</v>
      </c>
      <c r="D703" s="31">
        <v>1997.7360000000335</v>
      </c>
      <c r="E703" s="31">
        <v>296.06099999998696</v>
      </c>
      <c r="H703" s="31">
        <v>1617.6556666667263</v>
      </c>
      <c r="I703" s="31">
        <f>H703+(COS(G702*PI()/180)*$O$1)*ABS(F702)*$O$2</f>
        <v>1530.3534436998798</v>
      </c>
      <c r="J703" s="32">
        <f>(-1)*$Q$1*F702/$S$1</f>
        <v>-20.699204414079247</v>
      </c>
    </row>
    <row r="704" spans="2:10" x14ac:dyDescent="0.2">
      <c r="B704" s="31">
        <v>1618.6759999999776</v>
      </c>
      <c r="C704" s="31">
        <v>830.26100000005681</v>
      </c>
      <c r="D704" s="31">
        <v>1434.6950000000652</v>
      </c>
      <c r="E704" s="31">
        <v>1618.6759999999776</v>
      </c>
      <c r="H704" s="31">
        <v>1294.5440000000333</v>
      </c>
      <c r="I704" s="31">
        <f>H704+(SIN((G702)*PI()/180)*$O$1)*ABS(F702)*$O$2</f>
        <v>1238.9584942503961</v>
      </c>
    </row>
    <row r="705" spans="2:10" x14ac:dyDescent="0.2">
      <c r="B705" s="31" t="s">
        <v>132</v>
      </c>
      <c r="C705" s="31" t="s">
        <v>133</v>
      </c>
      <c r="D705" s="31" t="s">
        <v>136</v>
      </c>
      <c r="E705" s="31" t="s">
        <v>132</v>
      </c>
      <c r="F705" s="31">
        <v>1.6469248785340948E-3</v>
      </c>
      <c r="G705" s="31">
        <v>188.61537400408477</v>
      </c>
    </row>
    <row r="706" spans="2:10" x14ac:dyDescent="0.2">
      <c r="B706" s="31">
        <v>782.77399999997579</v>
      </c>
      <c r="C706" s="31">
        <v>556.50800000014715</v>
      </c>
      <c r="D706" s="31">
        <v>1446.7360000000335</v>
      </c>
      <c r="E706" s="31">
        <v>782.77399999997579</v>
      </c>
      <c r="H706" s="31">
        <v>928.67266666671878</v>
      </c>
      <c r="I706" s="31">
        <f>H706+(COS(G705*PI()/180)*$O$1)*ABS(F705)*$O$2</f>
        <v>860.82511073699902</v>
      </c>
      <c r="J706" s="32">
        <f>(-1)*$Q$1*F705/$S$1</f>
        <v>-13.724373987784125</v>
      </c>
    </row>
    <row r="707" spans="2:10" x14ac:dyDescent="0.2">
      <c r="B707" s="31">
        <v>131.10900000005495</v>
      </c>
      <c r="C707" s="31">
        <v>489.57900000002701</v>
      </c>
      <c r="D707" s="31">
        <v>1139.7540000000736</v>
      </c>
      <c r="E707" s="31">
        <v>131.10900000005495</v>
      </c>
      <c r="H707" s="31">
        <v>586.81400000005181</v>
      </c>
      <c r="I707" s="31">
        <f>H707+(SIN((G705)*PI()/180)*$O$1)*ABS(F705)*$O$2</f>
        <v>576.53439941064676</v>
      </c>
    </row>
    <row r="708" spans="2:10" x14ac:dyDescent="0.2">
      <c r="B708" s="31" t="s">
        <v>132</v>
      </c>
      <c r="C708" s="31" t="s">
        <v>133</v>
      </c>
      <c r="D708" s="31" t="s">
        <v>137</v>
      </c>
      <c r="E708" s="31" t="s">
        <v>132</v>
      </c>
      <c r="F708" s="31">
        <v>1.5498623310603065E-3</v>
      </c>
      <c r="G708" s="31">
        <v>187.03462852736212</v>
      </c>
    </row>
    <row r="709" spans="2:10" x14ac:dyDescent="0.2">
      <c r="B709" s="31">
        <v>782.77399999997579</v>
      </c>
      <c r="C709" s="31">
        <v>556.50800000014715</v>
      </c>
      <c r="D709" s="31">
        <v>1270.5770000000484</v>
      </c>
      <c r="E709" s="31">
        <v>782.77399999997579</v>
      </c>
      <c r="H709" s="31">
        <v>869.95300000005716</v>
      </c>
      <c r="I709" s="31">
        <f>H709+(COS(G708*PI()/180)*$O$1)*ABS(F708)*$O$2</f>
        <v>805.86152269771446</v>
      </c>
      <c r="J709" s="32">
        <f>(-1)*$Q$1*F708/$S$1</f>
        <v>-12.915519425502556</v>
      </c>
    </row>
    <row r="710" spans="2:10" x14ac:dyDescent="0.2">
      <c r="B710" s="31">
        <v>131.10900000005495</v>
      </c>
      <c r="C710" s="31">
        <v>489.57900000002701</v>
      </c>
      <c r="D710" s="31">
        <v>498.1260000000475</v>
      </c>
      <c r="E710" s="31">
        <v>131.10900000005495</v>
      </c>
      <c r="H710" s="31">
        <v>372.93800000004313</v>
      </c>
      <c r="I710" s="31">
        <f>H710+(SIN((G708)*PI()/180)*$O$1)*ABS(F708)*$O$2</f>
        <v>365.02923347379874</v>
      </c>
    </row>
    <row r="711" spans="2:10" x14ac:dyDescent="0.2">
      <c r="B711" s="31" t="s">
        <v>132</v>
      </c>
      <c r="C711" s="31" t="s">
        <v>133</v>
      </c>
      <c r="D711" s="31" t="s">
        <v>138</v>
      </c>
      <c r="E711" s="31" t="s">
        <v>132</v>
      </c>
      <c r="F711" s="31">
        <v>1.2563602540729053E-3</v>
      </c>
      <c r="G711" s="31">
        <v>180.5418254280128</v>
      </c>
    </row>
    <row r="712" spans="2:10" x14ac:dyDescent="0.2">
      <c r="B712" s="31">
        <v>782.77399999997579</v>
      </c>
      <c r="C712" s="31">
        <v>556.50800000014715</v>
      </c>
      <c r="D712" s="31">
        <v>2559.1700000001583</v>
      </c>
      <c r="E712" s="31">
        <v>782.77399999997579</v>
      </c>
      <c r="H712" s="31">
        <v>1299.4840000000938</v>
      </c>
      <c r="I712" s="31">
        <f>H712+(COS(G711*PI()/180)*$O$1)*ABS(F711)*$O$2</f>
        <v>1247.1379967667015</v>
      </c>
      <c r="J712" s="32">
        <f>(-1)*$Q$1*F711/$S$1</f>
        <v>-10.469668783940877</v>
      </c>
    </row>
    <row r="713" spans="2:10" x14ac:dyDescent="0.2">
      <c r="B713" s="31">
        <v>131.10900000005495</v>
      </c>
      <c r="C713" s="31">
        <v>489.57900000002701</v>
      </c>
      <c r="D713" s="31">
        <v>830.26100000005681</v>
      </c>
      <c r="E713" s="31">
        <v>131.10900000005495</v>
      </c>
      <c r="H713" s="31">
        <v>483.6496666667129</v>
      </c>
      <c r="I713" s="31">
        <f>H713+(SIN((G711)*PI()/180)*$O$1)*ABS(F711)*$O$2</f>
        <v>483.15463472296335</v>
      </c>
    </row>
    <row r="714" spans="2:10" x14ac:dyDescent="0.2">
      <c r="B714" s="31" t="s">
        <v>132</v>
      </c>
      <c r="C714" s="31" t="s">
        <v>133</v>
      </c>
      <c r="D714" s="31" t="s">
        <v>139</v>
      </c>
      <c r="E714" s="31" t="s">
        <v>132</v>
      </c>
      <c r="F714" s="31">
        <v>1.4218763773992469E-3</v>
      </c>
      <c r="G714" s="31">
        <v>184.57945419555676</v>
      </c>
    </row>
    <row r="715" spans="2:10" x14ac:dyDescent="0.2">
      <c r="B715" s="31">
        <v>782.77399999997579</v>
      </c>
      <c r="C715" s="31">
        <v>556.50800000014715</v>
      </c>
      <c r="D715" s="31">
        <v>1997.7360000000335</v>
      </c>
      <c r="E715" s="31">
        <v>782.77399999997579</v>
      </c>
      <c r="H715" s="31">
        <v>1112.3393333333854</v>
      </c>
      <c r="I715" s="31">
        <f>H715+(COS(G714*PI()/180)*$O$1)*ABS(F714)*$O$2</f>
        <v>1053.2836191275044</v>
      </c>
      <c r="J715" s="32">
        <f>(-1)*$Q$1*F714/$S$1</f>
        <v>-11.848969811660391</v>
      </c>
    </row>
    <row r="716" spans="2:10" x14ac:dyDescent="0.2">
      <c r="B716" s="31">
        <v>131.10900000005495</v>
      </c>
      <c r="C716" s="31">
        <v>489.57900000002701</v>
      </c>
      <c r="D716" s="31">
        <v>1434.6950000000652</v>
      </c>
      <c r="E716" s="31">
        <v>131.10900000005495</v>
      </c>
      <c r="H716" s="31">
        <v>685.12766666671575</v>
      </c>
      <c r="I716" s="31">
        <f>H716+(SIN((G714)*PI()/180)*$O$1)*ABS(F714)*$O$2</f>
        <v>680.39747009846701</v>
      </c>
    </row>
    <row r="717" spans="2:10" x14ac:dyDescent="0.2">
      <c r="B717" s="31" t="s">
        <v>132</v>
      </c>
      <c r="C717" s="31" t="s">
        <v>134</v>
      </c>
      <c r="D717" s="31" t="s">
        <v>136</v>
      </c>
      <c r="E717" s="31" t="s">
        <v>132</v>
      </c>
      <c r="F717" s="31">
        <v>1.5238326977234931E-3</v>
      </c>
      <c r="G717" s="31">
        <v>192.92846602811076</v>
      </c>
    </row>
    <row r="718" spans="2:10" x14ac:dyDescent="0.2">
      <c r="B718" s="31">
        <v>782.77399999997579</v>
      </c>
      <c r="C718" s="31">
        <v>451.2160000000149</v>
      </c>
      <c r="D718" s="31">
        <v>1446.7360000000335</v>
      </c>
      <c r="E718" s="31">
        <v>782.77399999997579</v>
      </c>
      <c r="H718" s="31">
        <v>893.5753333333414</v>
      </c>
      <c r="I718" s="31">
        <f>H718+(COS(G717*PI()/180)*$O$1)*ABS(F717)*$O$2</f>
        <v>831.69184255155756</v>
      </c>
      <c r="J718" s="32">
        <f>(-1)*$Q$1*F717/$S$1</f>
        <v>-12.698605814362443</v>
      </c>
    </row>
    <row r="719" spans="2:10" x14ac:dyDescent="0.2">
      <c r="B719" s="31">
        <v>131.10900000005495</v>
      </c>
      <c r="C719" s="31">
        <v>695.53300000005402</v>
      </c>
      <c r="D719" s="31">
        <v>1139.7540000000736</v>
      </c>
      <c r="E719" s="31">
        <v>131.10900000005495</v>
      </c>
      <c r="H719" s="31">
        <v>655.46533333339414</v>
      </c>
      <c r="I719" s="31">
        <f>H719+(SIN((G717)*PI()/180)*$O$1)*ABS(F717)*$O$2</f>
        <v>641.25976015330502</v>
      </c>
    </row>
    <row r="720" spans="2:10" x14ac:dyDescent="0.2">
      <c r="B720" s="31" t="s">
        <v>132</v>
      </c>
      <c r="C720" s="31" t="s">
        <v>134</v>
      </c>
      <c r="D720" s="31" t="s">
        <v>137</v>
      </c>
      <c r="E720" s="31" t="s">
        <v>132</v>
      </c>
      <c r="F720" s="31">
        <v>1.4773362695017413E-3</v>
      </c>
      <c r="G720" s="31">
        <v>192.35889998211917</v>
      </c>
    </row>
    <row r="721" spans="2:10" x14ac:dyDescent="0.2">
      <c r="B721" s="31">
        <v>782.77399999997579</v>
      </c>
      <c r="C721" s="31">
        <v>451.2160000000149</v>
      </c>
      <c r="D721" s="31">
        <v>1270.5770000000484</v>
      </c>
      <c r="E721" s="31">
        <v>782.77399999997579</v>
      </c>
      <c r="H721" s="31">
        <v>834.85566666667967</v>
      </c>
      <c r="I721" s="31">
        <f>H721+(COS(G720*PI()/180)*$O$1)*ABS(F720)*$O$2</f>
        <v>774.72647615572669</v>
      </c>
      <c r="J721" s="32">
        <f>(-1)*$Q$1*F720/$S$1</f>
        <v>-12.311135579181178</v>
      </c>
    </row>
    <row r="722" spans="2:10" x14ac:dyDescent="0.2">
      <c r="B722" s="31">
        <v>131.10900000005495</v>
      </c>
      <c r="C722" s="31">
        <v>695.53300000005402</v>
      </c>
      <c r="D722" s="31">
        <v>498.1260000000475</v>
      </c>
      <c r="E722" s="31">
        <v>131.10900000005495</v>
      </c>
      <c r="H722" s="31">
        <v>441.58933333338547</v>
      </c>
      <c r="I722" s="31">
        <f>H722+(SIN((G720)*PI()/180)*$O$1)*ABS(F720)*$O$2</f>
        <v>428.41428381841092</v>
      </c>
    </row>
    <row r="723" spans="2:10" x14ac:dyDescent="0.2">
      <c r="B723" s="31" t="s">
        <v>132</v>
      </c>
      <c r="C723" s="31" t="s">
        <v>134</v>
      </c>
      <c r="D723" s="31" t="s">
        <v>138</v>
      </c>
      <c r="E723" s="31" t="s">
        <v>132</v>
      </c>
      <c r="F723" s="31">
        <v>1.2061296277811669E-3</v>
      </c>
      <c r="G723" s="31">
        <v>188.09931330566192</v>
      </c>
    </row>
    <row r="724" spans="2:10" x14ac:dyDescent="0.2">
      <c r="B724" s="31">
        <v>782.77399999997579</v>
      </c>
      <c r="C724" s="31">
        <v>451.2160000000149</v>
      </c>
      <c r="D724" s="31">
        <v>2559.1700000001583</v>
      </c>
      <c r="E724" s="31">
        <v>782.77399999997579</v>
      </c>
      <c r="H724" s="31">
        <v>1264.3866666667163</v>
      </c>
      <c r="I724" s="31">
        <f>H724+(COS(G723*PI()/180)*$O$1)*ABS(F723)*$O$2</f>
        <v>1214.6325457293747</v>
      </c>
      <c r="J724" s="32">
        <f>(-1)*$Q$1*F723/$S$1</f>
        <v>-10.051080231509724</v>
      </c>
    </row>
    <row r="725" spans="2:10" x14ac:dyDescent="0.2">
      <c r="B725" s="31">
        <v>131.10900000005495</v>
      </c>
      <c r="C725" s="31">
        <v>695.53300000005402</v>
      </c>
      <c r="D725" s="31">
        <v>830.26100000005681</v>
      </c>
      <c r="E725" s="31">
        <v>131.10900000005495</v>
      </c>
      <c r="H725" s="31">
        <v>552.3010000000553</v>
      </c>
      <c r="I725" s="31">
        <f>H725+(SIN((G723)*PI()/180)*$O$1)*ABS(F723)*$O$2</f>
        <v>545.22054837190888</v>
      </c>
    </row>
    <row r="726" spans="2:10" x14ac:dyDescent="0.2">
      <c r="B726" s="31" t="s">
        <v>132</v>
      </c>
      <c r="C726" s="31" t="s">
        <v>134</v>
      </c>
      <c r="D726" s="31" t="s">
        <v>139</v>
      </c>
      <c r="E726" s="31" t="s">
        <v>132</v>
      </c>
      <c r="F726" s="31">
        <v>1.313940781367425E-3</v>
      </c>
      <c r="G726" s="31">
        <v>190.01764266628675</v>
      </c>
    </row>
    <row r="727" spans="2:10" x14ac:dyDescent="0.2">
      <c r="B727" s="31">
        <v>782.77399999997579</v>
      </c>
      <c r="C727" s="31">
        <v>451.2160000000149</v>
      </c>
      <c r="D727" s="31">
        <v>1997.7360000000335</v>
      </c>
      <c r="E727" s="31">
        <v>782.77399999997579</v>
      </c>
      <c r="H727" s="31">
        <v>1077.2420000000081</v>
      </c>
      <c r="I727" s="31">
        <f>H727+(COS(G726*PI()/180)*$O$1)*ABS(F726)*$O$2</f>
        <v>1023.3291353971855</v>
      </c>
      <c r="J727" s="32">
        <f>(-1)*$Q$1*F726/$S$1</f>
        <v>-10.949506511395208</v>
      </c>
    </row>
    <row r="728" spans="2:10" x14ac:dyDescent="0.2">
      <c r="B728" s="31">
        <v>131.10900000005495</v>
      </c>
      <c r="C728" s="31">
        <v>695.53300000005402</v>
      </c>
      <c r="D728" s="31">
        <v>1434.6950000000652</v>
      </c>
      <c r="E728" s="31">
        <v>131.10900000005495</v>
      </c>
      <c r="H728" s="31">
        <v>753.77900000005809</v>
      </c>
      <c r="I728" s="31">
        <f>H728+(SIN((G726)*PI()/180)*$O$1)*ABS(F726)*$O$2</f>
        <v>744.25558929827366</v>
      </c>
    </row>
    <row r="729" spans="2:10" x14ac:dyDescent="0.2">
      <c r="B729" s="31" t="s">
        <v>132</v>
      </c>
      <c r="C729" s="31" t="s">
        <v>135</v>
      </c>
      <c r="D729" s="31" t="s">
        <v>136</v>
      </c>
      <c r="E729" s="31" t="s">
        <v>132</v>
      </c>
      <c r="F729" s="31">
        <v>1.4971892700232287E-3</v>
      </c>
      <c r="G729" s="31">
        <v>194.0054940011234</v>
      </c>
    </row>
    <row r="730" spans="2:10" x14ac:dyDescent="0.2">
      <c r="B730" s="31">
        <v>782.77399999997579</v>
      </c>
      <c r="C730" s="31">
        <v>470.84499999997206</v>
      </c>
      <c r="D730" s="31">
        <v>1446.7360000000335</v>
      </c>
      <c r="E730" s="31">
        <v>782.77399999997579</v>
      </c>
      <c r="H730" s="31">
        <v>900.11833333332709</v>
      </c>
      <c r="I730" s="31">
        <f>H730+(COS(G729*PI()/180)*$O$1)*ABS(F729)*$O$2</f>
        <v>839.58993281687583</v>
      </c>
      <c r="J730" s="32">
        <f>(-1)*$Q$1*F729/$S$1</f>
        <v>-12.476577250193573</v>
      </c>
    </row>
    <row r="731" spans="2:10" x14ac:dyDescent="0.2">
      <c r="B731" s="31">
        <v>131.10900000005495</v>
      </c>
      <c r="C731" s="31">
        <v>884.9089999999851</v>
      </c>
      <c r="D731" s="31">
        <v>1139.7540000000736</v>
      </c>
      <c r="E731" s="31">
        <v>131.10900000005495</v>
      </c>
      <c r="H731" s="31">
        <v>718.59066666670458</v>
      </c>
      <c r="I731" s="31">
        <f>H731+(SIN((G729)*PI()/180)*$O$1)*ABS(F729)*$O$2</f>
        <v>703.4930765304855</v>
      </c>
    </row>
    <row r="732" spans="2:10" x14ac:dyDescent="0.2">
      <c r="B732" s="31" t="s">
        <v>132</v>
      </c>
      <c r="C732" s="31" t="s">
        <v>135</v>
      </c>
      <c r="D732" s="31" t="s">
        <v>137</v>
      </c>
      <c r="E732" s="31" t="s">
        <v>132</v>
      </c>
      <c r="F732" s="31">
        <v>1.4610406275341764E-3</v>
      </c>
      <c r="G732" s="31">
        <v>193.79421422546352</v>
      </c>
    </row>
    <row r="733" spans="2:10" x14ac:dyDescent="0.2">
      <c r="B733" s="31">
        <v>782.77399999997579</v>
      </c>
      <c r="C733" s="31">
        <v>470.84499999997206</v>
      </c>
      <c r="D733" s="31">
        <v>1270.5770000000484</v>
      </c>
      <c r="E733" s="31">
        <v>782.77399999997579</v>
      </c>
      <c r="H733" s="31">
        <v>841.39866666666546</v>
      </c>
      <c r="I733" s="31">
        <f>H733+(COS(G732*PI()/180)*$O$1)*ABS(F732)*$O$2</f>
        <v>782.2777573736131</v>
      </c>
      <c r="J733" s="32">
        <f>(-1)*$Q$1*F732/$S$1</f>
        <v>-12.175338562784804</v>
      </c>
    </row>
    <row r="734" spans="2:10" x14ac:dyDescent="0.2">
      <c r="B734" s="31">
        <v>131.10900000005495</v>
      </c>
      <c r="C734" s="31">
        <v>884.9089999999851</v>
      </c>
      <c r="D734" s="31">
        <v>498.1260000000475</v>
      </c>
      <c r="E734" s="31">
        <v>131.10900000005495</v>
      </c>
      <c r="H734" s="31">
        <v>504.71466666669585</v>
      </c>
      <c r="I734" s="31">
        <f>H734+(SIN((G732)*PI()/180)*$O$1)*ABS(F732)*$O$2</f>
        <v>490.19950864745476</v>
      </c>
    </row>
    <row r="735" spans="2:10" x14ac:dyDescent="0.2">
      <c r="B735" s="31" t="s">
        <v>132</v>
      </c>
      <c r="C735" s="31" t="s">
        <v>135</v>
      </c>
      <c r="D735" s="31" t="s">
        <v>138</v>
      </c>
      <c r="E735" s="31" t="s">
        <v>132</v>
      </c>
      <c r="F735" s="31">
        <v>1.1903382097955759E-3</v>
      </c>
      <c r="G735" s="31">
        <v>191.79788980562461</v>
      </c>
    </row>
    <row r="736" spans="2:10" x14ac:dyDescent="0.2">
      <c r="B736" s="31">
        <v>782.77399999997579</v>
      </c>
      <c r="C736" s="31">
        <v>470.84499999997206</v>
      </c>
      <c r="D736" s="31">
        <v>2559.1700000001583</v>
      </c>
      <c r="E736" s="31">
        <v>782.77399999997579</v>
      </c>
      <c r="H736" s="31">
        <v>1270.9296666667021</v>
      </c>
      <c r="I736" s="31">
        <f>H736+(COS(G735*PI()/180)*$O$1)*ABS(F735)*$O$2</f>
        <v>1222.3799908552248</v>
      </c>
      <c r="J736" s="32">
        <f>(-1)*$Q$1*F735/$S$1</f>
        <v>-9.9194850816297979</v>
      </c>
    </row>
    <row r="737" spans="2:10" x14ac:dyDescent="0.2">
      <c r="B737" s="31">
        <v>131.10900000005495</v>
      </c>
      <c r="C737" s="31">
        <v>884.9089999999851</v>
      </c>
      <c r="D737" s="31">
        <v>830.26100000005681</v>
      </c>
      <c r="E737" s="31">
        <v>131.10900000005495</v>
      </c>
      <c r="H737" s="31">
        <v>615.42633333336562</v>
      </c>
      <c r="I737" s="31">
        <f>H737+(SIN((G735)*PI()/180)*$O$1)*ABS(F735)*$O$2</f>
        <v>605.28564372578148</v>
      </c>
    </row>
    <row r="738" spans="2:10" x14ac:dyDescent="0.2">
      <c r="B738" s="31" t="s">
        <v>132</v>
      </c>
      <c r="C738" s="31" t="s">
        <v>135</v>
      </c>
      <c r="D738" s="31" t="s">
        <v>139</v>
      </c>
      <c r="E738" s="31" t="s">
        <v>132</v>
      </c>
      <c r="F738" s="31">
        <v>1.2735259934853857E-3</v>
      </c>
      <c r="G738" s="31">
        <v>192.50306535149491</v>
      </c>
    </row>
    <row r="739" spans="2:10" x14ac:dyDescent="0.2">
      <c r="B739" s="31">
        <v>782.77399999997579</v>
      </c>
      <c r="C739" s="31">
        <v>470.84499999997206</v>
      </c>
      <c r="D739" s="31">
        <v>1997.7360000000335</v>
      </c>
      <c r="E739" s="31">
        <v>782.77399999997579</v>
      </c>
      <c r="H739" s="31">
        <v>1083.7849999999937</v>
      </c>
      <c r="I739" s="31">
        <f>H739+(COS(G738*PI()/180)*$O$1)*ABS(F738)*$O$2</f>
        <v>1031.9798502635913</v>
      </c>
      <c r="J739" s="32">
        <f>(-1)*$Q$1*F738/$S$1</f>
        <v>-10.612716612378215</v>
      </c>
    </row>
    <row r="740" spans="2:10" x14ac:dyDescent="0.2">
      <c r="B740" s="31">
        <v>131.10900000005495</v>
      </c>
      <c r="C740" s="31">
        <v>884.9089999999851</v>
      </c>
      <c r="D740" s="31">
        <v>1434.6950000000652</v>
      </c>
      <c r="E740" s="31">
        <v>131.10900000005495</v>
      </c>
      <c r="H740" s="31">
        <v>816.90433333336841</v>
      </c>
      <c r="I740" s="31">
        <f>H740+(SIN((G738)*PI()/180)*$O$1)*ABS(F738)*$O$2</f>
        <v>805.41650028465415</v>
      </c>
    </row>
    <row r="741" spans="2:10" x14ac:dyDescent="0.2">
      <c r="B741" s="31" t="s">
        <v>132</v>
      </c>
      <c r="C741" s="31" t="s">
        <v>136</v>
      </c>
      <c r="D741" s="31" t="s">
        <v>137</v>
      </c>
      <c r="E741" s="31" t="s">
        <v>132</v>
      </c>
      <c r="F741" s="31">
        <v>1.4281089707161674E-3</v>
      </c>
      <c r="G741" s="31">
        <v>197.1081190204211</v>
      </c>
    </row>
    <row r="742" spans="2:10" x14ac:dyDescent="0.2">
      <c r="B742" s="31">
        <v>782.77399999997579</v>
      </c>
      <c r="C742" s="31">
        <v>1446.7360000000335</v>
      </c>
      <c r="D742" s="31">
        <v>1270.5770000000484</v>
      </c>
      <c r="E742" s="31">
        <v>782.77399999997579</v>
      </c>
      <c r="H742" s="31">
        <v>1166.6956666666858</v>
      </c>
      <c r="I742" s="31">
        <f>H742+(COS(G741*PI()/180)*$O$1)*ABS(F741)*$O$2</f>
        <v>1109.8241224810624</v>
      </c>
      <c r="J742" s="32">
        <f>(-1)*$Q$1*F741/$S$1</f>
        <v>-11.900908089301394</v>
      </c>
    </row>
    <row r="743" spans="2:10" x14ac:dyDescent="0.2">
      <c r="B743" s="31">
        <v>131.10900000005495</v>
      </c>
      <c r="C743" s="31">
        <v>1139.7540000000736</v>
      </c>
      <c r="D743" s="31">
        <v>498.1260000000475</v>
      </c>
      <c r="E743" s="31">
        <v>131.10900000005495</v>
      </c>
      <c r="H743" s="31">
        <v>589.66300000005867</v>
      </c>
      <c r="I743" s="31">
        <f>H743+(SIN((G741)*PI()/180)*$O$1)*ABS(F741)*$O$2</f>
        <v>572.15820649391685</v>
      </c>
    </row>
    <row r="744" spans="2:10" x14ac:dyDescent="0.2">
      <c r="B744" s="31" t="s">
        <v>132</v>
      </c>
      <c r="C744" s="31" t="s">
        <v>136</v>
      </c>
      <c r="D744" s="31" t="s">
        <v>138</v>
      </c>
      <c r="E744" s="31" t="s">
        <v>132</v>
      </c>
      <c r="F744" s="31">
        <v>1.1990408300181093E-3</v>
      </c>
      <c r="G744" s="31">
        <v>213.36072208883098</v>
      </c>
    </row>
    <row r="745" spans="2:10" x14ac:dyDescent="0.2">
      <c r="B745" s="31">
        <v>782.77399999997579</v>
      </c>
      <c r="C745" s="31">
        <v>1446.7360000000335</v>
      </c>
      <c r="D745" s="31">
        <v>2559.1700000001583</v>
      </c>
      <c r="E745" s="31">
        <v>782.77399999997579</v>
      </c>
      <c r="H745" s="31">
        <v>1596.2266666667226</v>
      </c>
      <c r="I745" s="31">
        <f>H745+(COS(G744*PI()/180)*$O$1)*ABS(F744)*$O$2</f>
        <v>1554.4987949073759</v>
      </c>
      <c r="J745" s="32">
        <f>(-1)*$Q$1*F744/$S$1</f>
        <v>-9.9920069168175782</v>
      </c>
    </row>
    <row r="746" spans="2:10" x14ac:dyDescent="0.2">
      <c r="B746" s="31">
        <v>131.10900000005495</v>
      </c>
      <c r="C746" s="31">
        <v>1139.7540000000736</v>
      </c>
      <c r="D746" s="31">
        <v>830.26100000005681</v>
      </c>
      <c r="E746" s="31">
        <v>131.10900000005495</v>
      </c>
      <c r="H746" s="31">
        <v>700.37466666672844</v>
      </c>
      <c r="I746" s="31">
        <f>H746+(SIN((G744)*PI()/180)*$O$1)*ABS(F744)*$O$2</f>
        <v>672.90122905730721</v>
      </c>
    </row>
    <row r="747" spans="2:10" x14ac:dyDescent="0.2">
      <c r="B747" s="31" t="s">
        <v>132</v>
      </c>
      <c r="C747" s="31" t="s">
        <v>138</v>
      </c>
      <c r="D747" s="31" t="s">
        <v>139</v>
      </c>
      <c r="E747" s="31" t="s">
        <v>132</v>
      </c>
      <c r="F747" s="31">
        <v>1.1735731017940799E-3</v>
      </c>
      <c r="G747" s="31">
        <v>200.4192943121364</v>
      </c>
    </row>
    <row r="748" spans="2:10" x14ac:dyDescent="0.2">
      <c r="B748" s="31">
        <v>782.77399999997579</v>
      </c>
      <c r="C748" s="31">
        <v>2559.1700000001583</v>
      </c>
      <c r="D748" s="31">
        <v>1997.7360000000335</v>
      </c>
      <c r="E748" s="31">
        <v>782.77399999997579</v>
      </c>
      <c r="H748" s="31">
        <v>1779.8933333333891</v>
      </c>
      <c r="I748" s="31">
        <f>H748+(COS(G747*PI()/180)*$O$1)*ABS(F747)*$O$2</f>
        <v>1734.0670369307468</v>
      </c>
      <c r="J748" s="32">
        <f>(-1)*$Q$1*F747/$S$1</f>
        <v>-9.7797758482839985</v>
      </c>
    </row>
    <row r="749" spans="2:10" x14ac:dyDescent="0.2">
      <c r="B749" s="31">
        <v>131.10900000005495</v>
      </c>
      <c r="C749" s="31">
        <v>830.26100000005681</v>
      </c>
      <c r="D749" s="31">
        <v>1434.6950000000652</v>
      </c>
      <c r="E749" s="31">
        <v>131.10900000005495</v>
      </c>
      <c r="H749" s="31">
        <v>798.68833333339228</v>
      </c>
      <c r="I749" s="31">
        <f>H749+(SIN((G747)*PI()/180)*$O$1)*ABS(F747)*$O$2</f>
        <v>781.62811794541574</v>
      </c>
    </row>
    <row r="750" spans="2:10" x14ac:dyDescent="0.2">
      <c r="B750" s="31" t="s">
        <v>133</v>
      </c>
      <c r="C750" s="31" t="s">
        <v>134</v>
      </c>
      <c r="D750" s="31" t="s">
        <v>135</v>
      </c>
      <c r="E750" s="31" t="s">
        <v>133</v>
      </c>
      <c r="F750" s="31">
        <v>1.2934468556183771E-3</v>
      </c>
      <c r="G750" s="31">
        <v>203.24496721752007</v>
      </c>
    </row>
    <row r="751" spans="2:10" x14ac:dyDescent="0.2">
      <c r="B751" s="31">
        <v>556.50800000014715</v>
      </c>
      <c r="C751" s="31">
        <v>451.2160000000149</v>
      </c>
      <c r="D751" s="31">
        <v>470.84499999997206</v>
      </c>
      <c r="E751" s="31">
        <v>556.50800000014715</v>
      </c>
      <c r="H751" s="31">
        <v>492.85633333337802</v>
      </c>
      <c r="I751" s="31">
        <f>H751+(COS(G750*PI()/180)*$O$1)*ABS(F750)*$O$2</f>
        <v>443.33748142442829</v>
      </c>
      <c r="J751" s="32">
        <f>(-1)*$Q$1*F750/$S$1</f>
        <v>-10.77872379681981</v>
      </c>
    </row>
    <row r="752" spans="2:10" x14ac:dyDescent="0.2">
      <c r="B752" s="31">
        <v>489.57900000002701</v>
      </c>
      <c r="C752" s="31">
        <v>695.53300000005402</v>
      </c>
      <c r="D752" s="31">
        <v>884.9089999999851</v>
      </c>
      <c r="E752" s="31">
        <v>489.57900000002701</v>
      </c>
      <c r="H752" s="31">
        <v>690.007000000022</v>
      </c>
      <c r="I752" s="31">
        <f>H752+(SIN((G750)*PI()/180)*$O$1)*ABS(F750)*$O$2</f>
        <v>668.7371745935277</v>
      </c>
    </row>
    <row r="753" spans="2:10" x14ac:dyDescent="0.2">
      <c r="B753" s="31" t="s">
        <v>133</v>
      </c>
      <c r="C753" s="31" t="s">
        <v>134</v>
      </c>
      <c r="D753" s="31" t="s">
        <v>136</v>
      </c>
      <c r="E753" s="31" t="s">
        <v>133</v>
      </c>
      <c r="F753" s="31">
        <v>1.495247314899873E-3</v>
      </c>
      <c r="G753" s="31">
        <v>203.76289499642678</v>
      </c>
    </row>
    <row r="754" spans="2:10" x14ac:dyDescent="0.2">
      <c r="B754" s="31">
        <v>556.50800000014715</v>
      </c>
      <c r="C754" s="31">
        <v>451.2160000000149</v>
      </c>
      <c r="D754" s="31">
        <v>1446.7360000000335</v>
      </c>
      <c r="E754" s="31">
        <v>556.50800000014715</v>
      </c>
      <c r="H754" s="31">
        <v>818.15333333339856</v>
      </c>
      <c r="I754" s="31">
        <f>H754+(COS(G753*PI()/180)*$O$1)*ABS(F753)*$O$2</f>
        <v>761.13327232333938</v>
      </c>
      <c r="J754" s="32">
        <f>(-1)*$Q$1*F753/$S$1</f>
        <v>-12.460394290832275</v>
      </c>
    </row>
    <row r="755" spans="2:10" x14ac:dyDescent="0.2">
      <c r="B755" s="31">
        <v>489.57900000002701</v>
      </c>
      <c r="C755" s="31">
        <v>695.53300000005402</v>
      </c>
      <c r="D755" s="31">
        <v>1139.7540000000736</v>
      </c>
      <c r="E755" s="31">
        <v>489.57900000002701</v>
      </c>
      <c r="H755" s="31">
        <v>774.95533333338483</v>
      </c>
      <c r="I755" s="31">
        <f>H755+(SIN((G753)*PI()/180)*$O$1)*ABS(F753)*$O$2</f>
        <v>749.8505869796719</v>
      </c>
    </row>
    <row r="756" spans="2:10" x14ac:dyDescent="0.2">
      <c r="B756" s="31" t="s">
        <v>133</v>
      </c>
      <c r="C756" s="31" t="s">
        <v>134</v>
      </c>
      <c r="D756" s="31" t="s">
        <v>137</v>
      </c>
      <c r="E756" s="31" t="s">
        <v>133</v>
      </c>
      <c r="F756" s="31">
        <v>1.6789065133721714E-3</v>
      </c>
      <c r="G756" s="31">
        <v>204.12587726778449</v>
      </c>
    </row>
    <row r="757" spans="2:10" x14ac:dyDescent="0.2">
      <c r="B757" s="31">
        <v>556.50800000014715</v>
      </c>
      <c r="C757" s="31">
        <v>451.2160000000149</v>
      </c>
      <c r="D757" s="31">
        <v>1270.5770000000484</v>
      </c>
      <c r="E757" s="31">
        <v>556.50800000014715</v>
      </c>
      <c r="H757" s="31">
        <v>759.43366666673683</v>
      </c>
      <c r="I757" s="31">
        <f>H757+(COS(G756*PI()/180)*$O$1)*ABS(F756)*$O$2</f>
        <v>695.58977225544152</v>
      </c>
      <c r="J757" s="32">
        <f>(-1)*$Q$1*F756/$S$1</f>
        <v>-13.990887611434761</v>
      </c>
    </row>
    <row r="758" spans="2:10" x14ac:dyDescent="0.2">
      <c r="B758" s="31">
        <v>489.57900000002701</v>
      </c>
      <c r="C758" s="31">
        <v>695.53300000005402</v>
      </c>
      <c r="D758" s="31">
        <v>498.1260000000475</v>
      </c>
      <c r="E758" s="31">
        <v>489.57900000002701</v>
      </c>
      <c r="H758" s="31">
        <v>561.07933333337621</v>
      </c>
      <c r="I758" s="31">
        <f>H758+(SIN((G756)*PI()/180)*$O$1)*ABS(F756)*$O$2</f>
        <v>532.48596783901121</v>
      </c>
    </row>
    <row r="759" spans="2:10" x14ac:dyDescent="0.2">
      <c r="B759" s="31" t="s">
        <v>133</v>
      </c>
      <c r="C759" s="31" t="s">
        <v>135</v>
      </c>
      <c r="D759" s="31" t="s">
        <v>136</v>
      </c>
      <c r="E759" s="31" t="s">
        <v>133</v>
      </c>
      <c r="F759" s="31">
        <v>1.5084182680535267E-3</v>
      </c>
      <c r="G759" s="31">
        <v>201.65906230927487</v>
      </c>
    </row>
    <row r="760" spans="2:10" x14ac:dyDescent="0.2">
      <c r="B760" s="31">
        <v>556.50800000014715</v>
      </c>
      <c r="C760" s="31">
        <v>470.84499999997206</v>
      </c>
      <c r="D760" s="31">
        <v>1446.7360000000335</v>
      </c>
      <c r="E760" s="31">
        <v>556.50800000014715</v>
      </c>
      <c r="H760" s="31">
        <v>824.69633333338425</v>
      </c>
      <c r="I760" s="31">
        <f>H760+(COS(G759*PI()/180)*$O$1)*ABS(F759)*$O$2</f>
        <v>766.28305478217635</v>
      </c>
      <c r="J760" s="32">
        <f>(-1)*$Q$1*F759/$S$1</f>
        <v>-12.570152233779391</v>
      </c>
    </row>
    <row r="761" spans="2:10" x14ac:dyDescent="0.2">
      <c r="B761" s="31">
        <v>489.57900000002701</v>
      </c>
      <c r="C761" s="31">
        <v>884.9089999999851</v>
      </c>
      <c r="D761" s="31">
        <v>1139.7540000000736</v>
      </c>
      <c r="E761" s="31">
        <v>489.57900000002701</v>
      </c>
      <c r="H761" s="31">
        <v>838.08066666669527</v>
      </c>
      <c r="I761" s="31">
        <f>H761+(SIN((G759)*PI()/180)*$O$1)*ABS(F759)*$O$2</f>
        <v>814.88353174859128</v>
      </c>
    </row>
    <row r="762" spans="2:10" x14ac:dyDescent="0.2">
      <c r="B762" s="31" t="s">
        <v>133</v>
      </c>
      <c r="C762" s="31" t="s">
        <v>135</v>
      </c>
      <c r="D762" s="31" t="s">
        <v>137</v>
      </c>
      <c r="E762" s="31" t="s">
        <v>133</v>
      </c>
      <c r="F762" s="31">
        <v>1.6413431088008199E-3</v>
      </c>
      <c r="G762" s="31">
        <v>200.88900148430957</v>
      </c>
    </row>
    <row r="763" spans="2:10" x14ac:dyDescent="0.2">
      <c r="B763" s="31">
        <v>556.50800000014715</v>
      </c>
      <c r="C763" s="31">
        <v>470.84499999997206</v>
      </c>
      <c r="D763" s="31">
        <v>1270.5770000000484</v>
      </c>
      <c r="E763" s="31">
        <v>556.50800000014715</v>
      </c>
      <c r="H763" s="31">
        <v>765.97666666672251</v>
      </c>
      <c r="I763" s="31">
        <f>H763+(COS(G762*PI()/180)*$O$1)*ABS(F762)*$O$2</f>
        <v>702.08239807076416</v>
      </c>
      <c r="J763" s="32">
        <f>(-1)*$Q$1*F762/$S$1</f>
        <v>-13.677859240006834</v>
      </c>
    </row>
    <row r="764" spans="2:10" x14ac:dyDescent="0.2">
      <c r="B764" s="31">
        <v>489.57900000002701</v>
      </c>
      <c r="C764" s="31">
        <v>884.9089999999851</v>
      </c>
      <c r="D764" s="31">
        <v>498.1260000000475</v>
      </c>
      <c r="E764" s="31">
        <v>489.57900000002701</v>
      </c>
      <c r="H764" s="31">
        <v>624.20466666668653</v>
      </c>
      <c r="I764" s="31">
        <f>H764+(SIN((G762)*PI()/180)*$O$1)*ABS(F762)*$O$2</f>
        <v>599.81987067977013</v>
      </c>
    </row>
    <row r="765" spans="2:10" x14ac:dyDescent="0.2">
      <c r="B765" s="31" t="s">
        <v>133</v>
      </c>
      <c r="C765" s="31" t="s">
        <v>135</v>
      </c>
      <c r="D765" s="31" t="s">
        <v>139</v>
      </c>
      <c r="E765" s="31" t="s">
        <v>133</v>
      </c>
      <c r="F765" s="31">
        <v>1.2658240720167129E-3</v>
      </c>
      <c r="G765" s="31">
        <v>203.48852768112806</v>
      </c>
    </row>
    <row r="766" spans="2:10" x14ac:dyDescent="0.2">
      <c r="B766" s="31">
        <v>556.50800000014715</v>
      </c>
      <c r="C766" s="31">
        <v>470.84499999997206</v>
      </c>
      <c r="D766" s="31">
        <v>1997.7360000000335</v>
      </c>
      <c r="E766" s="31">
        <v>556.50800000014715</v>
      </c>
      <c r="H766" s="31">
        <v>1008.3630000000509</v>
      </c>
      <c r="I766" s="31">
        <f>H766+(COS(G765*PI()/180)*$O$1)*ABS(F765)*$O$2</f>
        <v>959.99059335153731</v>
      </c>
      <c r="J766" s="32">
        <f>(-1)*$Q$1*F765/$S$1</f>
        <v>-10.548533933472608</v>
      </c>
    </row>
    <row r="767" spans="2:10" x14ac:dyDescent="0.2">
      <c r="B767" s="31">
        <v>489.57900000002701</v>
      </c>
      <c r="C767" s="31">
        <v>884.9089999999851</v>
      </c>
      <c r="D767" s="31">
        <v>1434.6950000000652</v>
      </c>
      <c r="E767" s="31">
        <v>489.57900000002701</v>
      </c>
      <c r="H767" s="31">
        <v>936.3943333333591</v>
      </c>
      <c r="I767" s="31">
        <f>H767+(SIN((G765)*PI()/180)*$O$1)*ABS(F765)*$O$2</f>
        <v>915.37292808367579</v>
      </c>
    </row>
    <row r="768" spans="2:10" x14ac:dyDescent="0.2">
      <c r="B768" s="31" t="s">
        <v>133</v>
      </c>
      <c r="C768" s="31" t="s">
        <v>136</v>
      </c>
      <c r="D768" s="31" t="s">
        <v>137</v>
      </c>
      <c r="E768" s="31" t="s">
        <v>133</v>
      </c>
      <c r="F768" s="31">
        <v>1.5806756896054306E-3</v>
      </c>
      <c r="G768" s="31">
        <v>193.65447325190613</v>
      </c>
    </row>
    <row r="769" spans="2:10" x14ac:dyDescent="0.2">
      <c r="B769" s="31">
        <v>556.50800000014715</v>
      </c>
      <c r="C769" s="31">
        <v>1446.7360000000335</v>
      </c>
      <c r="D769" s="31">
        <v>1270.5770000000484</v>
      </c>
      <c r="E769" s="31">
        <v>556.50800000014715</v>
      </c>
      <c r="H769" s="31">
        <v>1091.2736666667431</v>
      </c>
      <c r="I769" s="31">
        <f>H769+(COS(G768*PI()/180)*$O$1)*ABS(F768)*$O$2</f>
        <v>1027.2736226187953</v>
      </c>
      <c r="J769" s="32">
        <f>(-1)*$Q$1*F768/$S$1</f>
        <v>-13.172297413378589</v>
      </c>
    </row>
    <row r="770" spans="2:10" x14ac:dyDescent="0.2">
      <c r="B770" s="31">
        <v>489.57900000002701</v>
      </c>
      <c r="C770" s="31">
        <v>1139.7540000000736</v>
      </c>
      <c r="D770" s="31">
        <v>498.1260000000475</v>
      </c>
      <c r="E770" s="31">
        <v>489.57900000002701</v>
      </c>
      <c r="H770" s="31">
        <v>709.15300000004936</v>
      </c>
      <c r="I770" s="31">
        <f>H770+(SIN((G768)*PI()/180)*$O$1)*ABS(F768)*$O$2</f>
        <v>693.60533649316653</v>
      </c>
    </row>
    <row r="771" spans="2:10" x14ac:dyDescent="0.2">
      <c r="B771" s="31" t="s">
        <v>133</v>
      </c>
      <c r="C771" s="31" t="s">
        <v>136</v>
      </c>
      <c r="D771" s="31" t="s">
        <v>138</v>
      </c>
      <c r="E771" s="31" t="s">
        <v>133</v>
      </c>
      <c r="F771" s="31">
        <v>1.4681107181241046E-3</v>
      </c>
      <c r="G771" s="31">
        <v>221.98612563306853</v>
      </c>
    </row>
    <row r="772" spans="2:10" x14ac:dyDescent="0.2">
      <c r="B772" s="31">
        <v>556.50800000014715</v>
      </c>
      <c r="C772" s="31">
        <v>1446.7360000000335</v>
      </c>
      <c r="D772" s="31">
        <v>2559.1700000001583</v>
      </c>
      <c r="E772" s="31">
        <v>556.50800000014715</v>
      </c>
      <c r="H772" s="31">
        <v>1520.8046666667797</v>
      </c>
      <c r="I772" s="31">
        <f>H772+(COS(G771*PI()/180)*$O$1)*ABS(F771)*$O$2</f>
        <v>1475.3356361383815</v>
      </c>
      <c r="J772" s="32">
        <f>(-1)*$Q$1*F771/$S$1</f>
        <v>-12.23425598436754</v>
      </c>
    </row>
    <row r="773" spans="2:10" x14ac:dyDescent="0.2">
      <c r="B773" s="31">
        <v>489.57900000002701</v>
      </c>
      <c r="C773" s="31">
        <v>1139.7540000000736</v>
      </c>
      <c r="D773" s="31">
        <v>830.26100000005681</v>
      </c>
      <c r="E773" s="31">
        <v>489.57900000002701</v>
      </c>
      <c r="H773" s="31">
        <v>819.86466666671913</v>
      </c>
      <c r="I773" s="31">
        <f>H773+(SIN((G771)*PI()/180)*$O$1)*ABS(F771)*$O$2</f>
        <v>778.94410032064559</v>
      </c>
    </row>
    <row r="774" spans="2:10" x14ac:dyDescent="0.2">
      <c r="B774" s="31" t="s">
        <v>133</v>
      </c>
      <c r="C774" s="31" t="s">
        <v>137</v>
      </c>
      <c r="D774" s="31" t="s">
        <v>139</v>
      </c>
      <c r="E774" s="31" t="s">
        <v>133</v>
      </c>
      <c r="F774" s="31">
        <v>1.5432263264137935E-3</v>
      </c>
      <c r="G774" s="31">
        <v>177.19132945410564</v>
      </c>
    </row>
    <row r="775" spans="2:10" x14ac:dyDescent="0.2">
      <c r="B775" s="31">
        <v>556.50800000014715</v>
      </c>
      <c r="C775" s="31">
        <v>1270.5770000000484</v>
      </c>
      <c r="D775" s="31">
        <v>1997.7360000000335</v>
      </c>
      <c r="E775" s="31">
        <v>556.50800000014715</v>
      </c>
      <c r="H775" s="31">
        <v>1274.9403333334096</v>
      </c>
      <c r="I775" s="31">
        <f>H775+(COS(G774*PI()/180)*$O$1)*ABS(F774)*$O$2</f>
        <v>1210.7164791538066</v>
      </c>
      <c r="J775" s="32">
        <f>(-1)*$Q$1*F774/$S$1</f>
        <v>-12.860219386781614</v>
      </c>
    </row>
    <row r="776" spans="2:10" x14ac:dyDescent="0.2">
      <c r="B776" s="31">
        <v>489.57900000002701</v>
      </c>
      <c r="C776" s="31">
        <v>498.1260000000475</v>
      </c>
      <c r="D776" s="31">
        <v>1434.6950000000652</v>
      </c>
      <c r="E776" s="31">
        <v>489.57900000002701</v>
      </c>
      <c r="H776" s="31">
        <v>807.46666666671319</v>
      </c>
      <c r="I776" s="31">
        <f>H776+(SIN((G774)*PI()/180)*$O$1)*ABS(F774)*$O$2</f>
        <v>810.61747945406171</v>
      </c>
    </row>
    <row r="777" spans="2:10" x14ac:dyDescent="0.2">
      <c r="B777" s="31" t="s">
        <v>133</v>
      </c>
      <c r="C777" s="31" t="s">
        <v>138</v>
      </c>
      <c r="D777" s="31" t="s">
        <v>139</v>
      </c>
      <c r="E777" s="31" t="s">
        <v>133</v>
      </c>
      <c r="F777" s="31">
        <v>1.2709635944072541E-3</v>
      </c>
      <c r="G777" s="31">
        <v>202.22358481910834</v>
      </c>
    </row>
    <row r="778" spans="2:10" x14ac:dyDescent="0.2">
      <c r="B778" s="31">
        <v>556.50800000014715</v>
      </c>
      <c r="C778" s="31">
        <v>2559.1700000001583</v>
      </c>
      <c r="D778" s="31">
        <v>1997.7360000000335</v>
      </c>
      <c r="E778" s="31">
        <v>556.50800000014715</v>
      </c>
      <c r="H778" s="31">
        <v>1704.4713333334464</v>
      </c>
      <c r="I778" s="31">
        <f>H778+(COS(G777*PI()/180)*$O$1)*ABS(F777)*$O$2</f>
        <v>1655.448415346646</v>
      </c>
      <c r="J778" s="32">
        <f>(-1)*$Q$1*F777/$S$1</f>
        <v>-10.591363286727116</v>
      </c>
    </row>
    <row r="779" spans="2:10" x14ac:dyDescent="0.2">
      <c r="B779" s="31">
        <v>489.57900000002701</v>
      </c>
      <c r="C779" s="31">
        <v>830.26100000005681</v>
      </c>
      <c r="D779" s="31">
        <v>1434.6950000000652</v>
      </c>
      <c r="E779" s="31">
        <v>489.57900000002701</v>
      </c>
      <c r="H779" s="31">
        <v>918.17833333338297</v>
      </c>
      <c r="I779" s="31">
        <f>H779+(SIN((G777)*PI()/180)*$O$1)*ABS(F777)*$O$2</f>
        <v>898.14890700996534</v>
      </c>
    </row>
    <row r="780" spans="2:10" x14ac:dyDescent="0.2">
      <c r="B780" s="31" t="s">
        <v>134</v>
      </c>
      <c r="C780" s="31" t="s">
        <v>135</v>
      </c>
      <c r="D780" s="31" t="s">
        <v>136</v>
      </c>
      <c r="E780" s="31" t="s">
        <v>134</v>
      </c>
      <c r="F780" s="31">
        <v>1.5012679724737759E-3</v>
      </c>
      <c r="G780" s="31">
        <v>198.9064779592571</v>
      </c>
    </row>
    <row r="781" spans="2:10" x14ac:dyDescent="0.2">
      <c r="B781" s="31">
        <v>451.2160000000149</v>
      </c>
      <c r="C781" s="31">
        <v>470.84499999997206</v>
      </c>
      <c r="D781" s="31">
        <v>1446.7360000000335</v>
      </c>
      <c r="E781" s="31">
        <v>451.2160000000149</v>
      </c>
      <c r="H781" s="31">
        <v>789.59900000000687</v>
      </c>
      <c r="I781" s="31">
        <f>H781+(COS(G780*PI()/180)*$O$1)*ABS(F780)*$O$2</f>
        <v>730.42097254458417</v>
      </c>
      <c r="J781" s="32">
        <f>(-1)*$Q$1*F780/$S$1</f>
        <v>-12.510566437281467</v>
      </c>
    </row>
    <row r="782" spans="2:10" x14ac:dyDescent="0.2">
      <c r="B782" s="31">
        <v>695.53300000005402</v>
      </c>
      <c r="C782" s="31">
        <v>884.9089999999851</v>
      </c>
      <c r="D782" s="31">
        <v>1139.7540000000736</v>
      </c>
      <c r="E782" s="31">
        <v>695.53300000005402</v>
      </c>
      <c r="H782" s="31">
        <v>906.7320000000376</v>
      </c>
      <c r="I782" s="31">
        <f>H782+(SIN((G780)*PI()/180)*$O$1)*ABS(F780)*$O$2</f>
        <v>886.46335719825925</v>
      </c>
    </row>
    <row r="783" spans="2:10" x14ac:dyDescent="0.2">
      <c r="B783" s="31" t="s">
        <v>134</v>
      </c>
      <c r="C783" s="31" t="s">
        <v>135</v>
      </c>
      <c r="D783" s="31" t="s">
        <v>137</v>
      </c>
      <c r="E783" s="31" t="s">
        <v>134</v>
      </c>
      <c r="F783" s="31">
        <v>1.5583266394297822E-3</v>
      </c>
      <c r="G783" s="31">
        <v>197.93976502362793</v>
      </c>
    </row>
    <row r="784" spans="2:10" x14ac:dyDescent="0.2">
      <c r="B784" s="31">
        <v>451.2160000000149</v>
      </c>
      <c r="C784" s="31">
        <v>470.84499999997206</v>
      </c>
      <c r="D784" s="31">
        <v>1270.5770000000484</v>
      </c>
      <c r="E784" s="31">
        <v>451.2160000000149</v>
      </c>
      <c r="H784" s="31">
        <v>730.87933333334513</v>
      </c>
      <c r="I784" s="31">
        <f>H784+(COS(G783*PI()/180)*$O$1)*ABS(F783)*$O$2</f>
        <v>669.10591091242054</v>
      </c>
      <c r="J784" s="32">
        <f>(-1)*$Q$1*F783/$S$1</f>
        <v>-12.986055328581518</v>
      </c>
    </row>
    <row r="785" spans="2:10" x14ac:dyDescent="0.2">
      <c r="B785" s="31">
        <v>695.53300000005402</v>
      </c>
      <c r="C785" s="31">
        <v>884.9089999999851</v>
      </c>
      <c r="D785" s="31">
        <v>498.1260000000475</v>
      </c>
      <c r="E785" s="31">
        <v>695.53300000005402</v>
      </c>
      <c r="H785" s="31">
        <v>692.85600000002887</v>
      </c>
      <c r="I785" s="31">
        <f>H785+(SIN((G783)*PI()/180)*$O$1)*ABS(F783)*$O$2</f>
        <v>672.85637232023146</v>
      </c>
    </row>
    <row r="786" spans="2:10" x14ac:dyDescent="0.2">
      <c r="B786" s="31" t="s">
        <v>134</v>
      </c>
      <c r="C786" s="31" t="s">
        <v>136</v>
      </c>
      <c r="D786" s="31" t="s">
        <v>137</v>
      </c>
      <c r="E786" s="31" t="s">
        <v>134</v>
      </c>
      <c r="F786" s="31">
        <v>1.5137802619519041E-3</v>
      </c>
      <c r="G786" s="31">
        <v>195.06816280589706</v>
      </c>
    </row>
    <row r="787" spans="2:10" x14ac:dyDescent="0.2">
      <c r="B787" s="31">
        <v>451.2160000000149</v>
      </c>
      <c r="C787" s="31">
        <v>1446.7360000000335</v>
      </c>
      <c r="D787" s="31">
        <v>1270.5770000000484</v>
      </c>
      <c r="E787" s="31">
        <v>451.2160000000149</v>
      </c>
      <c r="H787" s="31">
        <v>1056.1763333333656</v>
      </c>
      <c r="I787" s="31">
        <f>H787+(COS(G786*PI()/180)*$O$1)*ABS(F786)*$O$2</f>
        <v>995.27082039237916</v>
      </c>
      <c r="J787" s="32">
        <f>(-1)*$Q$1*F786/$S$1</f>
        <v>-12.614835516265869</v>
      </c>
    </row>
    <row r="788" spans="2:10" x14ac:dyDescent="0.2">
      <c r="B788" s="31">
        <v>695.53300000005402</v>
      </c>
      <c r="C788" s="31">
        <v>1139.7540000000736</v>
      </c>
      <c r="D788" s="31">
        <v>498.1260000000475</v>
      </c>
      <c r="E788" s="31">
        <v>695.53300000005402</v>
      </c>
      <c r="H788" s="31">
        <v>777.8043333333917</v>
      </c>
      <c r="I788" s="31">
        <f>H788+(SIN((G786)*PI()/180)*$O$1)*ABS(F786)*$O$2</f>
        <v>761.40706615387683</v>
      </c>
    </row>
    <row r="789" spans="2:10" x14ac:dyDescent="0.2">
      <c r="B789" s="31" t="s">
        <v>134</v>
      </c>
      <c r="C789" s="31" t="s">
        <v>136</v>
      </c>
      <c r="D789" s="31" t="s">
        <v>138</v>
      </c>
      <c r="E789" s="31" t="s">
        <v>134</v>
      </c>
      <c r="F789" s="31">
        <v>1.6006370880873129E-3</v>
      </c>
      <c r="G789" s="31">
        <v>224.95676202774672</v>
      </c>
    </row>
    <row r="790" spans="2:10" x14ac:dyDescent="0.2">
      <c r="B790" s="31">
        <v>451.2160000000149</v>
      </c>
      <c r="C790" s="31">
        <v>1446.7360000000335</v>
      </c>
      <c r="D790" s="31">
        <v>2559.1700000001583</v>
      </c>
      <c r="E790" s="31">
        <v>451.2160000000149</v>
      </c>
      <c r="H790" s="31">
        <v>1485.7073333334022</v>
      </c>
      <c r="I790" s="31">
        <f>H790+(COS(G789*PI()/180)*$O$1)*ABS(F789)*$O$2</f>
        <v>1438.5125358278381</v>
      </c>
      <c r="J790" s="32">
        <f>(-1)*$Q$1*F789/$S$1</f>
        <v>-13.338642400727608</v>
      </c>
    </row>
    <row r="791" spans="2:10" x14ac:dyDescent="0.2">
      <c r="B791" s="31">
        <v>695.53300000005402</v>
      </c>
      <c r="C791" s="31">
        <v>1139.7540000000736</v>
      </c>
      <c r="D791" s="31">
        <v>830.26100000005681</v>
      </c>
      <c r="E791" s="31">
        <v>695.53300000005402</v>
      </c>
      <c r="H791" s="31">
        <v>888.51600000006147</v>
      </c>
      <c r="I791" s="31">
        <f>H791+(SIN((G789)*PI()/180)*$O$1)*ABS(F789)*$O$2</f>
        <v>841.39237942851582</v>
      </c>
    </row>
    <row r="792" spans="2:10" x14ac:dyDescent="0.2">
      <c r="B792" s="31" t="s">
        <v>134</v>
      </c>
      <c r="C792" s="31" t="s">
        <v>137</v>
      </c>
      <c r="D792" s="31" t="s">
        <v>139</v>
      </c>
      <c r="E792" s="31" t="s">
        <v>134</v>
      </c>
      <c r="F792" s="31">
        <v>1.3799822550737524E-3</v>
      </c>
      <c r="G792" s="31">
        <v>182.0930282830841</v>
      </c>
    </row>
    <row r="793" spans="2:10" x14ac:dyDescent="0.2">
      <c r="B793" s="31">
        <v>451.2160000000149</v>
      </c>
      <c r="C793" s="31">
        <v>1270.5770000000484</v>
      </c>
      <c r="D793" s="31">
        <v>1997.7360000000335</v>
      </c>
      <c r="E793" s="31">
        <v>451.2160000000149</v>
      </c>
      <c r="H793" s="31">
        <v>1239.8430000000324</v>
      </c>
      <c r="I793" s="31">
        <f>H793+(COS(G792*PI()/180)*$O$1)*ABS(F792)*$O$2</f>
        <v>1182.3821002816558</v>
      </c>
      <c r="J793" s="32">
        <f>(-1)*$Q$1*F792/$S$1</f>
        <v>-11.499852125614604</v>
      </c>
    </row>
    <row r="794" spans="2:10" x14ac:dyDescent="0.2">
      <c r="B794" s="31">
        <v>695.53300000005402</v>
      </c>
      <c r="C794" s="31">
        <v>498.1260000000475</v>
      </c>
      <c r="D794" s="31">
        <v>1434.6950000000652</v>
      </c>
      <c r="E794" s="31">
        <v>695.53300000005402</v>
      </c>
      <c r="H794" s="31">
        <v>876.11800000005553</v>
      </c>
      <c r="I794" s="31">
        <f>H794+(SIN((G792)*PI()/180)*$O$1)*ABS(F792)*$O$2</f>
        <v>874.0180056358405</v>
      </c>
    </row>
    <row r="795" spans="2:10" x14ac:dyDescent="0.2">
      <c r="B795" s="31" t="s">
        <v>134</v>
      </c>
      <c r="C795" s="31" t="s">
        <v>138</v>
      </c>
      <c r="D795" s="31" t="s">
        <v>139</v>
      </c>
      <c r="E795" s="31" t="s">
        <v>134</v>
      </c>
      <c r="F795" s="31">
        <v>1.2681745115904479E-3</v>
      </c>
      <c r="G795" s="31">
        <v>202.17605220282445</v>
      </c>
    </row>
    <row r="796" spans="2:10" x14ac:dyDescent="0.2">
      <c r="B796" s="31">
        <v>451.2160000000149</v>
      </c>
      <c r="C796" s="31">
        <v>2559.1700000001583</v>
      </c>
      <c r="D796" s="31">
        <v>1997.7360000000335</v>
      </c>
      <c r="E796" s="31">
        <v>451.2160000000149</v>
      </c>
      <c r="H796" s="31">
        <v>1669.3740000000689</v>
      </c>
      <c r="I796" s="31">
        <f>H796+(COS(G795*PI()/180)*$O$1)*ABS(F795)*$O$2</f>
        <v>1620.4420978754802</v>
      </c>
      <c r="J796" s="32">
        <f>(-1)*$Q$1*F795/$S$1</f>
        <v>-10.568120929920399</v>
      </c>
    </row>
    <row r="797" spans="2:10" x14ac:dyDescent="0.2">
      <c r="B797" s="31">
        <v>695.53300000005402</v>
      </c>
      <c r="C797" s="31">
        <v>830.26100000005681</v>
      </c>
      <c r="D797" s="31">
        <v>1434.6950000000652</v>
      </c>
      <c r="E797" s="31">
        <v>695.53300000005402</v>
      </c>
      <c r="H797" s="31">
        <v>986.8296666667253</v>
      </c>
      <c r="I797" s="31">
        <f>H797+(SIN((G795)*PI()/180)*$O$1)*ABS(F795)*$O$2</f>
        <v>966.88478125203289</v>
      </c>
    </row>
    <row r="798" spans="2:10" x14ac:dyDescent="0.2">
      <c r="B798" s="31" t="s">
        <v>135</v>
      </c>
      <c r="C798" s="31" t="s">
        <v>136</v>
      </c>
      <c r="D798" s="31" t="s">
        <v>137</v>
      </c>
      <c r="E798" s="31" t="s">
        <v>135</v>
      </c>
      <c r="F798" s="31">
        <v>1.4972465434805536E-3</v>
      </c>
      <c r="G798" s="31">
        <v>195.44038348844506</v>
      </c>
    </row>
    <row r="799" spans="2:10" x14ac:dyDescent="0.2">
      <c r="B799" s="31">
        <v>470.84499999997206</v>
      </c>
      <c r="C799" s="31">
        <v>1446.7360000000335</v>
      </c>
      <c r="D799" s="31">
        <v>1270.5770000000484</v>
      </c>
      <c r="E799" s="31">
        <v>470.84499999997206</v>
      </c>
      <c r="H799" s="31">
        <v>1062.7193333333514</v>
      </c>
      <c r="I799" s="31">
        <f>H799+(COS(G798*PI()/180)*$O$1)*ABS(F798)*$O$2</f>
        <v>1002.5856703084877</v>
      </c>
      <c r="J799" s="32">
        <f>(-1)*$Q$1*F798/$S$1</f>
        <v>-12.477054529004613</v>
      </c>
    </row>
    <row r="800" spans="2:10" x14ac:dyDescent="0.2">
      <c r="B800" s="31">
        <v>884.9089999999851</v>
      </c>
      <c r="C800" s="31">
        <v>1139.7540000000736</v>
      </c>
      <c r="D800" s="31">
        <v>498.1260000000475</v>
      </c>
      <c r="E800" s="31">
        <v>884.9089999999851</v>
      </c>
      <c r="H800" s="31">
        <v>840.92966666670202</v>
      </c>
      <c r="I800" s="31">
        <f>H800+(SIN((G798)*PI()/180)*$O$1)*ABS(F798)*$O$2</f>
        <v>824.32048805347722</v>
      </c>
    </row>
    <row r="801" spans="2:10" x14ac:dyDescent="0.2">
      <c r="B801" s="31" t="s">
        <v>135</v>
      </c>
      <c r="C801" s="31" t="s">
        <v>136</v>
      </c>
      <c r="D801" s="31" t="s">
        <v>138</v>
      </c>
      <c r="E801" s="31" t="s">
        <v>135</v>
      </c>
      <c r="F801" s="31">
        <v>1.8039942951403088E-3</v>
      </c>
      <c r="G801" s="31">
        <v>228.54901287823822</v>
      </c>
    </row>
    <row r="802" spans="2:10" x14ac:dyDescent="0.2">
      <c r="B802" s="31">
        <v>470.84499999997206</v>
      </c>
      <c r="C802" s="31">
        <v>1446.7360000000335</v>
      </c>
      <c r="D802" s="31">
        <v>2559.1700000001583</v>
      </c>
      <c r="E802" s="31">
        <v>470.84499999997206</v>
      </c>
      <c r="H802" s="31">
        <v>1492.250333333388</v>
      </c>
      <c r="I802" s="31">
        <f>H802+(COS(G801*PI()/180)*$O$1)*ABS(F801)*$O$2</f>
        <v>1442.4917266771051</v>
      </c>
      <c r="J802" s="32">
        <f>(-1)*$Q$1*F801/$S$1</f>
        <v>-15.033285792835906</v>
      </c>
    </row>
    <row r="803" spans="2:10" x14ac:dyDescent="0.2">
      <c r="B803" s="31">
        <v>884.9089999999851</v>
      </c>
      <c r="C803" s="31">
        <v>1139.7540000000736</v>
      </c>
      <c r="D803" s="31">
        <v>830.26100000005681</v>
      </c>
      <c r="E803" s="31">
        <v>884.9089999999851</v>
      </c>
      <c r="H803" s="31">
        <v>951.64133333337179</v>
      </c>
      <c r="I803" s="31">
        <f>H803+(SIN((G801)*PI()/180)*$O$1)*ABS(F801)*$O$2</f>
        <v>895.30242043249677</v>
      </c>
    </row>
    <row r="804" spans="2:10" x14ac:dyDescent="0.2">
      <c r="B804" s="31" t="s">
        <v>135</v>
      </c>
      <c r="C804" s="31" t="s">
        <v>137</v>
      </c>
      <c r="D804" s="31" t="s">
        <v>138</v>
      </c>
      <c r="E804" s="31" t="s">
        <v>135</v>
      </c>
      <c r="F804" s="31">
        <v>1.1708306434729139E-3</v>
      </c>
      <c r="G804" s="31">
        <v>170.15360565390424</v>
      </c>
    </row>
    <row r="805" spans="2:10" x14ac:dyDescent="0.2">
      <c r="B805" s="31">
        <v>470.84499999997206</v>
      </c>
      <c r="C805" s="31">
        <v>1270.5770000000484</v>
      </c>
      <c r="D805" s="31">
        <v>2559.1700000001583</v>
      </c>
      <c r="E805" s="31">
        <v>470.84499999997206</v>
      </c>
      <c r="H805" s="31">
        <v>1433.5306666667263</v>
      </c>
      <c r="I805" s="31">
        <f>H805+(COS(G804*PI()/180)*$O$1)*ABS(F804)*$O$2</f>
        <v>1385.4646659761784</v>
      </c>
      <c r="J805" s="32">
        <f>(-1)*$Q$1*F804/$S$1</f>
        <v>-9.7569220289409504</v>
      </c>
    </row>
    <row r="806" spans="2:10" x14ac:dyDescent="0.2">
      <c r="B806" s="31">
        <v>884.9089999999851</v>
      </c>
      <c r="C806" s="31">
        <v>498.1260000000475</v>
      </c>
      <c r="D806" s="31">
        <v>830.26100000005681</v>
      </c>
      <c r="E806" s="31">
        <v>884.9089999999851</v>
      </c>
      <c r="H806" s="31">
        <v>737.76533333336317</v>
      </c>
      <c r="I806" s="31">
        <f>H806+(SIN((G804)*PI()/180)*$O$1)*ABS(F804)*$O$2</f>
        <v>746.10786080332582</v>
      </c>
    </row>
    <row r="807" spans="2:10" x14ac:dyDescent="0.2">
      <c r="B807" s="31" t="s">
        <v>135</v>
      </c>
      <c r="C807" s="31" t="s">
        <v>137</v>
      </c>
      <c r="D807" s="31" t="s">
        <v>139</v>
      </c>
      <c r="E807" s="31" t="s">
        <v>135</v>
      </c>
      <c r="F807" s="31">
        <v>1.3078299693242985E-3</v>
      </c>
      <c r="G807" s="31">
        <v>184.79197748828213</v>
      </c>
    </row>
    <row r="808" spans="2:10" x14ac:dyDescent="0.2">
      <c r="B808" s="31">
        <v>470.84499999997206</v>
      </c>
      <c r="C808" s="31">
        <v>1270.5770000000484</v>
      </c>
      <c r="D808" s="31">
        <v>1997.7360000000335</v>
      </c>
      <c r="E808" s="31">
        <v>470.84499999997206</v>
      </c>
      <c r="H808" s="31">
        <v>1246.3860000000179</v>
      </c>
      <c r="I808" s="31">
        <f>H808+(COS(G807*PI()/180)*$O$1)*ABS(F807)*$O$2</f>
        <v>1192.0835610012862</v>
      </c>
      <c r="J808" s="32">
        <f>(-1)*$Q$1*F807/$S$1</f>
        <v>-10.898583077702487</v>
      </c>
    </row>
    <row r="809" spans="2:10" x14ac:dyDescent="0.2">
      <c r="B809" s="31">
        <v>884.9089999999851</v>
      </c>
      <c r="C809" s="31">
        <v>498.1260000000475</v>
      </c>
      <c r="D809" s="31">
        <v>1434.6950000000652</v>
      </c>
      <c r="E809" s="31">
        <v>884.9089999999851</v>
      </c>
      <c r="H809" s="31">
        <v>939.24333333336597</v>
      </c>
      <c r="I809" s="31">
        <f>H809+(SIN((G807)*PI()/180)*$O$1)*ABS(F807)*$O$2</f>
        <v>934.69108703855852</v>
      </c>
    </row>
    <row r="810" spans="2:10" x14ac:dyDescent="0.2">
      <c r="B810" s="31" t="s">
        <v>135</v>
      </c>
      <c r="C810" s="31" t="s">
        <v>138</v>
      </c>
      <c r="D810" s="31" t="s">
        <v>139</v>
      </c>
      <c r="E810" s="31" t="s">
        <v>135</v>
      </c>
      <c r="F810" s="31">
        <v>1.2642291532213752E-3</v>
      </c>
      <c r="G810" s="31">
        <v>202.10843002605509</v>
      </c>
    </row>
    <row r="811" spans="2:10" x14ac:dyDescent="0.2">
      <c r="B811" s="31">
        <v>470.84499999997206</v>
      </c>
      <c r="C811" s="31">
        <v>2559.1700000001583</v>
      </c>
      <c r="D811" s="31">
        <v>1997.7360000000335</v>
      </c>
      <c r="E811" s="31">
        <v>470.84499999997206</v>
      </c>
      <c r="H811" s="31">
        <v>1675.9170000000547</v>
      </c>
      <c r="I811" s="31">
        <f>H811+(COS(G810*PI()/180)*$O$1)*ABS(F810)*$O$2</f>
        <v>1627.1138952930964</v>
      </c>
      <c r="J811" s="32">
        <f>(-1)*$Q$1*F810/$S$1</f>
        <v>-10.535242943511461</v>
      </c>
    </row>
    <row r="812" spans="2:10" x14ac:dyDescent="0.2">
      <c r="B812" s="31">
        <v>884.9089999999851</v>
      </c>
      <c r="C812" s="31">
        <v>830.26100000005681</v>
      </c>
      <c r="D812" s="31">
        <v>1434.6950000000652</v>
      </c>
      <c r="E812" s="31">
        <v>884.9089999999851</v>
      </c>
      <c r="H812" s="31">
        <v>1049.9550000000356</v>
      </c>
      <c r="I812" s="31">
        <f>H812+(SIN((G810)*PI()/180)*$O$1)*ABS(F810)*$O$2</f>
        <v>1030.1297492341091</v>
      </c>
    </row>
    <row r="813" spans="2:10" x14ac:dyDescent="0.2">
      <c r="B813" s="31" t="s">
        <v>136</v>
      </c>
      <c r="C813" s="31" t="s">
        <v>137</v>
      </c>
      <c r="D813" s="31" t="s">
        <v>138</v>
      </c>
      <c r="E813" s="31" t="s">
        <v>136</v>
      </c>
      <c r="F813" s="31">
        <v>1.1012374586912613E-3</v>
      </c>
      <c r="G813" s="31">
        <v>208.75674032719945</v>
      </c>
    </row>
    <row r="814" spans="2:10" x14ac:dyDescent="0.2">
      <c r="B814" s="31">
        <v>1446.7360000000335</v>
      </c>
      <c r="C814" s="31">
        <v>1270.5770000000484</v>
      </c>
      <c r="D814" s="31">
        <v>2559.1700000001583</v>
      </c>
      <c r="E814" s="31">
        <v>1446.7360000000335</v>
      </c>
      <c r="H814" s="31">
        <v>1758.8276666667468</v>
      </c>
      <c r="I814" s="31">
        <f>H814+(COS(G813*PI()/180)*$O$1)*ABS(F813)*$O$2</f>
        <v>1718.6017489428755</v>
      </c>
      <c r="J814" s="32">
        <f>(-1)*$Q$1*F813/$S$1</f>
        <v>-9.1769788224271789</v>
      </c>
    </row>
    <row r="815" spans="2:10" x14ac:dyDescent="0.2">
      <c r="B815" s="31">
        <v>1139.7540000000736</v>
      </c>
      <c r="C815" s="31">
        <v>498.1260000000475</v>
      </c>
      <c r="D815" s="31">
        <v>830.26100000005681</v>
      </c>
      <c r="E815" s="31">
        <v>1139.7540000000736</v>
      </c>
      <c r="H815" s="31">
        <v>822.713666666726</v>
      </c>
      <c r="I815" s="31">
        <f>H815+(SIN((G813)*PI()/180)*$O$1)*ABS(F813)*$O$2</f>
        <v>800.63881556973649</v>
      </c>
    </row>
    <row r="816" spans="2:10" x14ac:dyDescent="0.2">
      <c r="B816" s="31" t="s">
        <v>136</v>
      </c>
      <c r="C816" s="31" t="s">
        <v>137</v>
      </c>
      <c r="D816" s="31" t="s">
        <v>139</v>
      </c>
      <c r="E816" s="31" t="s">
        <v>136</v>
      </c>
      <c r="F816" s="31">
        <v>8.9584882850136352E-4</v>
      </c>
      <c r="G816" s="31">
        <v>223.47398649623852</v>
      </c>
    </row>
    <row r="817" spans="2:10" x14ac:dyDescent="0.2">
      <c r="B817" s="31">
        <v>1446.7360000000335</v>
      </c>
      <c r="C817" s="31">
        <v>1270.5770000000484</v>
      </c>
      <c r="D817" s="31">
        <v>1997.7360000000335</v>
      </c>
      <c r="E817" s="31">
        <v>1446.7360000000335</v>
      </c>
      <c r="H817" s="31">
        <v>1571.6830000000384</v>
      </c>
      <c r="I817" s="31">
        <f>H817+(COS(G816*PI()/180)*$O$1)*ABS(F816)*$O$2</f>
        <v>1544.5952628740217</v>
      </c>
      <c r="J817" s="32">
        <f>(-1)*$Q$1*F816/$S$1</f>
        <v>-7.4654069041780291</v>
      </c>
    </row>
    <row r="818" spans="2:10" x14ac:dyDescent="0.2">
      <c r="B818" s="31">
        <v>1139.7540000000736</v>
      </c>
      <c r="C818" s="31">
        <v>498.1260000000475</v>
      </c>
      <c r="D818" s="31">
        <v>1434.6950000000652</v>
      </c>
      <c r="E818" s="31">
        <v>1139.7540000000736</v>
      </c>
      <c r="H818" s="31">
        <v>1024.1916666667287</v>
      </c>
      <c r="I818" s="31">
        <f>H818+(SIN((G816)*PI()/180)*$O$1)*ABS(F816)*$O$2</f>
        <v>998.50972741916507</v>
      </c>
    </row>
    <row r="819" spans="2:10" x14ac:dyDescent="0.2">
      <c r="B819" s="31" t="s">
        <v>136</v>
      </c>
      <c r="C819" s="31" t="s">
        <v>138</v>
      </c>
      <c r="D819" s="31" t="s">
        <v>139</v>
      </c>
      <c r="E819" s="31" t="s">
        <v>136</v>
      </c>
      <c r="F819" s="31">
        <v>8.9584994442255003E-4</v>
      </c>
      <c r="G819" s="31">
        <v>192.84453603005215</v>
      </c>
    </row>
    <row r="820" spans="2:10" x14ac:dyDescent="0.2">
      <c r="B820" s="31">
        <v>1446.7360000000335</v>
      </c>
      <c r="C820" s="31">
        <v>2559.1700000001583</v>
      </c>
      <c r="D820" s="31">
        <v>1997.7360000000335</v>
      </c>
      <c r="E820" s="31">
        <v>1446.7360000000335</v>
      </c>
      <c r="H820" s="31">
        <v>2001.2140000000752</v>
      </c>
      <c r="I820" s="31">
        <f>H820+(COS(G819*PI()/180)*$O$1)*ABS(F819)*$O$2</f>
        <v>1964.8209601296358</v>
      </c>
      <c r="J820" s="32">
        <f>(-1)*$Q$1*F819/$S$1</f>
        <v>-7.4654162035212508</v>
      </c>
    </row>
    <row r="821" spans="2:10" x14ac:dyDescent="0.2">
      <c r="B821" s="31">
        <v>1139.7540000000736</v>
      </c>
      <c r="C821" s="31">
        <v>830.26100000005681</v>
      </c>
      <c r="D821" s="31">
        <v>1434.6950000000652</v>
      </c>
      <c r="E821" s="31">
        <v>1139.7540000000736</v>
      </c>
      <c r="H821" s="31">
        <v>1134.9033333333985</v>
      </c>
      <c r="I821" s="31">
        <f>H821+(SIN((G819)*PI()/180)*$O$1)*ABS(F819)*$O$2</f>
        <v>1126.6052837864536</v>
      </c>
    </row>
    <row r="822" spans="2:10" x14ac:dyDescent="0.2">
      <c r="B822" s="31" t="s">
        <v>137</v>
      </c>
      <c r="C822" s="31" t="s">
        <v>138</v>
      </c>
      <c r="D822" s="31" t="s">
        <v>139</v>
      </c>
      <c r="E822" s="31" t="s">
        <v>137</v>
      </c>
      <c r="F822" s="31">
        <v>1.0692501879292834E-3</v>
      </c>
      <c r="G822" s="31">
        <v>198.08711425370663</v>
      </c>
    </row>
    <row r="823" spans="2:10" x14ac:dyDescent="0.2">
      <c r="B823" s="31">
        <v>1270.5770000000484</v>
      </c>
      <c r="C823" s="31">
        <v>2559.1700000001583</v>
      </c>
      <c r="D823" s="31">
        <v>1997.7360000000335</v>
      </c>
      <c r="E823" s="31">
        <v>1270.5770000000484</v>
      </c>
      <c r="H823" s="31">
        <v>1942.4943333334134</v>
      </c>
      <c r="I823" s="31">
        <f>H823+(COS(G822*PI()/180)*$O$1)*ABS(F822)*$O$2</f>
        <v>1900.1437579894557</v>
      </c>
      <c r="J823" s="32">
        <f>(-1)*$Q$1*F822/$S$1</f>
        <v>-8.9104182327440284</v>
      </c>
    </row>
    <row r="824" spans="2:10" x14ac:dyDescent="0.2">
      <c r="B824" s="31">
        <v>498.1260000000475</v>
      </c>
      <c r="C824" s="31">
        <v>830.26100000005681</v>
      </c>
      <c r="D824" s="31">
        <v>1434.6950000000652</v>
      </c>
      <c r="E824" s="31">
        <v>498.1260000000475</v>
      </c>
      <c r="H824" s="31">
        <v>921.02733333338983</v>
      </c>
      <c r="I824" s="31">
        <f>H824+(SIN((G822)*PI()/180)*$O$1)*ABS(F822)*$O$2</f>
        <v>907.19557295749439</v>
      </c>
    </row>
    <row r="826" spans="2:10" x14ac:dyDescent="0.2">
      <c r="I826" s="31"/>
    </row>
    <row r="827" spans="2:10" x14ac:dyDescent="0.2">
      <c r="I827" s="31"/>
    </row>
    <row r="829" spans="2:10" x14ac:dyDescent="0.2">
      <c r="I829" s="31"/>
    </row>
    <row r="830" spans="2:10" x14ac:dyDescent="0.2">
      <c r="I830" s="31"/>
    </row>
    <row r="832" spans="2:10" x14ac:dyDescent="0.2">
      <c r="I832" s="31"/>
    </row>
    <row r="833" spans="9:9" x14ac:dyDescent="0.2">
      <c r="I833" s="31"/>
    </row>
    <row r="835" spans="9:9" x14ac:dyDescent="0.2">
      <c r="I835" s="31"/>
    </row>
    <row r="836" spans="9:9" x14ac:dyDescent="0.2">
      <c r="I836" s="31"/>
    </row>
    <row r="838" spans="9:9" x14ac:dyDescent="0.2">
      <c r="I838" s="31"/>
    </row>
    <row r="839" spans="9:9" x14ac:dyDescent="0.2">
      <c r="I839" s="31"/>
    </row>
    <row r="841" spans="9:9" x14ac:dyDescent="0.2">
      <c r="I841" s="31"/>
    </row>
    <row r="842" spans="9:9" x14ac:dyDescent="0.2">
      <c r="I842" s="31"/>
    </row>
    <row r="844" spans="9:9" x14ac:dyDescent="0.2">
      <c r="I844" s="31"/>
    </row>
    <row r="845" spans="9:9" x14ac:dyDescent="0.2">
      <c r="I845" s="31"/>
    </row>
    <row r="847" spans="9:9" x14ac:dyDescent="0.2">
      <c r="I847" s="31"/>
    </row>
    <row r="848" spans="9:9" x14ac:dyDescent="0.2">
      <c r="I848" s="31"/>
    </row>
    <row r="850" spans="9:9" x14ac:dyDescent="0.2">
      <c r="I850" s="31"/>
    </row>
    <row r="851" spans="9:9" x14ac:dyDescent="0.2">
      <c r="I851" s="31"/>
    </row>
    <row r="853" spans="9:9" x14ac:dyDescent="0.2">
      <c r="I853" s="31"/>
    </row>
    <row r="854" spans="9:9" x14ac:dyDescent="0.2">
      <c r="I854" s="31"/>
    </row>
    <row r="856" spans="9:9" x14ac:dyDescent="0.2">
      <c r="I856" s="31"/>
    </row>
    <row r="857" spans="9:9" x14ac:dyDescent="0.2">
      <c r="I857" s="31"/>
    </row>
    <row r="859" spans="9:9" x14ac:dyDescent="0.2">
      <c r="I859" s="31"/>
    </row>
    <row r="860" spans="9:9" x14ac:dyDescent="0.2">
      <c r="I860" s="31"/>
    </row>
    <row r="862" spans="9:9" x14ac:dyDescent="0.2">
      <c r="I862" s="31"/>
    </row>
    <row r="863" spans="9:9" x14ac:dyDescent="0.2">
      <c r="I863" s="31"/>
    </row>
    <row r="865" spans="9:9" x14ac:dyDescent="0.2">
      <c r="I865" s="31"/>
    </row>
    <row r="866" spans="9:9" x14ac:dyDescent="0.2">
      <c r="I866" s="31"/>
    </row>
    <row r="868" spans="9:9" x14ac:dyDescent="0.2">
      <c r="I868" s="31"/>
    </row>
    <row r="869" spans="9:9" x14ac:dyDescent="0.2">
      <c r="I869" s="31"/>
    </row>
    <row r="871" spans="9:9" x14ac:dyDescent="0.2">
      <c r="I871" s="31"/>
    </row>
    <row r="872" spans="9:9" x14ac:dyDescent="0.2">
      <c r="I872" s="31"/>
    </row>
    <row r="874" spans="9:9" x14ac:dyDescent="0.2">
      <c r="I874" s="31"/>
    </row>
    <row r="875" spans="9:9" x14ac:dyDescent="0.2">
      <c r="I875" s="31"/>
    </row>
    <row r="877" spans="9:9" x14ac:dyDescent="0.2">
      <c r="I877" s="31"/>
    </row>
    <row r="878" spans="9:9" x14ac:dyDescent="0.2">
      <c r="I878" s="31"/>
    </row>
    <row r="880" spans="9:9" x14ac:dyDescent="0.2">
      <c r="I880" s="31"/>
    </row>
    <row r="881" spans="9:9" x14ac:dyDescent="0.2">
      <c r="I881" s="31"/>
    </row>
    <row r="883" spans="9:9" x14ac:dyDescent="0.2">
      <c r="I883" s="31"/>
    </row>
    <row r="884" spans="9:9" x14ac:dyDescent="0.2">
      <c r="I884" s="31"/>
    </row>
    <row r="886" spans="9:9" x14ac:dyDescent="0.2">
      <c r="I886" s="31"/>
    </row>
    <row r="887" spans="9:9" x14ac:dyDescent="0.2">
      <c r="I887" s="31"/>
    </row>
    <row r="889" spans="9:9" x14ac:dyDescent="0.2">
      <c r="I889" s="31"/>
    </row>
    <row r="890" spans="9:9" x14ac:dyDescent="0.2">
      <c r="I890" s="31"/>
    </row>
    <row r="892" spans="9:9" x14ac:dyDescent="0.2">
      <c r="I892" s="31"/>
    </row>
    <row r="893" spans="9:9" x14ac:dyDescent="0.2">
      <c r="I893" s="31"/>
    </row>
    <row r="895" spans="9:9" x14ac:dyDescent="0.2">
      <c r="I895" s="31"/>
    </row>
    <row r="896" spans="9:9" x14ac:dyDescent="0.2">
      <c r="I896" s="31"/>
    </row>
    <row r="898" spans="9:9" x14ac:dyDescent="0.2">
      <c r="I898" s="31"/>
    </row>
    <row r="899" spans="9:9" x14ac:dyDescent="0.2">
      <c r="I899" s="31"/>
    </row>
    <row r="901" spans="9:9" x14ac:dyDescent="0.2">
      <c r="I901" s="31"/>
    </row>
    <row r="902" spans="9:9" x14ac:dyDescent="0.2">
      <c r="I902" s="31"/>
    </row>
    <row r="904" spans="9:9" x14ac:dyDescent="0.2">
      <c r="I904" s="31"/>
    </row>
    <row r="905" spans="9:9" x14ac:dyDescent="0.2">
      <c r="I905" s="31"/>
    </row>
    <row r="907" spans="9:9" x14ac:dyDescent="0.2">
      <c r="I907" s="31"/>
    </row>
    <row r="908" spans="9:9" x14ac:dyDescent="0.2">
      <c r="I908" s="31"/>
    </row>
    <row r="910" spans="9:9" x14ac:dyDescent="0.2">
      <c r="I910" s="31"/>
    </row>
    <row r="911" spans="9:9" x14ac:dyDescent="0.2">
      <c r="I911" s="31"/>
    </row>
    <row r="913" spans="9:9" x14ac:dyDescent="0.2">
      <c r="I913" s="31"/>
    </row>
    <row r="914" spans="9:9" x14ac:dyDescent="0.2">
      <c r="I914" s="31"/>
    </row>
    <row r="916" spans="9:9" x14ac:dyDescent="0.2">
      <c r="I916" s="31"/>
    </row>
    <row r="917" spans="9:9" x14ac:dyDescent="0.2">
      <c r="I917" s="31"/>
    </row>
    <row r="919" spans="9:9" x14ac:dyDescent="0.2">
      <c r="I919" s="31"/>
    </row>
    <row r="920" spans="9:9" x14ac:dyDescent="0.2">
      <c r="I920" s="31"/>
    </row>
    <row r="922" spans="9:9" x14ac:dyDescent="0.2">
      <c r="I922" s="31"/>
    </row>
    <row r="923" spans="9:9" x14ac:dyDescent="0.2">
      <c r="I923" s="31"/>
    </row>
    <row r="925" spans="9:9" x14ac:dyDescent="0.2">
      <c r="I925" s="31"/>
    </row>
    <row r="926" spans="9:9" x14ac:dyDescent="0.2">
      <c r="I926" s="31"/>
    </row>
    <row r="928" spans="9:9" x14ac:dyDescent="0.2">
      <c r="I928" s="31"/>
    </row>
    <row r="929" spans="9:9" x14ac:dyDescent="0.2">
      <c r="I929" s="31"/>
    </row>
    <row r="931" spans="9:9" x14ac:dyDescent="0.2">
      <c r="I931" s="31"/>
    </row>
    <row r="932" spans="9:9" x14ac:dyDescent="0.2">
      <c r="I932" s="31"/>
    </row>
    <row r="934" spans="9:9" x14ac:dyDescent="0.2">
      <c r="I934" s="31"/>
    </row>
    <row r="935" spans="9:9" x14ac:dyDescent="0.2">
      <c r="I935" s="31"/>
    </row>
    <row r="937" spans="9:9" x14ac:dyDescent="0.2">
      <c r="I937" s="31"/>
    </row>
    <row r="938" spans="9:9" x14ac:dyDescent="0.2">
      <c r="I938" s="31"/>
    </row>
    <row r="940" spans="9:9" x14ac:dyDescent="0.2">
      <c r="I940" s="31"/>
    </row>
    <row r="941" spans="9:9" x14ac:dyDescent="0.2">
      <c r="I941" s="31"/>
    </row>
    <row r="943" spans="9:9" x14ac:dyDescent="0.2">
      <c r="I943" s="31"/>
    </row>
    <row r="944" spans="9:9" x14ac:dyDescent="0.2">
      <c r="I944" s="31"/>
    </row>
    <row r="946" spans="9:9" x14ac:dyDescent="0.2">
      <c r="I946" s="31"/>
    </row>
    <row r="947" spans="9:9" x14ac:dyDescent="0.2">
      <c r="I947" s="31"/>
    </row>
    <row r="949" spans="9:9" x14ac:dyDescent="0.2">
      <c r="I949" s="31"/>
    </row>
    <row r="950" spans="9:9" x14ac:dyDescent="0.2">
      <c r="I950" s="31"/>
    </row>
    <row r="952" spans="9:9" x14ac:dyDescent="0.2">
      <c r="I952" s="31"/>
    </row>
    <row r="953" spans="9:9" x14ac:dyDescent="0.2">
      <c r="I953" s="31"/>
    </row>
    <row r="955" spans="9:9" x14ac:dyDescent="0.2">
      <c r="I955" s="31"/>
    </row>
    <row r="956" spans="9:9" x14ac:dyDescent="0.2">
      <c r="I956" s="31"/>
    </row>
    <row r="958" spans="9:9" x14ac:dyDescent="0.2">
      <c r="I958" s="31"/>
    </row>
    <row r="959" spans="9:9" x14ac:dyDescent="0.2">
      <c r="I959" s="31"/>
    </row>
    <row r="961" spans="9:9" x14ac:dyDescent="0.2">
      <c r="I961" s="31"/>
    </row>
    <row r="962" spans="9:9" x14ac:dyDescent="0.2">
      <c r="I962" s="31"/>
    </row>
    <row r="964" spans="9:9" x14ac:dyDescent="0.2">
      <c r="I964" s="31"/>
    </row>
    <row r="965" spans="9:9" x14ac:dyDescent="0.2">
      <c r="I965" s="31"/>
    </row>
    <row r="967" spans="9:9" x14ac:dyDescent="0.2">
      <c r="I967" s="31"/>
    </row>
    <row r="968" spans="9:9" x14ac:dyDescent="0.2">
      <c r="I968" s="31"/>
    </row>
    <row r="970" spans="9:9" x14ac:dyDescent="0.2">
      <c r="I970" s="31"/>
    </row>
    <row r="971" spans="9:9" x14ac:dyDescent="0.2">
      <c r="I971" s="31"/>
    </row>
    <row r="973" spans="9:9" x14ac:dyDescent="0.2">
      <c r="I973" s="31"/>
    </row>
    <row r="974" spans="9:9" x14ac:dyDescent="0.2">
      <c r="I974" s="31"/>
    </row>
    <row r="976" spans="9:9" x14ac:dyDescent="0.2">
      <c r="I976" s="31"/>
    </row>
    <row r="977" spans="9:9" x14ac:dyDescent="0.2">
      <c r="I977" s="31"/>
    </row>
    <row r="979" spans="9:9" x14ac:dyDescent="0.2">
      <c r="I979" s="31"/>
    </row>
    <row r="980" spans="9:9" x14ac:dyDescent="0.2">
      <c r="I980" s="31"/>
    </row>
    <row r="982" spans="9:9" x14ac:dyDescent="0.2">
      <c r="I982" s="31"/>
    </row>
    <row r="983" spans="9:9" x14ac:dyDescent="0.2">
      <c r="I983" s="31"/>
    </row>
    <row r="985" spans="9:9" x14ac:dyDescent="0.2">
      <c r="I985" s="31"/>
    </row>
    <row r="986" spans="9:9" x14ac:dyDescent="0.2">
      <c r="I986" s="31"/>
    </row>
    <row r="988" spans="9:9" x14ac:dyDescent="0.2">
      <c r="I988" s="31"/>
    </row>
    <row r="989" spans="9:9" x14ac:dyDescent="0.2">
      <c r="I989" s="31"/>
    </row>
    <row r="991" spans="9:9" x14ac:dyDescent="0.2">
      <c r="I991" s="31"/>
    </row>
    <row r="992" spans="9:9" x14ac:dyDescent="0.2">
      <c r="I992" s="31"/>
    </row>
    <row r="994" spans="9:9" x14ac:dyDescent="0.2">
      <c r="I994" s="31"/>
    </row>
    <row r="995" spans="9:9" x14ac:dyDescent="0.2">
      <c r="I995" s="31"/>
    </row>
    <row r="997" spans="9:9" x14ac:dyDescent="0.2">
      <c r="I997" s="31"/>
    </row>
    <row r="998" spans="9:9" x14ac:dyDescent="0.2">
      <c r="I998" s="31"/>
    </row>
    <row r="1000" spans="9:9" x14ac:dyDescent="0.2">
      <c r="I1000" s="31"/>
    </row>
    <row r="1001" spans="9:9" x14ac:dyDescent="0.2">
      <c r="I1001" s="31"/>
    </row>
    <row r="1003" spans="9:9" x14ac:dyDescent="0.2">
      <c r="I1003" s="31"/>
    </row>
    <row r="1004" spans="9:9" x14ac:dyDescent="0.2">
      <c r="I1004" s="31"/>
    </row>
    <row r="1006" spans="9:9" x14ac:dyDescent="0.2">
      <c r="I1006" s="31"/>
    </row>
    <row r="1007" spans="9:9" x14ac:dyDescent="0.2">
      <c r="I1007" s="31"/>
    </row>
    <row r="1009" spans="9:9" x14ac:dyDescent="0.2">
      <c r="I1009" s="31"/>
    </row>
    <row r="1010" spans="9:9" x14ac:dyDescent="0.2">
      <c r="I1010" s="31"/>
    </row>
    <row r="1012" spans="9:9" x14ac:dyDescent="0.2">
      <c r="I1012" s="31"/>
    </row>
    <row r="1013" spans="9:9" x14ac:dyDescent="0.2">
      <c r="I1013" s="31"/>
    </row>
    <row r="1015" spans="9:9" x14ac:dyDescent="0.2">
      <c r="I1015" s="31"/>
    </row>
    <row r="1016" spans="9:9" x14ac:dyDescent="0.2">
      <c r="I1016" s="31"/>
    </row>
    <row r="1018" spans="9:9" x14ac:dyDescent="0.2">
      <c r="I1018" s="31"/>
    </row>
    <row r="1019" spans="9:9" x14ac:dyDescent="0.2">
      <c r="I1019" s="31"/>
    </row>
    <row r="1021" spans="9:9" x14ac:dyDescent="0.2">
      <c r="I1021" s="31"/>
    </row>
    <row r="1022" spans="9:9" x14ac:dyDescent="0.2">
      <c r="I1022" s="31"/>
    </row>
    <row r="1024" spans="9:9" x14ac:dyDescent="0.2">
      <c r="I1024" s="31"/>
    </row>
    <row r="1025" spans="9:9" x14ac:dyDescent="0.2">
      <c r="I1025" s="31"/>
    </row>
    <row r="1027" spans="9:9" x14ac:dyDescent="0.2">
      <c r="I1027" s="31"/>
    </row>
    <row r="1028" spans="9:9" x14ac:dyDescent="0.2">
      <c r="I1028" s="31"/>
    </row>
    <row r="1030" spans="9:9" x14ac:dyDescent="0.2">
      <c r="I1030" s="31"/>
    </row>
    <row r="1031" spans="9:9" x14ac:dyDescent="0.2">
      <c r="I1031" s="31"/>
    </row>
    <row r="1033" spans="9:9" x14ac:dyDescent="0.2">
      <c r="I1033" s="31"/>
    </row>
    <row r="1034" spans="9:9" x14ac:dyDescent="0.2">
      <c r="I1034" s="31"/>
    </row>
    <row r="1036" spans="9:9" x14ac:dyDescent="0.2">
      <c r="I1036" s="31"/>
    </row>
    <row r="1037" spans="9:9" x14ac:dyDescent="0.2">
      <c r="I1037" s="31"/>
    </row>
    <row r="1039" spans="9:9" x14ac:dyDescent="0.2">
      <c r="I1039" s="31"/>
    </row>
    <row r="1040" spans="9:9" x14ac:dyDescent="0.2">
      <c r="I1040" s="31"/>
    </row>
    <row r="1042" spans="9:9" x14ac:dyDescent="0.2">
      <c r="I1042" s="31"/>
    </row>
    <row r="1043" spans="9:9" x14ac:dyDescent="0.2">
      <c r="I1043" s="31"/>
    </row>
    <row r="1045" spans="9:9" x14ac:dyDescent="0.2">
      <c r="I1045" s="31"/>
    </row>
    <row r="1046" spans="9:9" x14ac:dyDescent="0.2">
      <c r="I1046" s="31"/>
    </row>
    <row r="1048" spans="9:9" x14ac:dyDescent="0.2">
      <c r="I1048" s="31"/>
    </row>
    <row r="1049" spans="9:9" x14ac:dyDescent="0.2">
      <c r="I1049" s="31"/>
    </row>
    <row r="1051" spans="9:9" x14ac:dyDescent="0.2">
      <c r="I1051" s="31"/>
    </row>
    <row r="1052" spans="9:9" x14ac:dyDescent="0.2">
      <c r="I1052" s="31"/>
    </row>
    <row r="1054" spans="9:9" x14ac:dyDescent="0.2">
      <c r="I1054" s="31"/>
    </row>
    <row r="1055" spans="9:9" x14ac:dyDescent="0.2">
      <c r="I1055" s="31"/>
    </row>
    <row r="1057" spans="9:9" x14ac:dyDescent="0.2">
      <c r="I1057" s="31"/>
    </row>
    <row r="1058" spans="9:9" x14ac:dyDescent="0.2">
      <c r="I1058" s="31"/>
    </row>
    <row r="1060" spans="9:9" x14ac:dyDescent="0.2">
      <c r="I1060" s="31"/>
    </row>
    <row r="1061" spans="9:9" x14ac:dyDescent="0.2">
      <c r="I1061" s="31"/>
    </row>
    <row r="1063" spans="9:9" x14ac:dyDescent="0.2">
      <c r="I1063" s="31"/>
    </row>
    <row r="1064" spans="9:9" x14ac:dyDescent="0.2">
      <c r="I1064" s="31"/>
    </row>
    <row r="1066" spans="9:9" x14ac:dyDescent="0.2">
      <c r="I1066" s="31"/>
    </row>
    <row r="1067" spans="9:9" x14ac:dyDescent="0.2">
      <c r="I1067" s="31"/>
    </row>
    <row r="1069" spans="9:9" x14ac:dyDescent="0.2">
      <c r="I1069" s="31"/>
    </row>
    <row r="1070" spans="9:9" x14ac:dyDescent="0.2">
      <c r="I1070" s="31"/>
    </row>
    <row r="1072" spans="9:9" x14ac:dyDescent="0.2">
      <c r="I1072" s="31"/>
    </row>
    <row r="1073" spans="9:9" x14ac:dyDescent="0.2">
      <c r="I1073" s="31"/>
    </row>
    <row r="1075" spans="9:9" x14ac:dyDescent="0.2">
      <c r="I1075" s="31"/>
    </row>
    <row r="1076" spans="9:9" x14ac:dyDescent="0.2">
      <c r="I1076" s="31"/>
    </row>
    <row r="1078" spans="9:9" x14ac:dyDescent="0.2">
      <c r="I1078" s="31"/>
    </row>
    <row r="1079" spans="9:9" x14ac:dyDescent="0.2">
      <c r="I1079" s="31"/>
    </row>
    <row r="1081" spans="9:9" x14ac:dyDescent="0.2">
      <c r="I1081" s="31"/>
    </row>
    <row r="1082" spans="9:9" x14ac:dyDescent="0.2">
      <c r="I1082" s="31"/>
    </row>
    <row r="1084" spans="9:9" x14ac:dyDescent="0.2">
      <c r="I1084" s="31"/>
    </row>
    <row r="1085" spans="9:9" x14ac:dyDescent="0.2">
      <c r="I1085" s="31"/>
    </row>
    <row r="1087" spans="9:9" x14ac:dyDescent="0.2">
      <c r="I1087" s="31"/>
    </row>
    <row r="1088" spans="9:9" x14ac:dyDescent="0.2">
      <c r="I1088" s="31"/>
    </row>
    <row r="1090" spans="9:9" x14ac:dyDescent="0.2">
      <c r="I1090" s="31"/>
    </row>
    <row r="1091" spans="9:9" x14ac:dyDescent="0.2">
      <c r="I1091" s="31"/>
    </row>
    <row r="1093" spans="9:9" x14ac:dyDescent="0.2">
      <c r="I1093" s="31"/>
    </row>
    <row r="1094" spans="9:9" x14ac:dyDescent="0.2">
      <c r="I1094" s="31"/>
    </row>
    <row r="1096" spans="9:9" x14ac:dyDescent="0.2">
      <c r="I1096" s="31"/>
    </row>
    <row r="1097" spans="9:9" x14ac:dyDescent="0.2">
      <c r="I1097" s="31"/>
    </row>
    <row r="1099" spans="9:9" x14ac:dyDescent="0.2">
      <c r="I1099" s="31"/>
    </row>
    <row r="1100" spans="9:9" x14ac:dyDescent="0.2">
      <c r="I1100" s="31"/>
    </row>
    <row r="1102" spans="9:9" x14ac:dyDescent="0.2">
      <c r="I1102" s="31"/>
    </row>
    <row r="1103" spans="9:9" x14ac:dyDescent="0.2">
      <c r="I1103" s="31"/>
    </row>
    <row r="1105" spans="9:9" x14ac:dyDescent="0.2">
      <c r="I1105" s="31"/>
    </row>
    <row r="1106" spans="9:9" x14ac:dyDescent="0.2">
      <c r="I1106" s="31"/>
    </row>
    <row r="1108" spans="9:9" x14ac:dyDescent="0.2">
      <c r="I1108" s="31"/>
    </row>
    <row r="1109" spans="9:9" x14ac:dyDescent="0.2">
      <c r="I1109" s="31"/>
    </row>
    <row r="1111" spans="9:9" x14ac:dyDescent="0.2">
      <c r="I1111" s="31"/>
    </row>
    <row r="1112" spans="9:9" x14ac:dyDescent="0.2">
      <c r="I1112" s="31"/>
    </row>
    <row r="1114" spans="9:9" x14ac:dyDescent="0.2">
      <c r="I1114" s="31"/>
    </row>
    <row r="1115" spans="9:9" x14ac:dyDescent="0.2">
      <c r="I1115" s="31"/>
    </row>
    <row r="1117" spans="9:9" x14ac:dyDescent="0.2">
      <c r="I1117" s="31"/>
    </row>
    <row r="1118" spans="9:9" x14ac:dyDescent="0.2">
      <c r="I1118" s="31"/>
    </row>
    <row r="1120" spans="9:9" x14ac:dyDescent="0.2">
      <c r="I1120" s="31"/>
    </row>
    <row r="1121" spans="9:9" x14ac:dyDescent="0.2">
      <c r="I1121" s="31"/>
    </row>
    <row r="1123" spans="9:9" x14ac:dyDescent="0.2">
      <c r="I1123" s="31"/>
    </row>
    <row r="1124" spans="9:9" x14ac:dyDescent="0.2">
      <c r="I1124" s="31"/>
    </row>
    <row r="1126" spans="9:9" x14ac:dyDescent="0.2">
      <c r="I1126" s="31"/>
    </row>
    <row r="1127" spans="9:9" x14ac:dyDescent="0.2">
      <c r="I1127" s="31"/>
    </row>
    <row r="1129" spans="9:9" x14ac:dyDescent="0.2">
      <c r="I1129" s="31"/>
    </row>
    <row r="1130" spans="9:9" x14ac:dyDescent="0.2">
      <c r="I1130" s="31"/>
    </row>
    <row r="1132" spans="9:9" x14ac:dyDescent="0.2">
      <c r="I1132" s="31"/>
    </row>
    <row r="1133" spans="9:9" x14ac:dyDescent="0.2">
      <c r="I1133" s="31"/>
    </row>
    <row r="1135" spans="9:9" x14ac:dyDescent="0.2">
      <c r="I1135" s="31"/>
    </row>
    <row r="1136" spans="9:9" x14ac:dyDescent="0.2">
      <c r="I1136" s="31"/>
    </row>
    <row r="1138" spans="9:9" x14ac:dyDescent="0.2">
      <c r="I1138" s="31"/>
    </row>
    <row r="1139" spans="9:9" x14ac:dyDescent="0.2">
      <c r="I1139" s="31"/>
    </row>
    <row r="1141" spans="9:9" x14ac:dyDescent="0.2">
      <c r="I1141" s="31"/>
    </row>
    <row r="1142" spans="9:9" x14ac:dyDescent="0.2">
      <c r="I1142" s="31"/>
    </row>
    <row r="1144" spans="9:9" x14ac:dyDescent="0.2">
      <c r="I1144" s="31"/>
    </row>
    <row r="1145" spans="9:9" x14ac:dyDescent="0.2">
      <c r="I1145" s="31"/>
    </row>
    <row r="1147" spans="9:9" x14ac:dyDescent="0.2">
      <c r="I1147" s="31"/>
    </row>
    <row r="1148" spans="9:9" x14ac:dyDescent="0.2">
      <c r="I1148" s="31"/>
    </row>
    <row r="1150" spans="9:9" x14ac:dyDescent="0.2">
      <c r="I1150" s="31"/>
    </row>
    <row r="1151" spans="9:9" x14ac:dyDescent="0.2">
      <c r="I1151" s="31"/>
    </row>
    <row r="1153" spans="9:9" x14ac:dyDescent="0.2">
      <c r="I1153" s="31"/>
    </row>
    <row r="1154" spans="9:9" x14ac:dyDescent="0.2">
      <c r="I1154" s="31"/>
    </row>
    <row r="1156" spans="9:9" x14ac:dyDescent="0.2">
      <c r="I1156" s="31"/>
    </row>
    <row r="1157" spans="9:9" x14ac:dyDescent="0.2">
      <c r="I1157" s="31"/>
    </row>
    <row r="1159" spans="9:9" x14ac:dyDescent="0.2">
      <c r="I1159" s="31"/>
    </row>
    <row r="1160" spans="9:9" x14ac:dyDescent="0.2">
      <c r="I1160" s="31"/>
    </row>
    <row r="1162" spans="9:9" x14ac:dyDescent="0.2">
      <c r="I1162" s="31"/>
    </row>
    <row r="1163" spans="9:9" x14ac:dyDescent="0.2">
      <c r="I1163" s="31"/>
    </row>
    <row r="1165" spans="9:9" x14ac:dyDescent="0.2">
      <c r="I1165" s="31"/>
    </row>
    <row r="1166" spans="9:9" x14ac:dyDescent="0.2">
      <c r="I1166" s="31"/>
    </row>
    <row r="1168" spans="9:9" x14ac:dyDescent="0.2">
      <c r="I1168" s="31"/>
    </row>
    <row r="1169" spans="9:9" x14ac:dyDescent="0.2">
      <c r="I1169" s="31"/>
    </row>
    <row r="1171" spans="9:9" x14ac:dyDescent="0.2">
      <c r="I1171" s="31"/>
    </row>
    <row r="1172" spans="9:9" x14ac:dyDescent="0.2">
      <c r="I1172" s="31"/>
    </row>
    <row r="1174" spans="9:9" x14ac:dyDescent="0.2">
      <c r="I1174" s="31"/>
    </row>
    <row r="1175" spans="9:9" x14ac:dyDescent="0.2">
      <c r="I1175" s="31"/>
    </row>
    <row r="1177" spans="9:9" x14ac:dyDescent="0.2">
      <c r="I1177" s="31"/>
    </row>
    <row r="1178" spans="9:9" x14ac:dyDescent="0.2">
      <c r="I1178" s="31"/>
    </row>
    <row r="1180" spans="9:9" x14ac:dyDescent="0.2">
      <c r="I1180" s="31"/>
    </row>
    <row r="1181" spans="9:9" x14ac:dyDescent="0.2">
      <c r="I1181" s="31"/>
    </row>
    <row r="1183" spans="9:9" x14ac:dyDescent="0.2">
      <c r="I1183" s="31"/>
    </row>
    <row r="1184" spans="9:9" x14ac:dyDescent="0.2">
      <c r="I1184" s="31"/>
    </row>
    <row r="1186" spans="9:9" x14ac:dyDescent="0.2">
      <c r="I1186" s="31"/>
    </row>
    <row r="1187" spans="9:9" x14ac:dyDescent="0.2">
      <c r="I1187" s="31"/>
    </row>
    <row r="1189" spans="9:9" x14ac:dyDescent="0.2">
      <c r="I1189" s="31"/>
    </row>
    <row r="1190" spans="9:9" x14ac:dyDescent="0.2">
      <c r="I1190" s="31"/>
    </row>
    <row r="1192" spans="9:9" x14ac:dyDescent="0.2">
      <c r="I1192" s="31"/>
    </row>
    <row r="1193" spans="9:9" x14ac:dyDescent="0.2">
      <c r="I1193" s="31"/>
    </row>
    <row r="1195" spans="9:9" x14ac:dyDescent="0.2">
      <c r="I1195" s="31"/>
    </row>
    <row r="1196" spans="9:9" x14ac:dyDescent="0.2">
      <c r="I1196" s="31"/>
    </row>
    <row r="1198" spans="9:9" x14ac:dyDescent="0.2">
      <c r="I1198" s="31"/>
    </row>
    <row r="1199" spans="9:9" x14ac:dyDescent="0.2">
      <c r="I1199" s="31"/>
    </row>
    <row r="1201" spans="9:9" x14ac:dyDescent="0.2">
      <c r="I1201" s="31"/>
    </row>
    <row r="1202" spans="9:9" x14ac:dyDescent="0.2">
      <c r="I1202" s="31"/>
    </row>
    <row r="1204" spans="9:9" x14ac:dyDescent="0.2">
      <c r="I1204" s="31"/>
    </row>
    <row r="1205" spans="9:9" x14ac:dyDescent="0.2">
      <c r="I1205" s="31"/>
    </row>
    <row r="1207" spans="9:9" x14ac:dyDescent="0.2">
      <c r="I1207" s="31"/>
    </row>
    <row r="1208" spans="9:9" x14ac:dyDescent="0.2">
      <c r="I1208" s="31"/>
    </row>
    <row r="1210" spans="9:9" x14ac:dyDescent="0.2">
      <c r="I1210" s="31"/>
    </row>
    <row r="1211" spans="9:9" x14ac:dyDescent="0.2">
      <c r="I1211" s="31"/>
    </row>
    <row r="1213" spans="9:9" x14ac:dyDescent="0.2">
      <c r="I1213" s="31"/>
    </row>
    <row r="1214" spans="9:9" x14ac:dyDescent="0.2">
      <c r="I1214" s="31"/>
    </row>
    <row r="1216" spans="9:9" x14ac:dyDescent="0.2">
      <c r="I1216" s="31"/>
    </row>
    <row r="1217" spans="9:9" x14ac:dyDescent="0.2">
      <c r="I1217" s="31"/>
    </row>
    <row r="1219" spans="9:9" x14ac:dyDescent="0.2">
      <c r="I1219" s="31"/>
    </row>
    <row r="1220" spans="9:9" x14ac:dyDescent="0.2">
      <c r="I1220" s="31"/>
    </row>
    <row r="1222" spans="9:9" x14ac:dyDescent="0.2">
      <c r="I1222" s="31"/>
    </row>
    <row r="1223" spans="9:9" x14ac:dyDescent="0.2">
      <c r="I1223" s="31"/>
    </row>
    <row r="1225" spans="9:9" x14ac:dyDescent="0.2">
      <c r="I1225" s="31"/>
    </row>
    <row r="1226" spans="9:9" x14ac:dyDescent="0.2">
      <c r="I1226" s="31"/>
    </row>
    <row r="1228" spans="9:9" x14ac:dyDescent="0.2">
      <c r="I1228" s="31"/>
    </row>
    <row r="1229" spans="9:9" x14ac:dyDescent="0.2">
      <c r="I1229" s="31"/>
    </row>
    <row r="1231" spans="9:9" x14ac:dyDescent="0.2">
      <c r="I1231" s="31"/>
    </row>
    <row r="1232" spans="9:9" x14ac:dyDescent="0.2">
      <c r="I1232" s="31"/>
    </row>
    <row r="1234" spans="9:9" x14ac:dyDescent="0.2">
      <c r="I1234" s="31"/>
    </row>
    <row r="1235" spans="9:9" x14ac:dyDescent="0.2">
      <c r="I1235" s="31"/>
    </row>
    <row r="1237" spans="9:9" x14ac:dyDescent="0.2">
      <c r="I1237" s="31"/>
    </row>
    <row r="1238" spans="9:9" x14ac:dyDescent="0.2">
      <c r="I1238" s="31"/>
    </row>
    <row r="1240" spans="9:9" x14ac:dyDescent="0.2">
      <c r="I1240" s="31"/>
    </row>
    <row r="1241" spans="9:9" x14ac:dyDescent="0.2">
      <c r="I1241" s="31"/>
    </row>
    <row r="1243" spans="9:9" x14ac:dyDescent="0.2">
      <c r="I1243" s="31"/>
    </row>
    <row r="1244" spans="9:9" x14ac:dyDescent="0.2">
      <c r="I1244" s="31"/>
    </row>
    <row r="1246" spans="9:9" x14ac:dyDescent="0.2">
      <c r="I1246" s="31"/>
    </row>
    <row r="1247" spans="9:9" x14ac:dyDescent="0.2">
      <c r="I1247" s="31"/>
    </row>
    <row r="1249" spans="9:9" x14ac:dyDescent="0.2">
      <c r="I1249" s="31"/>
    </row>
    <row r="1250" spans="9:9" x14ac:dyDescent="0.2">
      <c r="I1250" s="31"/>
    </row>
    <row r="1252" spans="9:9" x14ac:dyDescent="0.2">
      <c r="I1252" s="31"/>
    </row>
    <row r="1253" spans="9:9" x14ac:dyDescent="0.2">
      <c r="I1253" s="31"/>
    </row>
    <row r="1255" spans="9:9" x14ac:dyDescent="0.2">
      <c r="I1255" s="31"/>
    </row>
    <row r="1256" spans="9:9" x14ac:dyDescent="0.2">
      <c r="I1256" s="31"/>
    </row>
    <row r="1258" spans="9:9" x14ac:dyDescent="0.2">
      <c r="I1258" s="31"/>
    </row>
    <row r="1259" spans="9:9" x14ac:dyDescent="0.2">
      <c r="I1259" s="31"/>
    </row>
    <row r="1261" spans="9:9" x14ac:dyDescent="0.2">
      <c r="I1261" s="31"/>
    </row>
    <row r="1262" spans="9:9" x14ac:dyDescent="0.2">
      <c r="I1262" s="31"/>
    </row>
    <row r="1264" spans="9:9" x14ac:dyDescent="0.2">
      <c r="I1264" s="31"/>
    </row>
    <row r="1265" spans="9:9" x14ac:dyDescent="0.2">
      <c r="I1265" s="31"/>
    </row>
    <row r="1267" spans="9:9" x14ac:dyDescent="0.2">
      <c r="I1267" s="31"/>
    </row>
    <row r="1268" spans="9:9" x14ac:dyDescent="0.2">
      <c r="I1268" s="31"/>
    </row>
    <row r="1270" spans="9:9" x14ac:dyDescent="0.2">
      <c r="I1270" s="31"/>
    </row>
    <row r="1271" spans="9:9" x14ac:dyDescent="0.2">
      <c r="I1271" s="31"/>
    </row>
    <row r="1273" spans="9:9" x14ac:dyDescent="0.2">
      <c r="I1273" s="31"/>
    </row>
    <row r="1274" spans="9:9" x14ac:dyDescent="0.2">
      <c r="I1274" s="31"/>
    </row>
    <row r="1276" spans="9:9" x14ac:dyDescent="0.2">
      <c r="I1276" s="31"/>
    </row>
    <row r="1277" spans="9:9" x14ac:dyDescent="0.2">
      <c r="I1277" s="31"/>
    </row>
    <row r="1279" spans="9:9" x14ac:dyDescent="0.2">
      <c r="I1279" s="31"/>
    </row>
    <row r="1280" spans="9:9" x14ac:dyDescent="0.2">
      <c r="I1280" s="31"/>
    </row>
    <row r="1282" spans="9:9" x14ac:dyDescent="0.2">
      <c r="I1282" s="31"/>
    </row>
    <row r="1283" spans="9:9" x14ac:dyDescent="0.2">
      <c r="I1283" s="31"/>
    </row>
    <row r="1285" spans="9:9" x14ac:dyDescent="0.2">
      <c r="I1285" s="31"/>
    </row>
    <row r="1286" spans="9:9" x14ac:dyDescent="0.2">
      <c r="I1286" s="31"/>
    </row>
    <row r="1288" spans="9:9" x14ac:dyDescent="0.2">
      <c r="I1288" s="31"/>
    </row>
    <row r="1289" spans="9:9" x14ac:dyDescent="0.2">
      <c r="I1289" s="31"/>
    </row>
    <row r="1291" spans="9:9" x14ac:dyDescent="0.2">
      <c r="I1291" s="31"/>
    </row>
    <row r="1292" spans="9:9" x14ac:dyDescent="0.2">
      <c r="I1292" s="31"/>
    </row>
    <row r="1294" spans="9:9" x14ac:dyDescent="0.2">
      <c r="I1294" s="31"/>
    </row>
    <row r="1295" spans="9:9" x14ac:dyDescent="0.2">
      <c r="I1295" s="31"/>
    </row>
    <row r="1297" spans="9:9" x14ac:dyDescent="0.2">
      <c r="I1297" s="31"/>
    </row>
    <row r="1298" spans="9:9" x14ac:dyDescent="0.2">
      <c r="I1298" s="31"/>
    </row>
    <row r="1300" spans="9:9" x14ac:dyDescent="0.2">
      <c r="I1300" s="31"/>
    </row>
    <row r="1301" spans="9:9" x14ac:dyDescent="0.2">
      <c r="I1301" s="31"/>
    </row>
    <row r="1303" spans="9:9" x14ac:dyDescent="0.2">
      <c r="I1303" s="31"/>
    </row>
    <row r="1304" spans="9:9" x14ac:dyDescent="0.2">
      <c r="I1304" s="31"/>
    </row>
    <row r="1306" spans="9:9" x14ac:dyDescent="0.2">
      <c r="I1306" s="31"/>
    </row>
    <row r="1307" spans="9:9" x14ac:dyDescent="0.2">
      <c r="I1307" s="31"/>
    </row>
    <row r="1309" spans="9:9" x14ac:dyDescent="0.2">
      <c r="I1309" s="31"/>
    </row>
    <row r="1310" spans="9:9" x14ac:dyDescent="0.2">
      <c r="I1310" s="31"/>
    </row>
    <row r="1312" spans="9:9" x14ac:dyDescent="0.2">
      <c r="I1312" s="31"/>
    </row>
    <row r="1313" spans="9:9" x14ac:dyDescent="0.2">
      <c r="I1313" s="31"/>
    </row>
    <row r="1315" spans="9:9" x14ac:dyDescent="0.2">
      <c r="I1315" s="31"/>
    </row>
    <row r="1316" spans="9:9" x14ac:dyDescent="0.2">
      <c r="I1316" s="31"/>
    </row>
    <row r="1318" spans="9:9" x14ac:dyDescent="0.2">
      <c r="I1318" s="31"/>
    </row>
    <row r="1319" spans="9:9" x14ac:dyDescent="0.2">
      <c r="I1319" s="31"/>
    </row>
    <row r="1321" spans="9:9" x14ac:dyDescent="0.2">
      <c r="I1321" s="31"/>
    </row>
    <row r="1322" spans="9:9" x14ac:dyDescent="0.2">
      <c r="I1322" s="31"/>
    </row>
    <row r="1324" spans="9:9" x14ac:dyDescent="0.2">
      <c r="I1324" s="31"/>
    </row>
    <row r="1325" spans="9:9" x14ac:dyDescent="0.2">
      <c r="I1325" s="31"/>
    </row>
    <row r="1327" spans="9:9" x14ac:dyDescent="0.2">
      <c r="I1327" s="31"/>
    </row>
    <row r="1328" spans="9:9" x14ac:dyDescent="0.2">
      <c r="I1328" s="31"/>
    </row>
    <row r="1330" spans="9:9" x14ac:dyDescent="0.2">
      <c r="I1330" s="31"/>
    </row>
    <row r="1331" spans="9:9" x14ac:dyDescent="0.2">
      <c r="I1331" s="31"/>
    </row>
    <row r="1333" spans="9:9" x14ac:dyDescent="0.2">
      <c r="I1333" s="31"/>
    </row>
    <row r="1334" spans="9:9" x14ac:dyDescent="0.2">
      <c r="I1334" s="31"/>
    </row>
    <row r="1336" spans="9:9" x14ac:dyDescent="0.2">
      <c r="I1336" s="31"/>
    </row>
    <row r="1337" spans="9:9" x14ac:dyDescent="0.2">
      <c r="I1337" s="31"/>
    </row>
    <row r="1339" spans="9:9" x14ac:dyDescent="0.2">
      <c r="I1339" s="31"/>
    </row>
    <row r="1340" spans="9:9" x14ac:dyDescent="0.2">
      <c r="I1340" s="31"/>
    </row>
    <row r="1342" spans="9:9" x14ac:dyDescent="0.2">
      <c r="I1342" s="31"/>
    </row>
    <row r="1343" spans="9:9" x14ac:dyDescent="0.2">
      <c r="I1343" s="31"/>
    </row>
    <row r="1345" spans="9:9" x14ac:dyDescent="0.2">
      <c r="I1345" s="31"/>
    </row>
    <row r="1346" spans="9:9" x14ac:dyDescent="0.2">
      <c r="I1346" s="31"/>
    </row>
    <row r="1348" spans="9:9" x14ac:dyDescent="0.2">
      <c r="I1348" s="31"/>
    </row>
    <row r="1349" spans="9:9" x14ac:dyDescent="0.2">
      <c r="I1349" s="31"/>
    </row>
    <row r="1351" spans="9:9" x14ac:dyDescent="0.2">
      <c r="I1351" s="31"/>
    </row>
    <row r="1352" spans="9:9" x14ac:dyDescent="0.2">
      <c r="I1352" s="31"/>
    </row>
    <row r="1354" spans="9:9" x14ac:dyDescent="0.2">
      <c r="I1354" s="31"/>
    </row>
    <row r="1355" spans="9:9" x14ac:dyDescent="0.2">
      <c r="I1355" s="31"/>
    </row>
    <row r="1357" spans="9:9" x14ac:dyDescent="0.2">
      <c r="I1357" s="31"/>
    </row>
    <row r="1358" spans="9:9" x14ac:dyDescent="0.2">
      <c r="I1358" s="31"/>
    </row>
    <row r="1360" spans="9:9" x14ac:dyDescent="0.2">
      <c r="I1360" s="31"/>
    </row>
    <row r="1361" spans="9:9" x14ac:dyDescent="0.2">
      <c r="I1361" s="31"/>
    </row>
    <row r="1363" spans="9:9" x14ac:dyDescent="0.2">
      <c r="I1363" s="31"/>
    </row>
    <row r="1364" spans="9:9" x14ac:dyDescent="0.2">
      <c r="I1364" s="31"/>
    </row>
    <row r="1366" spans="9:9" x14ac:dyDescent="0.2">
      <c r="I1366" s="31"/>
    </row>
    <row r="1367" spans="9:9" x14ac:dyDescent="0.2">
      <c r="I1367" s="31"/>
    </row>
    <row r="1369" spans="9:9" x14ac:dyDescent="0.2">
      <c r="I1369" s="31"/>
    </row>
    <row r="1370" spans="9:9" x14ac:dyDescent="0.2">
      <c r="I1370" s="31"/>
    </row>
    <row r="1372" spans="9:9" x14ac:dyDescent="0.2">
      <c r="I1372" s="31"/>
    </row>
    <row r="1373" spans="9:9" x14ac:dyDescent="0.2">
      <c r="I1373" s="31"/>
    </row>
    <row r="1375" spans="9:9" x14ac:dyDescent="0.2">
      <c r="I1375" s="31"/>
    </row>
    <row r="1376" spans="9:9" x14ac:dyDescent="0.2">
      <c r="I1376" s="31"/>
    </row>
    <row r="1378" spans="9:9" x14ac:dyDescent="0.2">
      <c r="I1378" s="31"/>
    </row>
    <row r="1379" spans="9:9" x14ac:dyDescent="0.2">
      <c r="I1379" s="31"/>
    </row>
    <row r="1381" spans="9:9" x14ac:dyDescent="0.2">
      <c r="I1381" s="31"/>
    </row>
    <row r="1382" spans="9:9" x14ac:dyDescent="0.2">
      <c r="I1382" s="31"/>
    </row>
    <row r="1384" spans="9:9" x14ac:dyDescent="0.2">
      <c r="I1384" s="31"/>
    </row>
    <row r="1385" spans="9:9" x14ac:dyDescent="0.2">
      <c r="I1385" s="31"/>
    </row>
    <row r="1387" spans="9:9" x14ac:dyDescent="0.2">
      <c r="I1387" s="31"/>
    </row>
    <row r="1388" spans="9:9" x14ac:dyDescent="0.2">
      <c r="I1388" s="31"/>
    </row>
    <row r="1390" spans="9:9" x14ac:dyDescent="0.2">
      <c r="I1390" s="31"/>
    </row>
    <row r="1391" spans="9:9" x14ac:dyDescent="0.2">
      <c r="I1391" s="31"/>
    </row>
    <row r="1393" spans="9:9" x14ac:dyDescent="0.2">
      <c r="I1393" s="31"/>
    </row>
    <row r="1394" spans="9:9" x14ac:dyDescent="0.2">
      <c r="I1394" s="31"/>
    </row>
    <row r="1396" spans="9:9" x14ac:dyDescent="0.2">
      <c r="I1396" s="31"/>
    </row>
    <row r="1397" spans="9:9" x14ac:dyDescent="0.2">
      <c r="I1397" s="31"/>
    </row>
    <row r="1399" spans="9:9" x14ac:dyDescent="0.2">
      <c r="I1399" s="31"/>
    </row>
    <row r="1400" spans="9:9" x14ac:dyDescent="0.2">
      <c r="I1400" s="31"/>
    </row>
    <row r="1402" spans="9:9" x14ac:dyDescent="0.2">
      <c r="I1402" s="31"/>
    </row>
    <row r="1403" spans="9:9" x14ac:dyDescent="0.2">
      <c r="I1403" s="31"/>
    </row>
    <row r="1405" spans="9:9" x14ac:dyDescent="0.2">
      <c r="I1405" s="31"/>
    </row>
    <row r="1406" spans="9:9" x14ac:dyDescent="0.2">
      <c r="I1406" s="31"/>
    </row>
    <row r="1408" spans="9:9" x14ac:dyDescent="0.2">
      <c r="I1408" s="31"/>
    </row>
    <row r="1409" spans="9:9" x14ac:dyDescent="0.2">
      <c r="I1409" s="31"/>
    </row>
    <row r="1411" spans="9:9" x14ac:dyDescent="0.2">
      <c r="I1411" s="31"/>
    </row>
    <row r="1412" spans="9:9" x14ac:dyDescent="0.2">
      <c r="I1412" s="31"/>
    </row>
    <row r="1414" spans="9:9" x14ac:dyDescent="0.2">
      <c r="I1414" s="31"/>
    </row>
    <row r="1415" spans="9:9" x14ac:dyDescent="0.2">
      <c r="I1415" s="31"/>
    </row>
    <row r="1417" spans="9:9" x14ac:dyDescent="0.2">
      <c r="I1417" s="31"/>
    </row>
    <row r="1418" spans="9:9" x14ac:dyDescent="0.2">
      <c r="I1418" s="31"/>
    </row>
    <row r="1420" spans="9:9" x14ac:dyDescent="0.2">
      <c r="I1420" s="31"/>
    </row>
    <row r="1421" spans="9:9" x14ac:dyDescent="0.2">
      <c r="I1421" s="31"/>
    </row>
    <row r="1423" spans="9:9" x14ac:dyDescent="0.2">
      <c r="I1423" s="31"/>
    </row>
    <row r="1424" spans="9:9" x14ac:dyDescent="0.2">
      <c r="I1424" s="31"/>
    </row>
    <row r="1426" spans="9:9" x14ac:dyDescent="0.2">
      <c r="I1426" s="31"/>
    </row>
    <row r="1427" spans="9:9" x14ac:dyDescent="0.2">
      <c r="I1427" s="31"/>
    </row>
    <row r="1429" spans="9:9" x14ac:dyDescent="0.2">
      <c r="I1429" s="31"/>
    </row>
    <row r="1430" spans="9:9" x14ac:dyDescent="0.2">
      <c r="I1430" s="31"/>
    </row>
    <row r="1432" spans="9:9" x14ac:dyDescent="0.2">
      <c r="I1432" s="31"/>
    </row>
    <row r="1433" spans="9:9" x14ac:dyDescent="0.2">
      <c r="I1433" s="31"/>
    </row>
    <row r="1435" spans="9:9" x14ac:dyDescent="0.2">
      <c r="I1435" s="31"/>
    </row>
    <row r="1436" spans="9:9" x14ac:dyDescent="0.2">
      <c r="I1436" s="31"/>
    </row>
    <row r="1438" spans="9:9" x14ac:dyDescent="0.2">
      <c r="I1438" s="31"/>
    </row>
    <row r="1439" spans="9:9" x14ac:dyDescent="0.2">
      <c r="I1439" s="31"/>
    </row>
    <row r="1441" spans="9:9" x14ac:dyDescent="0.2">
      <c r="I1441" s="31"/>
    </row>
    <row r="1442" spans="9:9" x14ac:dyDescent="0.2">
      <c r="I1442" s="31"/>
    </row>
    <row r="1444" spans="9:9" x14ac:dyDescent="0.2">
      <c r="I1444" s="31"/>
    </row>
    <row r="1445" spans="9:9" x14ac:dyDescent="0.2">
      <c r="I1445" s="31"/>
    </row>
    <row r="1447" spans="9:9" x14ac:dyDescent="0.2">
      <c r="I1447" s="31"/>
    </row>
    <row r="1448" spans="9:9" x14ac:dyDescent="0.2">
      <c r="I1448" s="31"/>
    </row>
    <row r="1450" spans="9:9" x14ac:dyDescent="0.2">
      <c r="I1450" s="31"/>
    </row>
    <row r="1451" spans="9:9" x14ac:dyDescent="0.2">
      <c r="I1451" s="31"/>
    </row>
    <row r="1453" spans="9:9" x14ac:dyDescent="0.2">
      <c r="I1453" s="31"/>
    </row>
    <row r="1454" spans="9:9" x14ac:dyDescent="0.2">
      <c r="I1454" s="31"/>
    </row>
    <row r="1456" spans="9:9" x14ac:dyDescent="0.2">
      <c r="I1456" s="31"/>
    </row>
    <row r="1457" spans="9:9" x14ac:dyDescent="0.2">
      <c r="I1457" s="31"/>
    </row>
    <row r="1459" spans="9:9" x14ac:dyDescent="0.2">
      <c r="I1459" s="31"/>
    </row>
    <row r="1460" spans="9:9" x14ac:dyDescent="0.2">
      <c r="I1460" s="31"/>
    </row>
    <row r="1462" spans="9:9" x14ac:dyDescent="0.2">
      <c r="I1462" s="31"/>
    </row>
    <row r="1463" spans="9:9" x14ac:dyDescent="0.2">
      <c r="I1463" s="31"/>
    </row>
    <row r="1465" spans="9:9" x14ac:dyDescent="0.2">
      <c r="I1465" s="31"/>
    </row>
    <row r="1466" spans="9:9" x14ac:dyDescent="0.2">
      <c r="I1466" s="31"/>
    </row>
    <row r="1468" spans="9:9" x14ac:dyDescent="0.2">
      <c r="I1468" s="31"/>
    </row>
    <row r="1469" spans="9:9" x14ac:dyDescent="0.2">
      <c r="I1469" s="31"/>
    </row>
    <row r="1471" spans="9:9" x14ac:dyDescent="0.2">
      <c r="I1471" s="31"/>
    </row>
    <row r="1472" spans="9:9" x14ac:dyDescent="0.2">
      <c r="I1472" s="31"/>
    </row>
    <row r="1474" spans="9:9" x14ac:dyDescent="0.2">
      <c r="I1474" s="31"/>
    </row>
    <row r="1475" spans="9:9" x14ac:dyDescent="0.2">
      <c r="I1475" s="31"/>
    </row>
    <row r="1477" spans="9:9" x14ac:dyDescent="0.2">
      <c r="I1477" s="31"/>
    </row>
    <row r="1478" spans="9:9" x14ac:dyDescent="0.2">
      <c r="I1478" s="31"/>
    </row>
    <row r="1480" spans="9:9" x14ac:dyDescent="0.2">
      <c r="I1480" s="31"/>
    </row>
    <row r="1481" spans="9:9" x14ac:dyDescent="0.2">
      <c r="I1481" s="31"/>
    </row>
    <row r="1483" spans="9:9" x14ac:dyDescent="0.2">
      <c r="I1483" s="31"/>
    </row>
    <row r="1484" spans="9:9" x14ac:dyDescent="0.2">
      <c r="I1484" s="31"/>
    </row>
    <row r="1486" spans="9:9" x14ac:dyDescent="0.2">
      <c r="I1486" s="31"/>
    </row>
    <row r="1487" spans="9:9" x14ac:dyDescent="0.2">
      <c r="I1487" s="31"/>
    </row>
    <row r="1489" spans="9:9" x14ac:dyDescent="0.2">
      <c r="I1489" s="31"/>
    </row>
    <row r="1490" spans="9:9" x14ac:dyDescent="0.2">
      <c r="I1490" s="31"/>
    </row>
    <row r="1492" spans="9:9" x14ac:dyDescent="0.2">
      <c r="I1492" s="31"/>
    </row>
    <row r="1493" spans="9:9" x14ac:dyDescent="0.2">
      <c r="I1493" s="31"/>
    </row>
    <row r="1495" spans="9:9" x14ac:dyDescent="0.2">
      <c r="I1495" s="31"/>
    </row>
    <row r="1496" spans="9:9" x14ac:dyDescent="0.2">
      <c r="I1496" s="31"/>
    </row>
    <row r="1498" spans="9:9" x14ac:dyDescent="0.2">
      <c r="I1498" s="31"/>
    </row>
    <row r="1499" spans="9:9" x14ac:dyDescent="0.2">
      <c r="I1499" s="31"/>
    </row>
    <row r="1501" spans="9:9" x14ac:dyDescent="0.2">
      <c r="I1501" s="31"/>
    </row>
    <row r="1502" spans="9:9" x14ac:dyDescent="0.2">
      <c r="I1502" s="31"/>
    </row>
    <row r="1504" spans="9:9" x14ac:dyDescent="0.2">
      <c r="I1504" s="31"/>
    </row>
    <row r="1505" spans="9:9" x14ac:dyDescent="0.2">
      <c r="I1505" s="31"/>
    </row>
    <row r="1507" spans="9:9" x14ac:dyDescent="0.2">
      <c r="I1507" s="31"/>
    </row>
    <row r="1508" spans="9:9" x14ac:dyDescent="0.2">
      <c r="I1508" s="31"/>
    </row>
    <row r="1510" spans="9:9" x14ac:dyDescent="0.2">
      <c r="I1510" s="31"/>
    </row>
    <row r="1511" spans="9:9" x14ac:dyDescent="0.2">
      <c r="I1511" s="31"/>
    </row>
    <row r="1513" spans="9:9" x14ac:dyDescent="0.2">
      <c r="I1513" s="31"/>
    </row>
    <row r="1514" spans="9:9" x14ac:dyDescent="0.2">
      <c r="I1514" s="31"/>
    </row>
    <row r="1516" spans="9:9" x14ac:dyDescent="0.2">
      <c r="I1516" s="31"/>
    </row>
    <row r="1517" spans="9:9" x14ac:dyDescent="0.2">
      <c r="I1517" s="31"/>
    </row>
    <row r="1519" spans="9:9" x14ac:dyDescent="0.2">
      <c r="I1519" s="31"/>
    </row>
    <row r="1520" spans="9:9" x14ac:dyDescent="0.2">
      <c r="I1520" s="31"/>
    </row>
    <row r="1522" spans="9:9" x14ac:dyDescent="0.2">
      <c r="I1522" s="31"/>
    </row>
    <row r="1523" spans="9:9" x14ac:dyDescent="0.2">
      <c r="I1523" s="31"/>
    </row>
    <row r="1525" spans="9:9" x14ac:dyDescent="0.2">
      <c r="I1525" s="31"/>
    </row>
    <row r="1526" spans="9:9" x14ac:dyDescent="0.2">
      <c r="I1526" s="31"/>
    </row>
    <row r="1528" spans="9:9" x14ac:dyDescent="0.2">
      <c r="I1528" s="31"/>
    </row>
    <row r="1529" spans="9:9" x14ac:dyDescent="0.2">
      <c r="I1529" s="31"/>
    </row>
    <row r="1531" spans="9:9" x14ac:dyDescent="0.2">
      <c r="I1531" s="31"/>
    </row>
    <row r="1532" spans="9:9" x14ac:dyDescent="0.2">
      <c r="I1532" s="31"/>
    </row>
    <row r="1534" spans="9:9" x14ac:dyDescent="0.2">
      <c r="I1534" s="31"/>
    </row>
    <row r="1535" spans="9:9" x14ac:dyDescent="0.2">
      <c r="I1535" s="31"/>
    </row>
    <row r="1537" spans="9:9" x14ac:dyDescent="0.2">
      <c r="I1537" s="31"/>
    </row>
    <row r="1538" spans="9:9" x14ac:dyDescent="0.2">
      <c r="I1538" s="31"/>
    </row>
    <row r="1540" spans="9:9" x14ac:dyDescent="0.2">
      <c r="I1540" s="31"/>
    </row>
    <row r="1541" spans="9:9" x14ac:dyDescent="0.2">
      <c r="I1541" s="31"/>
    </row>
    <row r="1543" spans="9:9" x14ac:dyDescent="0.2">
      <c r="I1543" s="31"/>
    </row>
    <row r="1544" spans="9:9" x14ac:dyDescent="0.2">
      <c r="I1544" s="31"/>
    </row>
    <row r="1546" spans="9:9" x14ac:dyDescent="0.2">
      <c r="I1546" s="31"/>
    </row>
    <row r="1547" spans="9:9" x14ac:dyDescent="0.2">
      <c r="I1547" s="31"/>
    </row>
    <row r="1549" spans="9:9" x14ac:dyDescent="0.2">
      <c r="I1549" s="31"/>
    </row>
    <row r="1550" spans="9:9" x14ac:dyDescent="0.2">
      <c r="I1550" s="31"/>
    </row>
    <row r="1552" spans="9:9" x14ac:dyDescent="0.2">
      <c r="I1552" s="31"/>
    </row>
    <row r="1553" spans="9:9" x14ac:dyDescent="0.2">
      <c r="I1553" s="31"/>
    </row>
    <row r="1555" spans="9:9" x14ac:dyDescent="0.2">
      <c r="I1555" s="31"/>
    </row>
    <row r="1556" spans="9:9" x14ac:dyDescent="0.2">
      <c r="I1556" s="31"/>
    </row>
    <row r="1558" spans="9:9" x14ac:dyDescent="0.2">
      <c r="I1558" s="31"/>
    </row>
    <row r="1559" spans="9:9" x14ac:dyDescent="0.2">
      <c r="I1559" s="31"/>
    </row>
    <row r="1561" spans="9:9" x14ac:dyDescent="0.2">
      <c r="I1561" s="31"/>
    </row>
    <row r="1562" spans="9:9" x14ac:dyDescent="0.2">
      <c r="I1562" s="31"/>
    </row>
    <row r="1564" spans="9:9" x14ac:dyDescent="0.2">
      <c r="I1564" s="31"/>
    </row>
    <row r="1565" spans="9:9" x14ac:dyDescent="0.2">
      <c r="I1565" s="31"/>
    </row>
    <row r="1567" spans="9:9" x14ac:dyDescent="0.2">
      <c r="I1567" s="31"/>
    </row>
    <row r="1568" spans="9:9" x14ac:dyDescent="0.2">
      <c r="I1568" s="31"/>
    </row>
    <row r="1570" spans="9:9" x14ac:dyDescent="0.2">
      <c r="I1570" s="31"/>
    </row>
    <row r="1571" spans="9:9" x14ac:dyDescent="0.2">
      <c r="I1571" s="31"/>
    </row>
    <row r="1573" spans="9:9" x14ac:dyDescent="0.2">
      <c r="I1573" s="31"/>
    </row>
    <row r="1574" spans="9:9" x14ac:dyDescent="0.2">
      <c r="I1574" s="31"/>
    </row>
    <row r="1576" spans="9:9" x14ac:dyDescent="0.2">
      <c r="I1576" s="31"/>
    </row>
    <row r="1577" spans="9:9" x14ac:dyDescent="0.2">
      <c r="I1577" s="31"/>
    </row>
    <row r="1579" spans="9:9" x14ac:dyDescent="0.2">
      <c r="I1579" s="31"/>
    </row>
    <row r="1580" spans="9:9" x14ac:dyDescent="0.2">
      <c r="I1580" s="31"/>
    </row>
    <row r="1582" spans="9:9" x14ac:dyDescent="0.2">
      <c r="I1582" s="31"/>
    </row>
    <row r="1583" spans="9:9" x14ac:dyDescent="0.2">
      <c r="I1583" s="31"/>
    </row>
    <row r="1585" spans="9:9" x14ac:dyDescent="0.2">
      <c r="I1585" s="31"/>
    </row>
    <row r="1586" spans="9:9" x14ac:dyDescent="0.2">
      <c r="I1586" s="31"/>
    </row>
    <row r="1588" spans="9:9" x14ac:dyDescent="0.2">
      <c r="I1588" s="31"/>
    </row>
    <row r="1589" spans="9:9" x14ac:dyDescent="0.2">
      <c r="I1589" s="31"/>
    </row>
    <row r="1591" spans="9:9" x14ac:dyDescent="0.2">
      <c r="I1591" s="31"/>
    </row>
    <row r="1592" spans="9:9" x14ac:dyDescent="0.2">
      <c r="I1592" s="31"/>
    </row>
    <row r="1594" spans="9:9" x14ac:dyDescent="0.2">
      <c r="I1594" s="31"/>
    </row>
    <row r="1595" spans="9:9" x14ac:dyDescent="0.2">
      <c r="I1595" s="31"/>
    </row>
    <row r="1597" spans="9:9" x14ac:dyDescent="0.2">
      <c r="I1597" s="31"/>
    </row>
    <row r="1598" spans="9:9" x14ac:dyDescent="0.2">
      <c r="I1598" s="31"/>
    </row>
    <row r="1600" spans="9:9" x14ac:dyDescent="0.2">
      <c r="I1600" s="31"/>
    </row>
    <row r="1601" spans="9:9" x14ac:dyDescent="0.2">
      <c r="I1601" s="31"/>
    </row>
    <row r="1603" spans="9:9" x14ac:dyDescent="0.2">
      <c r="I1603" s="31"/>
    </row>
    <row r="1604" spans="9:9" x14ac:dyDescent="0.2">
      <c r="I1604" s="31"/>
    </row>
    <row r="1606" spans="9:9" x14ac:dyDescent="0.2">
      <c r="I1606" s="31"/>
    </row>
    <row r="1607" spans="9:9" x14ac:dyDescent="0.2">
      <c r="I1607" s="31"/>
    </row>
    <row r="1609" spans="9:9" x14ac:dyDescent="0.2">
      <c r="I1609" s="31"/>
    </row>
    <row r="1610" spans="9:9" x14ac:dyDescent="0.2">
      <c r="I1610" s="31"/>
    </row>
    <row r="1612" spans="9:9" x14ac:dyDescent="0.2">
      <c r="I1612" s="31"/>
    </row>
    <row r="1613" spans="9:9" x14ac:dyDescent="0.2">
      <c r="I1613" s="31"/>
    </row>
    <row r="1615" spans="9:9" x14ac:dyDescent="0.2">
      <c r="I1615" s="31"/>
    </row>
    <row r="1616" spans="9:9" x14ac:dyDescent="0.2">
      <c r="I1616" s="31"/>
    </row>
    <row r="1618" spans="9:9" x14ac:dyDescent="0.2">
      <c r="I1618" s="31"/>
    </row>
    <row r="1619" spans="9:9" x14ac:dyDescent="0.2">
      <c r="I1619" s="31"/>
    </row>
    <row r="1621" spans="9:9" x14ac:dyDescent="0.2">
      <c r="I1621" s="31"/>
    </row>
    <row r="1622" spans="9:9" x14ac:dyDescent="0.2">
      <c r="I1622" s="31"/>
    </row>
    <row r="1624" spans="9:9" x14ac:dyDescent="0.2">
      <c r="I1624" s="31"/>
    </row>
    <row r="1625" spans="9:9" x14ac:dyDescent="0.2">
      <c r="I1625" s="31"/>
    </row>
    <row r="1627" spans="9:9" x14ac:dyDescent="0.2">
      <c r="I1627" s="31"/>
    </row>
    <row r="1628" spans="9:9" x14ac:dyDescent="0.2">
      <c r="I1628" s="31"/>
    </row>
    <row r="1630" spans="9:9" x14ac:dyDescent="0.2">
      <c r="I1630" s="31"/>
    </row>
    <row r="1631" spans="9:9" x14ac:dyDescent="0.2">
      <c r="I1631" s="31"/>
    </row>
    <row r="1633" spans="9:9" x14ac:dyDescent="0.2">
      <c r="I1633" s="31"/>
    </row>
    <row r="1634" spans="9:9" x14ac:dyDescent="0.2">
      <c r="I1634" s="31"/>
    </row>
    <row r="1636" spans="9:9" x14ac:dyDescent="0.2">
      <c r="I1636" s="31"/>
    </row>
    <row r="1637" spans="9:9" x14ac:dyDescent="0.2">
      <c r="I1637" s="31"/>
    </row>
    <row r="1639" spans="9:9" x14ac:dyDescent="0.2">
      <c r="I1639" s="31"/>
    </row>
    <row r="1640" spans="9:9" x14ac:dyDescent="0.2">
      <c r="I1640" s="31"/>
    </row>
    <row r="1642" spans="9:9" x14ac:dyDescent="0.2">
      <c r="I1642" s="31"/>
    </row>
    <row r="1643" spans="9:9" x14ac:dyDescent="0.2">
      <c r="I1643" s="31"/>
    </row>
    <row r="1645" spans="9:9" x14ac:dyDescent="0.2">
      <c r="I1645" s="31"/>
    </row>
    <row r="1646" spans="9:9" x14ac:dyDescent="0.2">
      <c r="I1646" s="31"/>
    </row>
    <row r="1648" spans="9:9" x14ac:dyDescent="0.2">
      <c r="I1648" s="31"/>
    </row>
    <row r="1649" spans="9:9" x14ac:dyDescent="0.2">
      <c r="I1649" s="31"/>
    </row>
    <row r="1651" spans="9:9" x14ac:dyDescent="0.2">
      <c r="I1651" s="31"/>
    </row>
    <row r="1652" spans="9:9" x14ac:dyDescent="0.2">
      <c r="I1652" s="31"/>
    </row>
    <row r="1654" spans="9:9" x14ac:dyDescent="0.2">
      <c r="I1654" s="31"/>
    </row>
    <row r="1655" spans="9:9" x14ac:dyDescent="0.2">
      <c r="I1655" s="31"/>
    </row>
    <row r="1657" spans="9:9" x14ac:dyDescent="0.2">
      <c r="I1657" s="31"/>
    </row>
    <row r="1658" spans="9:9" x14ac:dyDescent="0.2">
      <c r="I1658" s="31"/>
    </row>
    <row r="1660" spans="9:9" x14ac:dyDescent="0.2">
      <c r="I1660" s="31"/>
    </row>
    <row r="1661" spans="9:9" x14ac:dyDescent="0.2">
      <c r="I1661" s="31"/>
    </row>
    <row r="1663" spans="9:9" x14ac:dyDescent="0.2">
      <c r="I1663" s="31"/>
    </row>
    <row r="1664" spans="9:9" x14ac:dyDescent="0.2">
      <c r="I1664" s="31"/>
    </row>
    <row r="1666" spans="9:9" x14ac:dyDescent="0.2">
      <c r="I1666" s="31"/>
    </row>
    <row r="1667" spans="9:9" x14ac:dyDescent="0.2">
      <c r="I1667" s="31"/>
    </row>
    <row r="1669" spans="9:9" x14ac:dyDescent="0.2">
      <c r="I1669" s="31"/>
    </row>
    <row r="1670" spans="9:9" x14ac:dyDescent="0.2">
      <c r="I1670" s="31"/>
    </row>
    <row r="1672" spans="9:9" x14ac:dyDescent="0.2">
      <c r="I1672" s="31"/>
    </row>
    <row r="1673" spans="9:9" x14ac:dyDescent="0.2">
      <c r="I1673" s="31"/>
    </row>
    <row r="1675" spans="9:9" x14ac:dyDescent="0.2">
      <c r="I1675" s="31"/>
    </row>
    <row r="1676" spans="9:9" x14ac:dyDescent="0.2">
      <c r="I1676" s="31"/>
    </row>
    <row r="1678" spans="9:9" x14ac:dyDescent="0.2">
      <c r="I1678" s="31"/>
    </row>
    <row r="1679" spans="9:9" x14ac:dyDescent="0.2">
      <c r="I1679" s="31"/>
    </row>
    <row r="1681" spans="9:9" x14ac:dyDescent="0.2">
      <c r="I1681" s="31"/>
    </row>
    <row r="1682" spans="9:9" x14ac:dyDescent="0.2">
      <c r="I1682" s="31"/>
    </row>
    <row r="1684" spans="9:9" x14ac:dyDescent="0.2">
      <c r="I1684" s="31"/>
    </row>
    <row r="1685" spans="9:9" x14ac:dyDescent="0.2">
      <c r="I1685" s="31"/>
    </row>
    <row r="1687" spans="9:9" x14ac:dyDescent="0.2">
      <c r="I1687" s="31"/>
    </row>
    <row r="1688" spans="9:9" x14ac:dyDescent="0.2">
      <c r="I1688" s="31"/>
    </row>
    <row r="1690" spans="9:9" x14ac:dyDescent="0.2">
      <c r="I1690" s="31"/>
    </row>
    <row r="1691" spans="9:9" x14ac:dyDescent="0.2">
      <c r="I1691" s="31"/>
    </row>
    <row r="1693" spans="9:9" x14ac:dyDescent="0.2">
      <c r="I1693" s="31"/>
    </row>
    <row r="1694" spans="9:9" x14ac:dyDescent="0.2">
      <c r="I1694" s="31"/>
    </row>
    <row r="1696" spans="9:9" x14ac:dyDescent="0.2">
      <c r="I1696" s="31"/>
    </row>
    <row r="1697" spans="9:9" x14ac:dyDescent="0.2">
      <c r="I1697" s="31"/>
    </row>
    <row r="1699" spans="9:9" x14ac:dyDescent="0.2">
      <c r="I1699" s="31"/>
    </row>
    <row r="1700" spans="9:9" x14ac:dyDescent="0.2">
      <c r="I1700" s="31"/>
    </row>
    <row r="1702" spans="9:9" x14ac:dyDescent="0.2">
      <c r="I1702" s="31"/>
    </row>
    <row r="1703" spans="9:9" x14ac:dyDescent="0.2">
      <c r="I1703" s="31"/>
    </row>
    <row r="1705" spans="9:9" x14ac:dyDescent="0.2">
      <c r="I1705" s="31"/>
    </row>
    <row r="1706" spans="9:9" x14ac:dyDescent="0.2">
      <c r="I1706" s="31"/>
    </row>
    <row r="1708" spans="9:9" x14ac:dyDescent="0.2">
      <c r="I1708" s="31"/>
    </row>
    <row r="1709" spans="9:9" x14ac:dyDescent="0.2">
      <c r="I1709" s="31"/>
    </row>
    <row r="1711" spans="9:9" x14ac:dyDescent="0.2">
      <c r="I1711" s="31"/>
    </row>
    <row r="1712" spans="9:9" x14ac:dyDescent="0.2">
      <c r="I1712" s="31"/>
    </row>
    <row r="1714" spans="9:9" x14ac:dyDescent="0.2">
      <c r="I1714" s="31"/>
    </row>
    <row r="1715" spans="9:9" x14ac:dyDescent="0.2">
      <c r="I1715" s="31"/>
    </row>
    <row r="1717" spans="9:9" x14ac:dyDescent="0.2">
      <c r="I1717" s="31"/>
    </row>
    <row r="1718" spans="9:9" x14ac:dyDescent="0.2">
      <c r="I1718" s="31"/>
    </row>
    <row r="1720" spans="9:9" x14ac:dyDescent="0.2">
      <c r="I1720" s="31"/>
    </row>
    <row r="1721" spans="9:9" x14ac:dyDescent="0.2">
      <c r="I1721" s="31"/>
    </row>
    <row r="1723" spans="9:9" x14ac:dyDescent="0.2">
      <c r="I1723" s="31"/>
    </row>
    <row r="1724" spans="9:9" x14ac:dyDescent="0.2">
      <c r="I1724" s="31"/>
    </row>
    <row r="1726" spans="9:9" x14ac:dyDescent="0.2">
      <c r="I1726" s="31"/>
    </row>
    <row r="1727" spans="9:9" x14ac:dyDescent="0.2">
      <c r="I1727" s="31"/>
    </row>
    <row r="1729" spans="9:9" x14ac:dyDescent="0.2">
      <c r="I1729" s="31"/>
    </row>
    <row r="1730" spans="9:9" x14ac:dyDescent="0.2">
      <c r="I1730" s="31"/>
    </row>
    <row r="1732" spans="9:9" x14ac:dyDescent="0.2">
      <c r="I1732" s="31"/>
    </row>
    <row r="1733" spans="9:9" x14ac:dyDescent="0.2">
      <c r="I1733" s="31"/>
    </row>
    <row r="1735" spans="9:9" x14ac:dyDescent="0.2">
      <c r="I1735" s="31"/>
    </row>
    <row r="1736" spans="9:9" x14ac:dyDescent="0.2">
      <c r="I1736" s="31"/>
    </row>
    <row r="1738" spans="9:9" x14ac:dyDescent="0.2">
      <c r="I1738" s="31"/>
    </row>
    <row r="1739" spans="9:9" x14ac:dyDescent="0.2">
      <c r="I1739" s="31"/>
    </row>
    <row r="1741" spans="9:9" x14ac:dyDescent="0.2">
      <c r="I1741" s="31"/>
    </row>
    <row r="1742" spans="9:9" x14ac:dyDescent="0.2">
      <c r="I1742" s="31"/>
    </row>
    <row r="1744" spans="9:9" x14ac:dyDescent="0.2">
      <c r="I1744" s="31"/>
    </row>
    <row r="1745" spans="9:9" x14ac:dyDescent="0.2">
      <c r="I1745" s="31"/>
    </row>
    <row r="1747" spans="9:9" x14ac:dyDescent="0.2">
      <c r="I1747" s="31"/>
    </row>
    <row r="1748" spans="9:9" x14ac:dyDescent="0.2">
      <c r="I1748" s="31"/>
    </row>
    <row r="1750" spans="9:9" x14ac:dyDescent="0.2">
      <c r="I1750" s="31"/>
    </row>
    <row r="1751" spans="9:9" x14ac:dyDescent="0.2">
      <c r="I1751" s="31"/>
    </row>
    <row r="1753" spans="9:9" x14ac:dyDescent="0.2">
      <c r="I1753" s="31"/>
    </row>
    <row r="1754" spans="9:9" x14ac:dyDescent="0.2">
      <c r="I1754" s="31"/>
    </row>
    <row r="1756" spans="9:9" x14ac:dyDescent="0.2">
      <c r="I1756" s="31"/>
    </row>
    <row r="1757" spans="9:9" x14ac:dyDescent="0.2">
      <c r="I1757" s="31"/>
    </row>
    <row r="1759" spans="9:9" x14ac:dyDescent="0.2">
      <c r="I1759" s="31"/>
    </row>
    <row r="1760" spans="9:9" x14ac:dyDescent="0.2">
      <c r="I1760" s="31"/>
    </row>
    <row r="1762" spans="9:9" x14ac:dyDescent="0.2">
      <c r="I1762" s="31"/>
    </row>
    <row r="1763" spans="9:9" x14ac:dyDescent="0.2">
      <c r="I1763" s="31"/>
    </row>
    <row r="1765" spans="9:9" x14ac:dyDescent="0.2">
      <c r="I1765" s="31"/>
    </row>
    <row r="1766" spans="9:9" x14ac:dyDescent="0.2">
      <c r="I1766" s="31"/>
    </row>
    <row r="1768" spans="9:9" x14ac:dyDescent="0.2">
      <c r="I1768" s="31"/>
    </row>
    <row r="1769" spans="9:9" x14ac:dyDescent="0.2">
      <c r="I1769" s="31"/>
    </row>
    <row r="1771" spans="9:9" x14ac:dyDescent="0.2">
      <c r="I1771" s="31"/>
    </row>
    <row r="1772" spans="9:9" x14ac:dyDescent="0.2">
      <c r="I1772" s="31"/>
    </row>
    <row r="1774" spans="9:9" x14ac:dyDescent="0.2">
      <c r="I1774" s="31"/>
    </row>
    <row r="1775" spans="9:9" x14ac:dyDescent="0.2">
      <c r="I1775" s="31"/>
    </row>
    <row r="1777" spans="9:9" x14ac:dyDescent="0.2">
      <c r="I1777" s="31"/>
    </row>
    <row r="1778" spans="9:9" x14ac:dyDescent="0.2">
      <c r="I1778" s="31"/>
    </row>
    <row r="1780" spans="9:9" x14ac:dyDescent="0.2">
      <c r="I1780" s="31"/>
    </row>
    <row r="1781" spans="9:9" x14ac:dyDescent="0.2">
      <c r="I1781" s="31"/>
    </row>
    <row r="1783" spans="9:9" x14ac:dyDescent="0.2">
      <c r="I1783" s="31"/>
    </row>
    <row r="1784" spans="9:9" x14ac:dyDescent="0.2">
      <c r="I1784" s="31"/>
    </row>
    <row r="1786" spans="9:9" x14ac:dyDescent="0.2">
      <c r="I1786" s="31"/>
    </row>
    <row r="1787" spans="9:9" x14ac:dyDescent="0.2">
      <c r="I1787" s="31"/>
    </row>
    <row r="1789" spans="9:9" x14ac:dyDescent="0.2">
      <c r="I1789" s="31"/>
    </row>
    <row r="1790" spans="9:9" x14ac:dyDescent="0.2">
      <c r="I1790" s="31"/>
    </row>
    <row r="1792" spans="9:9" x14ac:dyDescent="0.2">
      <c r="I1792" s="31"/>
    </row>
    <row r="1793" spans="9:9" x14ac:dyDescent="0.2">
      <c r="I1793" s="31"/>
    </row>
    <row r="1795" spans="9:9" x14ac:dyDescent="0.2">
      <c r="I1795" s="31"/>
    </row>
    <row r="1796" spans="9:9" x14ac:dyDescent="0.2">
      <c r="I1796" s="31"/>
    </row>
    <row r="1798" spans="9:9" x14ac:dyDescent="0.2">
      <c r="I1798" s="31"/>
    </row>
    <row r="1799" spans="9:9" x14ac:dyDescent="0.2">
      <c r="I1799" s="31"/>
    </row>
    <row r="1801" spans="9:9" x14ac:dyDescent="0.2">
      <c r="I1801" s="31"/>
    </row>
    <row r="1802" spans="9:9" x14ac:dyDescent="0.2">
      <c r="I1802" s="31"/>
    </row>
    <row r="1804" spans="9:9" x14ac:dyDescent="0.2">
      <c r="I1804" s="31"/>
    </row>
    <row r="1805" spans="9:9" x14ac:dyDescent="0.2">
      <c r="I1805" s="31"/>
    </row>
    <row r="1807" spans="9:9" x14ac:dyDescent="0.2">
      <c r="I1807" s="31"/>
    </row>
    <row r="1808" spans="9:9" x14ac:dyDescent="0.2">
      <c r="I1808" s="31"/>
    </row>
    <row r="1810" spans="9:9" x14ac:dyDescent="0.2">
      <c r="I1810" s="31"/>
    </row>
    <row r="1811" spans="9:9" x14ac:dyDescent="0.2">
      <c r="I1811" s="31"/>
    </row>
    <row r="1813" spans="9:9" x14ac:dyDescent="0.2">
      <c r="I1813" s="31"/>
    </row>
    <row r="1814" spans="9:9" x14ac:dyDescent="0.2">
      <c r="I1814" s="31"/>
    </row>
    <row r="1816" spans="9:9" x14ac:dyDescent="0.2">
      <c r="I1816" s="31"/>
    </row>
    <row r="1817" spans="9:9" x14ac:dyDescent="0.2">
      <c r="I1817" s="31"/>
    </row>
    <row r="1819" spans="9:9" x14ac:dyDescent="0.2">
      <c r="I1819" s="31"/>
    </row>
    <row r="1820" spans="9:9" x14ac:dyDescent="0.2">
      <c r="I1820" s="31"/>
    </row>
    <row r="1822" spans="9:9" x14ac:dyDescent="0.2">
      <c r="I1822" s="31"/>
    </row>
    <row r="1823" spans="9:9" x14ac:dyDescent="0.2">
      <c r="I1823" s="31"/>
    </row>
    <row r="1825" spans="9:9" x14ac:dyDescent="0.2">
      <c r="I1825" s="31"/>
    </row>
    <row r="1826" spans="9:9" x14ac:dyDescent="0.2">
      <c r="I1826" s="31"/>
    </row>
    <row r="1828" spans="9:9" x14ac:dyDescent="0.2">
      <c r="I1828" s="31"/>
    </row>
    <row r="1829" spans="9:9" x14ac:dyDescent="0.2">
      <c r="I1829" s="31"/>
    </row>
    <row r="1831" spans="9:9" x14ac:dyDescent="0.2">
      <c r="I1831" s="31"/>
    </row>
    <row r="1832" spans="9:9" x14ac:dyDescent="0.2">
      <c r="I1832" s="31"/>
    </row>
    <row r="1834" spans="9:9" x14ac:dyDescent="0.2">
      <c r="I1834" s="31"/>
    </row>
    <row r="1835" spans="9:9" x14ac:dyDescent="0.2">
      <c r="I1835" s="31"/>
    </row>
    <row r="1837" spans="9:9" x14ac:dyDescent="0.2">
      <c r="I1837" s="31"/>
    </row>
    <row r="1838" spans="9:9" x14ac:dyDescent="0.2">
      <c r="I1838" s="31"/>
    </row>
    <row r="1840" spans="9:9" x14ac:dyDescent="0.2">
      <c r="I1840" s="31"/>
    </row>
    <row r="1841" spans="9:9" x14ac:dyDescent="0.2">
      <c r="I1841" s="31"/>
    </row>
    <row r="1843" spans="9:9" x14ac:dyDescent="0.2">
      <c r="I1843" s="31"/>
    </row>
    <row r="1844" spans="9:9" x14ac:dyDescent="0.2">
      <c r="I1844" s="31"/>
    </row>
    <row r="1846" spans="9:9" x14ac:dyDescent="0.2">
      <c r="I1846" s="31"/>
    </row>
    <row r="1847" spans="9:9" x14ac:dyDescent="0.2">
      <c r="I1847" s="31"/>
    </row>
    <row r="1849" spans="9:9" x14ac:dyDescent="0.2">
      <c r="I1849" s="31"/>
    </row>
    <row r="1850" spans="9:9" x14ac:dyDescent="0.2">
      <c r="I1850" s="31"/>
    </row>
    <row r="1852" spans="9:9" x14ac:dyDescent="0.2">
      <c r="I1852" s="31"/>
    </row>
    <row r="1853" spans="9:9" x14ac:dyDescent="0.2">
      <c r="I1853" s="31"/>
    </row>
    <row r="1855" spans="9:9" x14ac:dyDescent="0.2">
      <c r="I1855" s="31"/>
    </row>
    <row r="1856" spans="9:9" x14ac:dyDescent="0.2">
      <c r="I1856" s="31"/>
    </row>
    <row r="1858" spans="9:9" x14ac:dyDescent="0.2">
      <c r="I1858" s="31"/>
    </row>
    <row r="1859" spans="9:9" x14ac:dyDescent="0.2">
      <c r="I1859" s="31"/>
    </row>
    <row r="1861" spans="9:9" x14ac:dyDescent="0.2">
      <c r="I1861" s="31"/>
    </row>
    <row r="1862" spans="9:9" x14ac:dyDescent="0.2">
      <c r="I1862" s="31"/>
    </row>
    <row r="1864" spans="9:9" x14ac:dyDescent="0.2">
      <c r="I1864" s="31"/>
    </row>
    <row r="1865" spans="9:9" x14ac:dyDescent="0.2">
      <c r="I1865" s="31"/>
    </row>
    <row r="1867" spans="9:9" x14ac:dyDescent="0.2">
      <c r="I1867" s="31"/>
    </row>
    <row r="1868" spans="9:9" x14ac:dyDescent="0.2">
      <c r="I1868" s="31"/>
    </row>
    <row r="1870" spans="9:9" x14ac:dyDescent="0.2">
      <c r="I1870" s="31"/>
    </row>
    <row r="1871" spans="9:9" x14ac:dyDescent="0.2">
      <c r="I1871" s="31"/>
    </row>
    <row r="1873" spans="9:9" x14ac:dyDescent="0.2">
      <c r="I1873" s="31"/>
    </row>
    <row r="1874" spans="9:9" x14ac:dyDescent="0.2">
      <c r="I1874" s="31"/>
    </row>
    <row r="1876" spans="9:9" x14ac:dyDescent="0.2">
      <c r="I1876" s="31"/>
    </row>
    <row r="1877" spans="9:9" x14ac:dyDescent="0.2">
      <c r="I1877" s="31"/>
    </row>
    <row r="1879" spans="9:9" x14ac:dyDescent="0.2">
      <c r="I1879" s="31"/>
    </row>
    <row r="1880" spans="9:9" x14ac:dyDescent="0.2">
      <c r="I1880" s="31"/>
    </row>
    <row r="1882" spans="9:9" x14ac:dyDescent="0.2">
      <c r="I1882" s="31"/>
    </row>
    <row r="1883" spans="9:9" x14ac:dyDescent="0.2">
      <c r="I1883" s="31"/>
    </row>
    <row r="1885" spans="9:9" x14ac:dyDescent="0.2">
      <c r="I1885" s="31"/>
    </row>
    <row r="1886" spans="9:9" x14ac:dyDescent="0.2">
      <c r="I1886" s="31"/>
    </row>
    <row r="1888" spans="9:9" x14ac:dyDescent="0.2">
      <c r="I1888" s="31"/>
    </row>
    <row r="1889" spans="9:9" x14ac:dyDescent="0.2">
      <c r="I1889" s="31"/>
    </row>
    <row r="1891" spans="9:9" x14ac:dyDescent="0.2">
      <c r="I1891" s="31"/>
    </row>
    <row r="1892" spans="9:9" x14ac:dyDescent="0.2">
      <c r="I1892" s="31"/>
    </row>
    <row r="1894" spans="9:9" x14ac:dyDescent="0.2">
      <c r="I1894" s="31"/>
    </row>
    <row r="1895" spans="9:9" x14ac:dyDescent="0.2">
      <c r="I1895" s="31"/>
    </row>
    <row r="1897" spans="9:9" x14ac:dyDescent="0.2">
      <c r="I1897" s="31"/>
    </row>
    <row r="1898" spans="9:9" x14ac:dyDescent="0.2">
      <c r="I1898" s="31"/>
    </row>
    <row r="1900" spans="9:9" x14ac:dyDescent="0.2">
      <c r="I1900" s="31"/>
    </row>
    <row r="1901" spans="9:9" x14ac:dyDescent="0.2">
      <c r="I1901" s="31"/>
    </row>
    <row r="1903" spans="9:9" x14ac:dyDescent="0.2">
      <c r="I1903" s="31"/>
    </row>
    <row r="1904" spans="9:9" x14ac:dyDescent="0.2">
      <c r="I1904" s="31"/>
    </row>
    <row r="1906" spans="9:9" x14ac:dyDescent="0.2">
      <c r="I1906" s="31"/>
    </row>
    <row r="1907" spans="9:9" x14ac:dyDescent="0.2">
      <c r="I1907" s="31"/>
    </row>
    <row r="1909" spans="9:9" x14ac:dyDescent="0.2">
      <c r="I1909" s="31"/>
    </row>
    <row r="1910" spans="9:9" x14ac:dyDescent="0.2">
      <c r="I1910" s="31"/>
    </row>
    <row r="1912" spans="9:9" x14ac:dyDescent="0.2">
      <c r="I1912" s="31"/>
    </row>
    <row r="1913" spans="9:9" x14ac:dyDescent="0.2">
      <c r="I1913" s="31"/>
    </row>
    <row r="1915" spans="9:9" x14ac:dyDescent="0.2">
      <c r="I1915" s="31"/>
    </row>
    <row r="1916" spans="9:9" x14ac:dyDescent="0.2">
      <c r="I1916" s="31"/>
    </row>
    <row r="1918" spans="9:9" x14ac:dyDescent="0.2">
      <c r="I1918" s="31"/>
    </row>
    <row r="1919" spans="9:9" x14ac:dyDescent="0.2">
      <c r="I1919" s="31"/>
    </row>
    <row r="1921" spans="9:9" x14ac:dyDescent="0.2">
      <c r="I1921" s="31"/>
    </row>
    <row r="1922" spans="9:9" x14ac:dyDescent="0.2">
      <c r="I1922" s="31"/>
    </row>
    <row r="1924" spans="9:9" x14ac:dyDescent="0.2">
      <c r="I1924" s="31"/>
    </row>
    <row r="1925" spans="9:9" x14ac:dyDescent="0.2">
      <c r="I1925" s="31"/>
    </row>
    <row r="1927" spans="9:9" x14ac:dyDescent="0.2">
      <c r="I1927" s="31"/>
    </row>
    <row r="1928" spans="9:9" x14ac:dyDescent="0.2">
      <c r="I1928" s="31"/>
    </row>
    <row r="1930" spans="9:9" x14ac:dyDescent="0.2">
      <c r="I1930" s="31"/>
    </row>
    <row r="1931" spans="9:9" x14ac:dyDescent="0.2">
      <c r="I1931" s="31"/>
    </row>
    <row r="1933" spans="9:9" x14ac:dyDescent="0.2">
      <c r="I1933" s="31"/>
    </row>
    <row r="1934" spans="9:9" x14ac:dyDescent="0.2">
      <c r="I1934" s="31"/>
    </row>
    <row r="1936" spans="9:9" x14ac:dyDescent="0.2">
      <c r="I1936" s="31"/>
    </row>
    <row r="1937" spans="9:9" x14ac:dyDescent="0.2">
      <c r="I1937" s="31"/>
    </row>
    <row r="1939" spans="9:9" x14ac:dyDescent="0.2">
      <c r="I1939" s="31"/>
    </row>
    <row r="1940" spans="9:9" x14ac:dyDescent="0.2">
      <c r="I1940" s="31"/>
    </row>
    <row r="1942" spans="9:9" x14ac:dyDescent="0.2">
      <c r="I1942" s="31"/>
    </row>
    <row r="1943" spans="9:9" x14ac:dyDescent="0.2">
      <c r="I1943" s="31"/>
    </row>
    <row r="1945" spans="9:9" x14ac:dyDescent="0.2">
      <c r="I1945" s="31"/>
    </row>
    <row r="1946" spans="9:9" x14ac:dyDescent="0.2">
      <c r="I1946" s="31"/>
    </row>
    <row r="1948" spans="9:9" x14ac:dyDescent="0.2">
      <c r="I1948" s="31"/>
    </row>
    <row r="1949" spans="9:9" x14ac:dyDescent="0.2">
      <c r="I1949" s="31"/>
    </row>
    <row r="1951" spans="9:9" x14ac:dyDescent="0.2">
      <c r="I1951" s="31"/>
    </row>
    <row r="1952" spans="9:9" x14ac:dyDescent="0.2">
      <c r="I1952" s="31"/>
    </row>
    <row r="1954" spans="9:9" x14ac:dyDescent="0.2">
      <c r="I1954" s="31"/>
    </row>
    <row r="1955" spans="9:9" x14ac:dyDescent="0.2">
      <c r="I1955" s="31"/>
    </row>
    <row r="1957" spans="9:9" x14ac:dyDescent="0.2">
      <c r="I1957" s="31"/>
    </row>
    <row r="1958" spans="9:9" x14ac:dyDescent="0.2">
      <c r="I1958" s="31"/>
    </row>
    <row r="1960" spans="9:9" x14ac:dyDescent="0.2">
      <c r="I1960" s="31"/>
    </row>
    <row r="1961" spans="9:9" x14ac:dyDescent="0.2">
      <c r="I1961" s="31"/>
    </row>
    <row r="1963" spans="9:9" x14ac:dyDescent="0.2">
      <c r="I1963" s="31"/>
    </row>
    <row r="1964" spans="9:9" x14ac:dyDescent="0.2">
      <c r="I1964" s="31"/>
    </row>
    <row r="1966" spans="9:9" x14ac:dyDescent="0.2">
      <c r="I1966" s="31"/>
    </row>
    <row r="1967" spans="9:9" x14ac:dyDescent="0.2">
      <c r="I1967" s="31"/>
    </row>
    <row r="1969" spans="9:9" x14ac:dyDescent="0.2">
      <c r="I1969" s="31"/>
    </row>
    <row r="1970" spans="9:9" x14ac:dyDescent="0.2">
      <c r="I1970" s="31"/>
    </row>
    <row r="1972" spans="9:9" x14ac:dyDescent="0.2">
      <c r="I1972" s="31"/>
    </row>
    <row r="1973" spans="9:9" x14ac:dyDescent="0.2">
      <c r="I1973" s="31"/>
    </row>
    <row r="1975" spans="9:9" x14ac:dyDescent="0.2">
      <c r="I1975" s="31"/>
    </row>
    <row r="1976" spans="9:9" x14ac:dyDescent="0.2">
      <c r="I1976" s="31"/>
    </row>
    <row r="1978" spans="9:9" x14ac:dyDescent="0.2">
      <c r="I1978" s="31"/>
    </row>
    <row r="1979" spans="9:9" x14ac:dyDescent="0.2">
      <c r="I1979" s="31"/>
    </row>
    <row r="1981" spans="9:9" x14ac:dyDescent="0.2">
      <c r="I1981" s="31"/>
    </row>
    <row r="1982" spans="9:9" x14ac:dyDescent="0.2">
      <c r="I1982" s="31"/>
    </row>
    <row r="1984" spans="9:9" x14ac:dyDescent="0.2">
      <c r="I1984" s="31"/>
    </row>
    <row r="1985" spans="9:9" x14ac:dyDescent="0.2">
      <c r="I1985" s="31"/>
    </row>
    <row r="1987" spans="9:9" x14ac:dyDescent="0.2">
      <c r="I1987" s="31"/>
    </row>
    <row r="1988" spans="9:9" x14ac:dyDescent="0.2">
      <c r="I1988" s="31"/>
    </row>
    <row r="1990" spans="9:9" x14ac:dyDescent="0.2">
      <c r="I1990" s="31"/>
    </row>
    <row r="1991" spans="9:9" x14ac:dyDescent="0.2">
      <c r="I1991" s="31"/>
    </row>
    <row r="1993" spans="9:9" x14ac:dyDescent="0.2">
      <c r="I1993" s="31"/>
    </row>
    <row r="1994" spans="9:9" x14ac:dyDescent="0.2">
      <c r="I1994" s="31"/>
    </row>
    <row r="1996" spans="9:9" x14ac:dyDescent="0.2">
      <c r="I1996" s="31"/>
    </row>
    <row r="1997" spans="9:9" x14ac:dyDescent="0.2">
      <c r="I1997" s="31"/>
    </row>
    <row r="1999" spans="9:9" x14ac:dyDescent="0.2">
      <c r="I1999" s="31"/>
    </row>
    <row r="2000" spans="9:9" x14ac:dyDescent="0.2">
      <c r="I2000" s="31"/>
    </row>
    <row r="2002" spans="9:9" x14ac:dyDescent="0.2">
      <c r="I2002" s="31"/>
    </row>
    <row r="2003" spans="9:9" x14ac:dyDescent="0.2">
      <c r="I2003" s="31"/>
    </row>
    <row r="2005" spans="9:9" x14ac:dyDescent="0.2">
      <c r="I2005" s="31"/>
    </row>
    <row r="2006" spans="9:9" x14ac:dyDescent="0.2">
      <c r="I2006" s="31"/>
    </row>
    <row r="2008" spans="9:9" x14ac:dyDescent="0.2">
      <c r="I2008" s="31"/>
    </row>
    <row r="2009" spans="9:9" x14ac:dyDescent="0.2">
      <c r="I2009" s="31"/>
    </row>
    <row r="2011" spans="9:9" x14ac:dyDescent="0.2">
      <c r="I2011" s="31"/>
    </row>
    <row r="2012" spans="9:9" x14ac:dyDescent="0.2">
      <c r="I2012" s="31"/>
    </row>
    <row r="2014" spans="9:9" x14ac:dyDescent="0.2">
      <c r="I2014" s="31"/>
    </row>
    <row r="2015" spans="9:9" x14ac:dyDescent="0.2">
      <c r="I2015" s="31"/>
    </row>
    <row r="2017" spans="9:9" x14ac:dyDescent="0.2">
      <c r="I2017" s="31"/>
    </row>
    <row r="2018" spans="9:9" x14ac:dyDescent="0.2">
      <c r="I2018" s="31"/>
    </row>
    <row r="2020" spans="9:9" x14ac:dyDescent="0.2">
      <c r="I2020" s="31"/>
    </row>
    <row r="2021" spans="9:9" x14ac:dyDescent="0.2">
      <c r="I2021" s="31"/>
    </row>
    <row r="2023" spans="9:9" x14ac:dyDescent="0.2">
      <c r="I2023" s="31"/>
    </row>
    <row r="2024" spans="9:9" x14ac:dyDescent="0.2">
      <c r="I2024" s="31"/>
    </row>
    <row r="2026" spans="9:9" x14ac:dyDescent="0.2">
      <c r="I2026" s="31"/>
    </row>
    <row r="2027" spans="9:9" x14ac:dyDescent="0.2">
      <c r="I2027" s="31"/>
    </row>
    <row r="2029" spans="9:9" x14ac:dyDescent="0.2">
      <c r="I2029" s="31"/>
    </row>
    <row r="2030" spans="9:9" x14ac:dyDescent="0.2">
      <c r="I2030" s="31"/>
    </row>
    <row r="2032" spans="9:9" x14ac:dyDescent="0.2">
      <c r="I2032" s="31"/>
    </row>
    <row r="2033" spans="9:9" x14ac:dyDescent="0.2">
      <c r="I2033" s="31"/>
    </row>
    <row r="2035" spans="9:9" x14ac:dyDescent="0.2">
      <c r="I2035" s="31"/>
    </row>
    <row r="2036" spans="9:9" x14ac:dyDescent="0.2">
      <c r="I2036" s="31"/>
    </row>
    <row r="2038" spans="9:9" x14ac:dyDescent="0.2">
      <c r="I2038" s="31"/>
    </row>
    <row r="2039" spans="9:9" x14ac:dyDescent="0.2">
      <c r="I2039" s="31"/>
    </row>
    <row r="2041" spans="9:9" x14ac:dyDescent="0.2">
      <c r="I2041" s="31"/>
    </row>
    <row r="2042" spans="9:9" x14ac:dyDescent="0.2">
      <c r="I2042" s="31"/>
    </row>
    <row r="2044" spans="9:9" x14ac:dyDescent="0.2">
      <c r="I2044" s="31"/>
    </row>
    <row r="2045" spans="9:9" x14ac:dyDescent="0.2">
      <c r="I2045" s="31"/>
    </row>
    <row r="2047" spans="9:9" x14ac:dyDescent="0.2">
      <c r="I2047" s="31"/>
    </row>
    <row r="2048" spans="9:9" x14ac:dyDescent="0.2">
      <c r="I2048" s="31"/>
    </row>
    <row r="2050" spans="9:9" x14ac:dyDescent="0.2">
      <c r="I2050" s="31"/>
    </row>
    <row r="2051" spans="9:9" x14ac:dyDescent="0.2">
      <c r="I2051" s="31"/>
    </row>
    <row r="2053" spans="9:9" x14ac:dyDescent="0.2">
      <c r="I2053" s="31"/>
    </row>
    <row r="2054" spans="9:9" x14ac:dyDescent="0.2">
      <c r="I2054" s="31"/>
    </row>
    <row r="2056" spans="9:9" x14ac:dyDescent="0.2">
      <c r="I2056" s="31"/>
    </row>
    <row r="2057" spans="9:9" x14ac:dyDescent="0.2">
      <c r="I2057" s="31"/>
    </row>
    <row r="2059" spans="9:9" x14ac:dyDescent="0.2">
      <c r="I2059" s="31"/>
    </row>
    <row r="2060" spans="9:9" x14ac:dyDescent="0.2">
      <c r="I2060" s="31"/>
    </row>
    <row r="2062" spans="9:9" x14ac:dyDescent="0.2">
      <c r="I2062" s="31"/>
    </row>
    <row r="2063" spans="9:9" x14ac:dyDescent="0.2">
      <c r="I2063" s="31"/>
    </row>
    <row r="2065" spans="9:9" x14ac:dyDescent="0.2">
      <c r="I2065" s="31"/>
    </row>
    <row r="2066" spans="9:9" x14ac:dyDescent="0.2">
      <c r="I2066" s="31"/>
    </row>
    <row r="2068" spans="9:9" x14ac:dyDescent="0.2">
      <c r="I2068" s="31"/>
    </row>
    <row r="2069" spans="9:9" x14ac:dyDescent="0.2">
      <c r="I2069" s="31"/>
    </row>
    <row r="2071" spans="9:9" x14ac:dyDescent="0.2">
      <c r="I2071" s="31"/>
    </row>
    <row r="2072" spans="9:9" x14ac:dyDescent="0.2">
      <c r="I2072" s="31"/>
    </row>
    <row r="2074" spans="9:9" x14ac:dyDescent="0.2">
      <c r="I2074" s="31"/>
    </row>
    <row r="2075" spans="9:9" x14ac:dyDescent="0.2">
      <c r="I2075" s="31"/>
    </row>
    <row r="2077" spans="9:9" x14ac:dyDescent="0.2">
      <c r="I2077" s="31"/>
    </row>
    <row r="2078" spans="9:9" x14ac:dyDescent="0.2">
      <c r="I2078" s="31"/>
    </row>
    <row r="2080" spans="9:9" x14ac:dyDescent="0.2">
      <c r="I2080" s="31"/>
    </row>
    <row r="2081" spans="9:9" x14ac:dyDescent="0.2">
      <c r="I2081" s="31"/>
    </row>
    <row r="2083" spans="9:9" x14ac:dyDescent="0.2">
      <c r="I2083" s="31"/>
    </row>
    <row r="2084" spans="9:9" x14ac:dyDescent="0.2">
      <c r="I2084" s="31"/>
    </row>
    <row r="2086" spans="9:9" x14ac:dyDescent="0.2">
      <c r="I2086" s="31"/>
    </row>
    <row r="2087" spans="9:9" x14ac:dyDescent="0.2">
      <c r="I2087" s="31"/>
    </row>
    <row r="2089" spans="9:9" x14ac:dyDescent="0.2">
      <c r="I2089" s="31"/>
    </row>
    <row r="2090" spans="9:9" x14ac:dyDescent="0.2">
      <c r="I2090" s="31"/>
    </row>
    <row r="2092" spans="9:9" x14ac:dyDescent="0.2">
      <c r="I2092" s="31"/>
    </row>
    <row r="2093" spans="9:9" x14ac:dyDescent="0.2">
      <c r="I2093" s="31"/>
    </row>
    <row r="2095" spans="9:9" x14ac:dyDescent="0.2">
      <c r="I2095" s="31"/>
    </row>
    <row r="2096" spans="9:9" x14ac:dyDescent="0.2">
      <c r="I2096" s="31"/>
    </row>
    <row r="2098" spans="9:9" x14ac:dyDescent="0.2">
      <c r="I2098" s="31"/>
    </row>
    <row r="2099" spans="9:9" x14ac:dyDescent="0.2">
      <c r="I2099" s="31"/>
    </row>
    <row r="2101" spans="9:9" x14ac:dyDescent="0.2">
      <c r="I2101" s="31"/>
    </row>
    <row r="2102" spans="9:9" x14ac:dyDescent="0.2">
      <c r="I2102" s="31"/>
    </row>
    <row r="2104" spans="9:9" x14ac:dyDescent="0.2">
      <c r="I2104" s="31"/>
    </row>
    <row r="2105" spans="9:9" x14ac:dyDescent="0.2">
      <c r="I2105" s="31"/>
    </row>
    <row r="2107" spans="9:9" x14ac:dyDescent="0.2">
      <c r="I2107" s="31"/>
    </row>
    <row r="2108" spans="9:9" x14ac:dyDescent="0.2">
      <c r="I2108" s="31"/>
    </row>
    <row r="2110" spans="9:9" x14ac:dyDescent="0.2">
      <c r="I2110" s="31"/>
    </row>
    <row r="2111" spans="9:9" x14ac:dyDescent="0.2">
      <c r="I2111" s="31"/>
    </row>
    <row r="2113" spans="9:9" x14ac:dyDescent="0.2">
      <c r="I2113" s="31"/>
    </row>
    <row r="2114" spans="9:9" x14ac:dyDescent="0.2">
      <c r="I2114" s="31"/>
    </row>
    <row r="2116" spans="9:9" x14ac:dyDescent="0.2">
      <c r="I2116" s="31"/>
    </row>
    <row r="2117" spans="9:9" x14ac:dyDescent="0.2">
      <c r="I2117" s="31"/>
    </row>
    <row r="2119" spans="9:9" x14ac:dyDescent="0.2">
      <c r="I2119" s="31"/>
    </row>
    <row r="2120" spans="9:9" x14ac:dyDescent="0.2">
      <c r="I2120" s="31"/>
    </row>
    <row r="2122" spans="9:9" x14ac:dyDescent="0.2">
      <c r="I2122" s="31"/>
    </row>
    <row r="2123" spans="9:9" x14ac:dyDescent="0.2">
      <c r="I2123" s="31"/>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
  <sheetViews>
    <sheetView showGridLines="0" zoomScale="110" zoomScaleNormal="110" workbookViewId="0"/>
  </sheetViews>
  <sheetFormatPr defaultRowHeight="12.75" x14ac:dyDescent="0.2"/>
  <sheetData/>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Word.Document.12" shapeId="10263" r:id="rId4">
          <objectPr defaultSize="0" r:id="rId5">
            <anchor moveWithCells="1">
              <from>
                <xdr:col>1</xdr:col>
                <xdr:colOff>0</xdr:colOff>
                <xdr:row>1</xdr:row>
                <xdr:rowOff>0</xdr:rowOff>
              </from>
              <to>
                <xdr:col>10</xdr:col>
                <xdr:colOff>457200</xdr:colOff>
                <xdr:row>51</xdr:row>
                <xdr:rowOff>104775</xdr:rowOff>
              </to>
            </anchor>
          </objectPr>
        </oleObject>
      </mc:Choice>
      <mc:Fallback>
        <oleObject progId="Word.Document.12" shapeId="10263" r:id="rId4"/>
      </mc:Fallback>
    </mc:AlternateContent>
    <mc:AlternateContent xmlns:mc="http://schemas.openxmlformats.org/markup-compatibility/2006">
      <mc:Choice Requires="x14">
        <oleObject progId="Word.Document.12" shapeId="10264" r:id="rId6">
          <objectPr defaultSize="0" r:id="rId7">
            <anchor moveWithCells="1">
              <from>
                <xdr:col>0</xdr:col>
                <xdr:colOff>581025</xdr:colOff>
                <xdr:row>50</xdr:row>
                <xdr:rowOff>28575</xdr:rowOff>
              </from>
              <to>
                <xdr:col>10</xdr:col>
                <xdr:colOff>428625</xdr:colOff>
                <xdr:row>98</xdr:row>
                <xdr:rowOff>76200</xdr:rowOff>
              </to>
            </anchor>
          </objectPr>
        </oleObject>
      </mc:Choice>
      <mc:Fallback>
        <oleObject progId="Word.Document.12" shapeId="10264" r:id="rId6"/>
      </mc:Fallback>
    </mc:AlternateContent>
    <mc:AlternateContent xmlns:mc="http://schemas.openxmlformats.org/markup-compatibility/2006">
      <mc:Choice Requires="x14">
        <oleObject progId="Word.Document.12" shapeId="10268" r:id="rId8">
          <objectPr defaultSize="0" r:id="rId9">
            <anchor moveWithCells="1">
              <from>
                <xdr:col>0</xdr:col>
                <xdr:colOff>552450</xdr:colOff>
                <xdr:row>97</xdr:row>
                <xdr:rowOff>114300</xdr:rowOff>
              </from>
              <to>
                <xdr:col>10</xdr:col>
                <xdr:colOff>400050</xdr:colOff>
                <xdr:row>123</xdr:row>
                <xdr:rowOff>152400</xdr:rowOff>
              </to>
            </anchor>
          </objectPr>
        </oleObject>
      </mc:Choice>
      <mc:Fallback>
        <oleObject progId="Word.Document.12" shapeId="10268" r:id="rId8"/>
      </mc:Fallback>
    </mc:AlternateContent>
    <mc:AlternateContent xmlns:mc="http://schemas.openxmlformats.org/markup-compatibility/2006">
      <mc:Choice Requires="x14">
        <oleObject progId="Word.Document.12" shapeId="10269" r:id="rId10">
          <objectPr defaultSize="0" autoPict="0" r:id="rId11">
            <anchor moveWithCells="1">
              <from>
                <xdr:col>1</xdr:col>
                <xdr:colOff>0</xdr:colOff>
                <xdr:row>135</xdr:row>
                <xdr:rowOff>0</xdr:rowOff>
              </from>
              <to>
                <xdr:col>10</xdr:col>
                <xdr:colOff>457200</xdr:colOff>
                <xdr:row>184</xdr:row>
                <xdr:rowOff>0</xdr:rowOff>
              </to>
            </anchor>
          </objectPr>
        </oleObject>
      </mc:Choice>
      <mc:Fallback>
        <oleObject progId="Word.Document.12" shapeId="10269" r:id="rId10"/>
      </mc:Fallback>
    </mc:AlternateContent>
    <mc:AlternateContent xmlns:mc="http://schemas.openxmlformats.org/markup-compatibility/2006">
      <mc:Choice Requires="x14">
        <oleObject progId="Word.Document.12" shapeId="10271" r:id="rId12">
          <objectPr defaultSize="0" autoPict="0" r:id="rId13">
            <anchor moveWithCells="1">
              <from>
                <xdr:col>1</xdr:col>
                <xdr:colOff>9525</xdr:colOff>
                <xdr:row>183</xdr:row>
                <xdr:rowOff>142875</xdr:rowOff>
              </from>
              <to>
                <xdr:col>10</xdr:col>
                <xdr:colOff>466725</xdr:colOff>
                <xdr:row>234</xdr:row>
                <xdr:rowOff>76200</xdr:rowOff>
              </to>
            </anchor>
          </objectPr>
        </oleObject>
      </mc:Choice>
      <mc:Fallback>
        <oleObject progId="Word.Document.12" shapeId="10271" r:id="rId12"/>
      </mc:Fallback>
    </mc:AlternateContent>
    <mc:AlternateContent xmlns:mc="http://schemas.openxmlformats.org/markup-compatibility/2006">
      <mc:Choice Requires="x14">
        <oleObject progId="Word.Document.12" shapeId="10273" r:id="rId14">
          <objectPr defaultSize="0" autoPict="0" r:id="rId15">
            <anchor moveWithCells="1">
              <from>
                <xdr:col>0</xdr:col>
                <xdr:colOff>590550</xdr:colOff>
                <xdr:row>235</xdr:row>
                <xdr:rowOff>95250</xdr:rowOff>
              </from>
              <to>
                <xdr:col>10</xdr:col>
                <xdr:colOff>438150</xdr:colOff>
                <xdr:row>242</xdr:row>
                <xdr:rowOff>142875</xdr:rowOff>
              </to>
            </anchor>
          </objectPr>
        </oleObject>
      </mc:Choice>
      <mc:Fallback>
        <oleObject progId="Word.Document.12" shapeId="10273" r:id="rId14"/>
      </mc:Fallback>
    </mc:AlternateContent>
    <mc:AlternateContent xmlns:mc="http://schemas.openxmlformats.org/markup-compatibility/2006">
      <mc:Choice Requires="x14">
        <oleObject progId="Word.Document.12" shapeId="10274" r:id="rId16">
          <objectPr defaultSize="0" autoPict="0" r:id="rId17">
            <anchor moveWithCells="1">
              <from>
                <xdr:col>1</xdr:col>
                <xdr:colOff>0</xdr:colOff>
                <xdr:row>243</xdr:row>
                <xdr:rowOff>133350</xdr:rowOff>
              </from>
              <to>
                <xdr:col>10</xdr:col>
                <xdr:colOff>342900</xdr:colOff>
                <xdr:row>290</xdr:row>
                <xdr:rowOff>85725</xdr:rowOff>
              </to>
            </anchor>
          </objectPr>
        </oleObject>
      </mc:Choice>
      <mc:Fallback>
        <oleObject progId="Word.Document.12" shapeId="10274" r:id="rId16"/>
      </mc:Fallback>
    </mc:AlternateContent>
    <mc:AlternateContent xmlns:mc="http://schemas.openxmlformats.org/markup-compatibility/2006">
      <mc:Choice Requires="x14">
        <oleObject progId="Word.Document.12" shapeId="10275" r:id="rId18">
          <objectPr defaultSize="0" r:id="rId19">
            <anchor moveWithCells="1">
              <from>
                <xdr:col>0</xdr:col>
                <xdr:colOff>542925</xdr:colOff>
                <xdr:row>286</xdr:row>
                <xdr:rowOff>152400</xdr:rowOff>
              </from>
              <to>
                <xdr:col>10</xdr:col>
                <xdr:colOff>390525</xdr:colOff>
                <xdr:row>297</xdr:row>
                <xdr:rowOff>104775</xdr:rowOff>
              </to>
            </anchor>
          </objectPr>
        </oleObject>
      </mc:Choice>
      <mc:Fallback>
        <oleObject progId="Word.Document.12" shapeId="10275" r:id="rId18"/>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43"/>
  <sheetViews>
    <sheetView workbookViewId="0"/>
  </sheetViews>
  <sheetFormatPr defaultRowHeight="12.75" x14ac:dyDescent="0.2"/>
  <cols>
    <col min="1" max="4" width="13.85546875" customWidth="1"/>
  </cols>
  <sheetData>
    <row r="1" spans="1:4" x14ac:dyDescent="0.2">
      <c r="A1" s="6" t="s">
        <v>59</v>
      </c>
    </row>
    <row r="2" spans="1:4" x14ac:dyDescent="0.2">
      <c r="A2" t="s">
        <v>49</v>
      </c>
      <c r="B2" t="s">
        <v>0</v>
      </c>
      <c r="C2" t="s">
        <v>1</v>
      </c>
      <c r="D2" t="s">
        <v>50</v>
      </c>
    </row>
    <row r="3" spans="1:4" x14ac:dyDescent="0.2">
      <c r="A3" t="s">
        <v>51</v>
      </c>
      <c r="B3">
        <v>0</v>
      </c>
      <c r="C3">
        <v>10</v>
      </c>
      <c r="D3">
        <v>890.47</v>
      </c>
    </row>
    <row r="4" spans="1:4" x14ac:dyDescent="0.2">
      <c r="A4" t="s">
        <v>52</v>
      </c>
      <c r="B4">
        <v>75</v>
      </c>
      <c r="C4">
        <v>-20</v>
      </c>
      <c r="D4">
        <v>890.13</v>
      </c>
    </row>
    <row r="5" spans="1:4" x14ac:dyDescent="0.2">
      <c r="A5" t="s">
        <v>53</v>
      </c>
      <c r="B5">
        <v>205</v>
      </c>
      <c r="C5">
        <v>-160</v>
      </c>
      <c r="D5">
        <v>889.48</v>
      </c>
    </row>
    <row r="6" spans="1:4" x14ac:dyDescent="0.2">
      <c r="A6" t="s">
        <v>54</v>
      </c>
      <c r="B6">
        <v>290</v>
      </c>
      <c r="C6">
        <v>220</v>
      </c>
      <c r="D6">
        <v>889.47900000000004</v>
      </c>
    </row>
    <row r="7" spans="1:4" x14ac:dyDescent="0.2">
      <c r="A7" t="s">
        <v>55</v>
      </c>
      <c r="B7">
        <v>425</v>
      </c>
      <c r="C7">
        <v>-65</v>
      </c>
      <c r="D7">
        <v>888.64</v>
      </c>
    </row>
    <row r="8" spans="1:4" x14ac:dyDescent="0.2">
      <c r="A8" t="s">
        <v>56</v>
      </c>
      <c r="B8">
        <v>420</v>
      </c>
      <c r="C8">
        <v>7</v>
      </c>
      <c r="D8">
        <v>888.47950000000003</v>
      </c>
    </row>
    <row r="9" spans="1:4" x14ac:dyDescent="0.2">
      <c r="A9" t="s">
        <v>57</v>
      </c>
      <c r="B9">
        <v>670</v>
      </c>
      <c r="C9">
        <v>0</v>
      </c>
      <c r="D9">
        <v>887.72</v>
      </c>
    </row>
    <row r="12" spans="1:4" x14ac:dyDescent="0.2">
      <c r="A12" s="6" t="s">
        <v>83</v>
      </c>
    </row>
    <row r="13" spans="1:4" x14ac:dyDescent="0.2">
      <c r="A13" t="s">
        <v>49</v>
      </c>
      <c r="B13" t="s">
        <v>0</v>
      </c>
      <c r="C13" t="s">
        <v>1</v>
      </c>
      <c r="D13" t="s">
        <v>50</v>
      </c>
    </row>
    <row r="14" spans="1:4" x14ac:dyDescent="0.2">
      <c r="A14" t="s">
        <v>84</v>
      </c>
      <c r="B14">
        <v>94.037079999980051</v>
      </c>
      <c r="C14">
        <v>76.32147999946028</v>
      </c>
      <c r="D14">
        <v>297.83699999999999</v>
      </c>
    </row>
    <row r="15" spans="1:4" x14ac:dyDescent="0.2">
      <c r="A15" t="s">
        <v>85</v>
      </c>
      <c r="B15">
        <v>170.15214999997988</v>
      </c>
      <c r="C15">
        <v>40.30500999931246</v>
      </c>
      <c r="D15">
        <v>297.66200000000003</v>
      </c>
    </row>
    <row r="16" spans="1:4" x14ac:dyDescent="0.2">
      <c r="A16" t="s">
        <v>86</v>
      </c>
      <c r="B16">
        <v>161.67000000004191</v>
      </c>
      <c r="C16">
        <v>52.286999999545515</v>
      </c>
      <c r="D16">
        <v>297.70400000000001</v>
      </c>
    </row>
    <row r="17" spans="1:4" x14ac:dyDescent="0.2">
      <c r="A17" t="s">
        <v>87</v>
      </c>
      <c r="B17">
        <v>158.23999999999069</v>
      </c>
      <c r="C17">
        <v>48.626999999396503</v>
      </c>
      <c r="D17">
        <v>297.697</v>
      </c>
    </row>
    <row r="18" spans="1:4" x14ac:dyDescent="0.2">
      <c r="A18" t="s">
        <v>88</v>
      </c>
      <c r="B18">
        <v>154.84000000002561</v>
      </c>
      <c r="C18">
        <v>44.936999998986721</v>
      </c>
      <c r="D18">
        <v>297.69600000000003</v>
      </c>
    </row>
    <row r="19" spans="1:4" x14ac:dyDescent="0.2">
      <c r="A19" t="s">
        <v>89</v>
      </c>
      <c r="B19">
        <v>151.40000000002328</v>
      </c>
      <c r="C19">
        <v>41.08699999935925</v>
      </c>
      <c r="D19">
        <v>297.69899999999996</v>
      </c>
    </row>
    <row r="20" spans="1:4" x14ac:dyDescent="0.2">
      <c r="A20" t="s">
        <v>90</v>
      </c>
      <c r="B20">
        <v>0</v>
      </c>
      <c r="C20">
        <v>77.396999998949468</v>
      </c>
      <c r="D20">
        <v>297.97800000000001</v>
      </c>
    </row>
    <row r="21" spans="1:4" x14ac:dyDescent="0.2">
      <c r="A21" t="s">
        <v>91</v>
      </c>
      <c r="B21">
        <v>131.36044000001857</v>
      </c>
      <c r="C21">
        <v>0</v>
      </c>
      <c r="D21">
        <v>297.745</v>
      </c>
    </row>
    <row r="24" spans="1:4" x14ac:dyDescent="0.2">
      <c r="A24" s="6" t="s">
        <v>109</v>
      </c>
    </row>
    <row r="25" spans="1:4" x14ac:dyDescent="0.2">
      <c r="A25" t="s">
        <v>110</v>
      </c>
      <c r="B25" t="s">
        <v>0</v>
      </c>
      <c r="C25" t="s">
        <v>1</v>
      </c>
      <c r="D25" t="s">
        <v>2</v>
      </c>
    </row>
    <row r="26" spans="1:4" x14ac:dyDescent="0.2">
      <c r="A26" t="s">
        <v>103</v>
      </c>
      <c r="B26">
        <v>75</v>
      </c>
      <c r="C26">
        <v>100</v>
      </c>
      <c r="D26">
        <v>4.46</v>
      </c>
    </row>
    <row r="27" spans="1:4" x14ac:dyDescent="0.2">
      <c r="A27" t="s">
        <v>102</v>
      </c>
      <c r="B27">
        <v>60</v>
      </c>
      <c r="C27">
        <v>98</v>
      </c>
      <c r="D27">
        <v>4.41</v>
      </c>
    </row>
    <row r="28" spans="1:4" x14ac:dyDescent="0.2">
      <c r="A28" t="s">
        <v>104</v>
      </c>
      <c r="B28">
        <v>75</v>
      </c>
      <c r="C28">
        <v>93</v>
      </c>
      <c r="D28">
        <v>4.45</v>
      </c>
    </row>
    <row r="29" spans="1:4" x14ac:dyDescent="0.2">
      <c r="A29" t="s">
        <v>96</v>
      </c>
      <c r="B29">
        <v>34</v>
      </c>
      <c r="C29">
        <v>93</v>
      </c>
      <c r="D29">
        <v>4.55</v>
      </c>
    </row>
    <row r="30" spans="1:4" x14ac:dyDescent="0.2">
      <c r="A30" t="s">
        <v>92</v>
      </c>
      <c r="B30">
        <v>2</v>
      </c>
      <c r="C30">
        <v>91</v>
      </c>
      <c r="D30">
        <v>4.53</v>
      </c>
    </row>
    <row r="31" spans="1:4" x14ac:dyDescent="0.2">
      <c r="A31" t="s">
        <v>107</v>
      </c>
      <c r="B31">
        <v>79</v>
      </c>
      <c r="C31">
        <v>85</v>
      </c>
      <c r="D31">
        <v>4.47</v>
      </c>
    </row>
    <row r="32" spans="1:4" x14ac:dyDescent="0.2">
      <c r="A32" t="s">
        <v>105</v>
      </c>
      <c r="B32">
        <v>68</v>
      </c>
      <c r="C32">
        <v>81</v>
      </c>
      <c r="D32">
        <v>4.34</v>
      </c>
    </row>
    <row r="33" spans="1:4" x14ac:dyDescent="0.2">
      <c r="A33" t="s">
        <v>93</v>
      </c>
      <c r="B33">
        <v>22.5</v>
      </c>
      <c r="C33">
        <v>74</v>
      </c>
      <c r="D33">
        <v>4.45</v>
      </c>
    </row>
    <row r="34" spans="1:4" x14ac:dyDescent="0.2">
      <c r="A34" t="s">
        <v>94</v>
      </c>
      <c r="B34">
        <v>26</v>
      </c>
      <c r="C34">
        <v>71</v>
      </c>
      <c r="D34">
        <v>4.4400000000000004</v>
      </c>
    </row>
    <row r="35" spans="1:4" x14ac:dyDescent="0.2">
      <c r="A35" t="s">
        <v>106</v>
      </c>
      <c r="B35">
        <v>72</v>
      </c>
      <c r="C35">
        <v>64</v>
      </c>
      <c r="D35">
        <v>4.29</v>
      </c>
    </row>
    <row r="36" spans="1:4" x14ac:dyDescent="0.2">
      <c r="A36" t="s">
        <v>97</v>
      </c>
      <c r="B36">
        <v>34</v>
      </c>
      <c r="C36">
        <v>58</v>
      </c>
      <c r="D36">
        <v>4.3600000000000003</v>
      </c>
    </row>
    <row r="37" spans="1:4" x14ac:dyDescent="0.2">
      <c r="A37" t="s">
        <v>100</v>
      </c>
      <c r="B37">
        <v>53</v>
      </c>
      <c r="C37">
        <v>48</v>
      </c>
      <c r="D37">
        <v>4.26</v>
      </c>
    </row>
    <row r="38" spans="1:4" x14ac:dyDescent="0.2">
      <c r="A38" t="s">
        <v>101</v>
      </c>
      <c r="B38">
        <v>55.5</v>
      </c>
      <c r="C38">
        <v>42.5</v>
      </c>
      <c r="D38">
        <v>4.26</v>
      </c>
    </row>
    <row r="39" spans="1:4" x14ac:dyDescent="0.2">
      <c r="A39" t="s">
        <v>95</v>
      </c>
      <c r="B39">
        <v>24</v>
      </c>
      <c r="C39">
        <v>40</v>
      </c>
      <c r="D39">
        <v>4.1399999999999997</v>
      </c>
    </row>
    <row r="40" spans="1:4" x14ac:dyDescent="0.2">
      <c r="A40" t="s">
        <v>108</v>
      </c>
      <c r="B40">
        <v>78</v>
      </c>
      <c r="C40">
        <v>27.5</v>
      </c>
      <c r="D40">
        <v>4.07</v>
      </c>
    </row>
    <row r="41" spans="1:4" x14ac:dyDescent="0.2">
      <c r="A41" t="s">
        <v>111</v>
      </c>
      <c r="B41">
        <v>75</v>
      </c>
      <c r="C41">
        <v>17</v>
      </c>
      <c r="D41">
        <v>4.12</v>
      </c>
    </row>
    <row r="42" spans="1:4" x14ac:dyDescent="0.2">
      <c r="A42" t="s">
        <v>99</v>
      </c>
      <c r="B42">
        <v>56</v>
      </c>
      <c r="C42">
        <v>2.5</v>
      </c>
      <c r="D42">
        <v>4.03</v>
      </c>
    </row>
    <row r="43" spans="1:4" x14ac:dyDescent="0.2">
      <c r="A43" t="s">
        <v>98</v>
      </c>
      <c r="B43">
        <v>37.5</v>
      </c>
      <c r="C43">
        <v>0</v>
      </c>
      <c r="D43">
        <v>4.01</v>
      </c>
    </row>
  </sheetData>
  <sortState ref="A97:D114">
    <sortCondition descending="1" ref="C97:C11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Input</vt:lpstr>
      <vt:lpstr>Output</vt:lpstr>
      <vt:lpstr>MatrixCalculator</vt:lpstr>
      <vt:lpstr>Reject</vt:lpstr>
      <vt:lpstr>EstimatorGraphs</vt:lpstr>
      <vt:lpstr>Equations</vt:lpstr>
      <vt:lpstr>ExampleData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 Schillig</dc:creator>
  <cp:lastModifiedBy>JFD</cp:lastModifiedBy>
  <dcterms:created xsi:type="dcterms:W3CDTF">2002-02-06T14:58:28Z</dcterms:created>
  <dcterms:modified xsi:type="dcterms:W3CDTF">2019-02-07T21:10:43Z</dcterms:modified>
</cp:coreProperties>
</file>