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fdevlin\Desk\papers\HydroSieveXLCommentReply\"/>
    </mc:Choice>
  </mc:AlternateContent>
  <bookViews>
    <workbookView minimized="1" xWindow="0" yWindow="0" windowWidth="18570" windowHeight="786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3" i="6" l="1"/>
  <c r="A24" i="6"/>
  <c r="A25" i="6" s="1"/>
  <c r="A26" i="6" s="1"/>
  <c r="A3" i="6" l="1"/>
  <c r="A4" i="6" s="1"/>
  <c r="A5" i="6" s="1"/>
  <c r="A6" i="6" s="1"/>
  <c r="A7" i="6" s="1"/>
  <c r="A8" i="6" s="1"/>
  <c r="A9" i="6" s="1"/>
  <c r="A10" i="6" s="1"/>
  <c r="A11" i="6" s="1"/>
  <c r="A12" i="6" s="1"/>
  <c r="A13" i="6" s="1"/>
  <c r="A14" i="6" s="1"/>
  <c r="A15" i="6" s="1"/>
  <c r="A16" i="6" s="1"/>
  <c r="A17" i="6" s="1"/>
  <c r="A18" i="6" s="1"/>
  <c r="A19" i="6" s="1"/>
  <c r="A20" i="6" s="1"/>
  <c r="A21" i="6" s="1"/>
  <c r="A22"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18" i="2"/>
  <c r="H34"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D41"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AF16" i="2" s="1"/>
  <c r="I32" i="2"/>
  <c r="AE16" i="2" s="1"/>
  <c r="I28" i="7" l="1"/>
  <c r="W9" i="2"/>
  <c r="E42" i="8"/>
  <c r="AE17" i="2"/>
  <c r="E41" i="8"/>
  <c r="AJ16" i="2"/>
  <c r="F41" i="8"/>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3" i="8"/>
  <c r="D44" i="8"/>
  <c r="I20" i="2"/>
  <c r="AJ4" i="2" s="1"/>
  <c r="I21" i="2"/>
  <c r="AJ5" i="2" s="1"/>
  <c r="J20" i="2"/>
  <c r="AK4" i="2" s="1"/>
  <c r="J21" i="2"/>
  <c r="AK5" i="2" s="1"/>
  <c r="J19" i="2"/>
  <c r="I19" i="2"/>
  <c r="AE3" i="2" l="1"/>
  <c r="AJ3" i="2"/>
  <c r="AF3" i="2"/>
  <c r="AK3" i="2"/>
  <c r="F30" i="8"/>
  <c r="AF5" i="2"/>
  <c r="E30" i="8"/>
  <c r="AE5" i="2"/>
  <c r="E29" i="8"/>
  <c r="F29" i="8"/>
  <c r="F28" i="8"/>
  <c r="E28" i="8"/>
  <c r="AE19" i="2" l="1"/>
  <c r="I35" i="2" s="1"/>
  <c r="E44" i="8" s="1"/>
  <c r="AF19" i="2"/>
  <c r="J35" i="2" s="1"/>
  <c r="AE18" i="2"/>
  <c r="I34" i="2" s="1"/>
  <c r="E43" i="8" s="1"/>
  <c r="AF18" i="2"/>
  <c r="J34" i="2" s="1"/>
  <c r="AN14" i="2" s="1"/>
  <c r="AN9" i="2" l="1"/>
  <c r="AN4" i="2"/>
  <c r="AN5" i="2"/>
  <c r="AN7" i="2"/>
  <c r="F43" i="8"/>
  <c r="AN12" i="2"/>
  <c r="AN3" i="2"/>
  <c r="AN13" i="2"/>
  <c r="AN8" i="2"/>
  <c r="AN10" i="2"/>
  <c r="AN17" i="2"/>
  <c r="AN16" i="2"/>
  <c r="AN11" i="2"/>
  <c r="AN6" i="2"/>
  <c r="AN15" i="2"/>
  <c r="AM4" i="2"/>
  <c r="F44" i="8"/>
  <c r="AM15" i="2"/>
  <c r="AM16" i="2"/>
  <c r="AM3" i="2"/>
  <c r="AM10" i="2"/>
  <c r="AM11" i="2"/>
  <c r="AM17" i="2"/>
  <c r="AM14" i="2"/>
  <c r="AM9" i="2"/>
  <c r="AM7" i="2"/>
  <c r="AM6" i="2"/>
  <c r="AM5" i="2"/>
  <c r="AM13" i="2"/>
  <c r="AM12" i="2"/>
  <c r="AM8" i="2"/>
</calcChain>
</file>

<file path=xl/sharedStrings.xml><?xml version="1.0" encoding="utf-8"?>
<sst xmlns="http://schemas.openxmlformats.org/spreadsheetml/2006/main" count="227" uniqueCount="139">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</sst>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
    <numFmt numFmtId="166" formatCode=".000E+00"/>
    <numFmt numFmtId="167" formatCode="0.0000"/>
    <numFmt numFmtId="168" formatCode="0.0000E+00"/>
    <numFmt numFmtId="169" formatCode="0.0000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3">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0" fontId="0" fillId="2" borderId="4" xfId="0" applyFill="1" applyBorder="1"/>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34" fillId="0" borderId="0" xfId="0" applyFont="1"/>
    <xf numFmtId="164" fontId="32" fillId="2" borderId="0" xfId="0" applyNumberFormat="1" applyFont="1" applyFill="1" applyBorder="1" applyAlignment="1">
      <alignment horizontal="center"/>
    </xf>
    <xf numFmtId="2" fontId="15" fillId="0" borderId="12" xfId="0" applyNumberFormat="1" applyFont="1" applyFill="1" applyBorder="1" applyAlignment="1">
      <alignment horizontal="center"/>
    </xf>
    <xf numFmtId="169" fontId="3" fillId="2" borderId="0" xfId="0" applyNumberFormat="1" applyFont="1" applyFill="1" applyBorder="1" applyAlignment="1">
      <alignment horizontal="center"/>
    </xf>
    <xf numFmtId="0" fontId="3" fillId="2" borderId="0" xfId="0" applyFont="1" applyFill="1" applyBorder="1"/>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3"/>
          <c:order val="1"/>
          <c:tx>
            <c:v>failed criteria</c:v>
          </c:tx>
          <c:spPr>
            <a:solidFill>
              <a:schemeClr val="bg1"/>
            </a:solidFill>
            <a:ln w="2540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25"/>
        <c:overlap val="72"/>
        <c:axId val="190937920"/>
        <c:axId val="311899464"/>
      </c:barChart>
      <c:lineChart>
        <c:grouping val="standard"/>
        <c:varyColors val="0"/>
        <c:ser>
          <c:idx val="1"/>
          <c:order val="2"/>
          <c:tx>
            <c:strRef>
              <c:f>Input!$G$34</c:f>
              <c:strCache>
                <c:ptCount val="1"/>
                <c:pt idx="0">
                  <c:v>geometric mean</c:v>
                </c:pt>
              </c:strCache>
            </c:strRef>
          </c:tx>
          <c:spPr>
            <a:ln w="25400" cap="rnd">
              <a:solidFill>
                <a:schemeClr val="accent2"/>
              </a:solidFill>
              <a:prstDash val="sys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3"/>
          <c:tx>
            <c:strRef>
              <c:f>Input!$G$35</c:f>
              <c:strCache>
                <c:ptCount val="1"/>
                <c:pt idx="0">
                  <c:v>arithmetic mean</c:v>
                </c:pt>
              </c:strCache>
            </c:strRef>
          </c:tx>
          <c:spPr>
            <a:ln w="25400" cap="rnd">
              <a:solidFill>
                <a:srgbClr val="00B050"/>
              </a:solidFill>
              <a:prstDash val="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190937920"/>
        <c:axId val="311899464"/>
      </c:lineChart>
      <c:catAx>
        <c:axId val="19093792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11899464"/>
        <c:crossesAt val="1.0000000000000004E-5"/>
        <c:auto val="1"/>
        <c:lblAlgn val="ctr"/>
        <c:lblOffset val="100"/>
        <c:noMultiLvlLbl val="0"/>
      </c:catAx>
      <c:valAx>
        <c:axId val="311899464"/>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0937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ser>
        <c:dLbls>
          <c:showLegendKey val="0"/>
          <c:showVal val="0"/>
          <c:showCatName val="0"/>
          <c:showSerName val="0"/>
          <c:showPercent val="0"/>
          <c:showBubbleSize val="0"/>
        </c:dLbls>
        <c:axId val="74061040"/>
        <c:axId val="190938704"/>
      </c:scatterChart>
      <c:valAx>
        <c:axId val="74061040"/>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38704"/>
        <c:crossesAt val="1"/>
        <c:crossBetween val="midCat"/>
      </c:valAx>
      <c:valAx>
        <c:axId val="190938704"/>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061040"/>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ser>
        <c:dLbls>
          <c:showLegendKey val="0"/>
          <c:showVal val="0"/>
          <c:showCatName val="0"/>
          <c:showSerName val="0"/>
          <c:showPercent val="0"/>
          <c:showBubbleSize val="0"/>
        </c:dLbls>
        <c:gapWidth val="100"/>
        <c:overlap val="-24"/>
        <c:axId val="315319104"/>
        <c:axId val="315319496"/>
      </c:barChart>
      <c:catAx>
        <c:axId val="31531910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15319496"/>
        <c:crosses val="autoZero"/>
        <c:auto val="1"/>
        <c:lblAlgn val="ctr"/>
        <c:lblOffset val="100"/>
        <c:noMultiLvlLbl val="0"/>
      </c:catAx>
      <c:valAx>
        <c:axId val="31531949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15319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ser>
        <c:dLbls>
          <c:showLegendKey val="0"/>
          <c:showVal val="0"/>
          <c:showCatName val="0"/>
          <c:showSerName val="0"/>
          <c:showPercent val="0"/>
          <c:showBubbleSize val="0"/>
        </c:dLbls>
        <c:axId val="74059472"/>
        <c:axId val="315320280"/>
      </c:scatterChart>
      <c:valAx>
        <c:axId val="74059472"/>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320280"/>
        <c:crossesAt val="1"/>
        <c:crossBetween val="midCat"/>
      </c:valAx>
      <c:valAx>
        <c:axId val="31532028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059472"/>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ser>
        <c:dLbls>
          <c:showLegendKey val="0"/>
          <c:showVal val="0"/>
          <c:showCatName val="0"/>
          <c:showSerName val="0"/>
          <c:showPercent val="0"/>
          <c:showBubbleSize val="0"/>
        </c:dLbls>
        <c:gapWidth val="100"/>
        <c:overlap val="-24"/>
        <c:axId val="258539624"/>
        <c:axId val="258540016"/>
      </c:barChart>
      <c:catAx>
        <c:axId val="25853962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8540016"/>
        <c:crosses val="autoZero"/>
        <c:auto val="1"/>
        <c:lblAlgn val="ctr"/>
        <c:lblOffset val="100"/>
        <c:noMultiLvlLbl val="0"/>
      </c:catAx>
      <c:valAx>
        <c:axId val="258540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8539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15"/>
        <c:overlap val="80"/>
        <c:axId val="258540800"/>
        <c:axId val="258541192"/>
      </c:barChart>
      <c:lineChart>
        <c:grouping val="standard"/>
        <c:varyColors val="0"/>
        <c:ser>
          <c:idx val="1"/>
          <c:order val="1"/>
          <c:tx>
            <c:strRef>
              <c:f>Input!$G$34</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2"/>
          <c:tx>
            <c:strRef>
              <c:f>Input!$G$35</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258540800"/>
        <c:axId val="258541192"/>
      </c:lineChart>
      <c:catAx>
        <c:axId val="25854080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8541192"/>
        <c:crossesAt val="1.0000000000000004E-5"/>
        <c:auto val="1"/>
        <c:lblAlgn val="ctr"/>
        <c:lblOffset val="100"/>
        <c:noMultiLvlLbl val="0"/>
      </c:catAx>
      <c:valAx>
        <c:axId val="258541192"/>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8540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png"/><Relationship Id="rId1" Type="http://schemas.openxmlformats.org/officeDocument/2006/relationships/image" Target="../media/image16.png"/><Relationship Id="rId4"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19</xdr:row>
      <xdr:rowOff>66261</xdr:rowOff>
    </xdr:from>
    <xdr:to>
      <xdr:col>15</xdr:col>
      <xdr:colOff>414129</xdr:colOff>
      <xdr:row>31</xdr:row>
      <xdr:rowOff>57978</xdr:rowOff>
    </xdr:to>
    <xdr:sp macro="" textlink="">
      <xdr:nvSpPr>
        <xdr:cNvPr id="6" name="TextBox 5"/>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51</xdr:row>
      <xdr:rowOff>85725</xdr:rowOff>
    </xdr:from>
    <xdr:to>
      <xdr:col>15</xdr:col>
      <xdr:colOff>273326</xdr:colOff>
      <xdr:row>56</xdr:row>
      <xdr:rowOff>57978</xdr:rowOff>
    </xdr:to>
    <xdr:sp macro="" textlink="">
      <xdr:nvSpPr>
        <xdr:cNvPr id="7" name="TextBox 6"/>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49</xdr:row>
      <xdr:rowOff>146603</xdr:rowOff>
    </xdr:from>
    <xdr:to>
      <xdr:col>10</xdr:col>
      <xdr:colOff>124239</xdr:colOff>
      <xdr:row>51</xdr:row>
      <xdr:rowOff>70403</xdr:rowOff>
    </xdr:to>
    <xdr:sp macro="" textlink="">
      <xdr:nvSpPr>
        <xdr:cNvPr id="9" name="TextBox 8"/>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56</xdr:row>
      <xdr:rowOff>47624</xdr:rowOff>
    </xdr:from>
    <xdr:to>
      <xdr:col>11</xdr:col>
      <xdr:colOff>547232</xdr:colOff>
      <xdr:row>75</xdr:row>
      <xdr:rowOff>85267</xdr:rowOff>
    </xdr:to>
    <xdr:pic>
      <xdr:nvPicPr>
        <xdr:cNvPr id="11" name="Picture 10"/>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75</xdr:row>
      <xdr:rowOff>185946</xdr:rowOff>
    </xdr:from>
    <xdr:to>
      <xdr:col>10</xdr:col>
      <xdr:colOff>339587</xdr:colOff>
      <xdr:row>77</xdr:row>
      <xdr:rowOff>128796</xdr:rowOff>
    </xdr:to>
    <xdr:sp macro="" textlink="">
      <xdr:nvSpPr>
        <xdr:cNvPr id="12" name="TextBox 11"/>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78</xdr:row>
      <xdr:rowOff>42656</xdr:rowOff>
    </xdr:from>
    <xdr:to>
      <xdr:col>15</xdr:col>
      <xdr:colOff>430695</xdr:colOff>
      <xdr:row>79</xdr:row>
      <xdr:rowOff>149088</xdr:rowOff>
    </xdr:to>
    <xdr:sp macro="" textlink="">
      <xdr:nvSpPr>
        <xdr:cNvPr id="14" name="TextBox 13"/>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97</xdr:row>
      <xdr:rowOff>137077</xdr:rowOff>
    </xdr:from>
    <xdr:to>
      <xdr:col>10</xdr:col>
      <xdr:colOff>496957</xdr:colOff>
      <xdr:row>99</xdr:row>
      <xdr:rowOff>79927</xdr:rowOff>
    </xdr:to>
    <xdr:sp macro="" textlink="">
      <xdr:nvSpPr>
        <xdr:cNvPr id="17" name="TextBox 16"/>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100</xdr:row>
      <xdr:rowOff>24435</xdr:rowOff>
    </xdr:from>
    <xdr:to>
      <xdr:col>15</xdr:col>
      <xdr:colOff>99391</xdr:colOff>
      <xdr:row>107</xdr:row>
      <xdr:rowOff>57978</xdr:rowOff>
    </xdr:to>
    <xdr:sp macro="" textlink="">
      <xdr:nvSpPr>
        <xdr:cNvPr id="18" name="TextBox 17"/>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122</xdr:row>
      <xdr:rowOff>71644</xdr:rowOff>
    </xdr:from>
    <xdr:to>
      <xdr:col>10</xdr:col>
      <xdr:colOff>541271</xdr:colOff>
      <xdr:row>124</xdr:row>
      <xdr:rowOff>14494</xdr:rowOff>
    </xdr:to>
    <xdr:sp macro="" textlink="">
      <xdr:nvSpPr>
        <xdr:cNvPr id="20" name="TextBox 19"/>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124</xdr:row>
      <xdr:rowOff>77933</xdr:rowOff>
    </xdr:from>
    <xdr:to>
      <xdr:col>15</xdr:col>
      <xdr:colOff>339586</xdr:colOff>
      <xdr:row>129</xdr:row>
      <xdr:rowOff>123825</xdr:rowOff>
    </xdr:to>
    <xdr:sp macro="" textlink="">
      <xdr:nvSpPr>
        <xdr:cNvPr id="21" name="TextBox 20"/>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148</xdr:row>
      <xdr:rowOff>40171</xdr:rowOff>
    </xdr:from>
    <xdr:to>
      <xdr:col>10</xdr:col>
      <xdr:colOff>524289</xdr:colOff>
      <xdr:row>149</xdr:row>
      <xdr:rowOff>173521</xdr:rowOff>
    </xdr:to>
    <xdr:sp macro="" textlink="">
      <xdr:nvSpPr>
        <xdr:cNvPr id="23" name="TextBox 22"/>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150</xdr:row>
      <xdr:rowOff>133350</xdr:rowOff>
    </xdr:from>
    <xdr:to>
      <xdr:col>15</xdr:col>
      <xdr:colOff>472108</xdr:colOff>
      <xdr:row>162</xdr:row>
      <xdr:rowOff>41413</xdr:rowOff>
    </xdr:to>
    <xdr:sp macro="" textlink="">
      <xdr:nvSpPr>
        <xdr:cNvPr id="24" name="TextBox 23"/>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173</xdr:row>
      <xdr:rowOff>44902</xdr:rowOff>
    </xdr:from>
    <xdr:to>
      <xdr:col>10</xdr:col>
      <xdr:colOff>427500</xdr:colOff>
      <xdr:row>174</xdr:row>
      <xdr:rowOff>178252</xdr:rowOff>
    </xdr:to>
    <xdr:sp macro="" textlink="">
      <xdr:nvSpPr>
        <xdr:cNvPr id="30" name="TextBox 29"/>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175</xdr:row>
      <xdr:rowOff>91702</xdr:rowOff>
    </xdr:from>
    <xdr:to>
      <xdr:col>15</xdr:col>
      <xdr:colOff>347868</xdr:colOff>
      <xdr:row>179</xdr:row>
      <xdr:rowOff>123825</xdr:rowOff>
    </xdr:to>
    <xdr:sp macro="" textlink="">
      <xdr:nvSpPr>
        <xdr:cNvPr id="31" name="TextBox 30"/>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218</xdr:row>
      <xdr:rowOff>61466</xdr:rowOff>
    </xdr:from>
    <xdr:to>
      <xdr:col>12</xdr:col>
      <xdr:colOff>41412</xdr:colOff>
      <xdr:row>220</xdr:row>
      <xdr:rowOff>157368</xdr:rowOff>
    </xdr:to>
    <xdr:sp macro="" textlink="">
      <xdr:nvSpPr>
        <xdr:cNvPr id="34" name="TextBox 33"/>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221</xdr:row>
      <xdr:rowOff>61883</xdr:rowOff>
    </xdr:from>
    <xdr:to>
      <xdr:col>15</xdr:col>
      <xdr:colOff>397565</xdr:colOff>
      <xdr:row>236</xdr:row>
      <xdr:rowOff>85724</xdr:rowOff>
    </xdr:to>
    <xdr:sp macro="" textlink="">
      <xdr:nvSpPr>
        <xdr:cNvPr id="35" name="TextBox 34"/>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254</xdr:row>
      <xdr:rowOff>42692</xdr:rowOff>
    </xdr:from>
    <xdr:to>
      <xdr:col>12</xdr:col>
      <xdr:colOff>298173</xdr:colOff>
      <xdr:row>257</xdr:row>
      <xdr:rowOff>85725</xdr:rowOff>
    </xdr:to>
    <xdr:sp macro="" textlink="">
      <xdr:nvSpPr>
        <xdr:cNvPr id="37" name="TextBox 36"/>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272</xdr:row>
      <xdr:rowOff>76240</xdr:rowOff>
    </xdr:from>
    <xdr:to>
      <xdr:col>15</xdr:col>
      <xdr:colOff>198783</xdr:colOff>
      <xdr:row>287</xdr:row>
      <xdr:rowOff>55770</xdr:rowOff>
    </xdr:to>
    <mc:AlternateContent xmlns:mc="http://schemas.openxmlformats.org/markup-compatibility/2006">
      <mc:Choice xmlns:a14="http://schemas.microsoft.com/office/drawing/2010/main" Requires="a14">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297</xdr:row>
      <xdr:rowOff>95701</xdr:rowOff>
    </xdr:from>
    <xdr:to>
      <xdr:col>15</xdr:col>
      <xdr:colOff>240194</xdr:colOff>
      <xdr:row>299</xdr:row>
      <xdr:rowOff>160130</xdr:rowOff>
    </xdr:to>
    <xdr:sp macro="" textlink="">
      <xdr:nvSpPr>
        <xdr:cNvPr id="32" name="TextBox 31"/>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300</xdr:row>
      <xdr:rowOff>102153</xdr:rowOff>
    </xdr:from>
    <xdr:to>
      <xdr:col>15</xdr:col>
      <xdr:colOff>253450</xdr:colOff>
      <xdr:row>304</xdr:row>
      <xdr:rowOff>160130</xdr:rowOff>
    </xdr:to>
    <xdr:sp macro="" textlink="">
      <xdr:nvSpPr>
        <xdr:cNvPr id="40" name="TextBox 39"/>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324</xdr:row>
      <xdr:rowOff>165275</xdr:rowOff>
    </xdr:from>
    <xdr:to>
      <xdr:col>13</xdr:col>
      <xdr:colOff>49695</xdr:colOff>
      <xdr:row>329</xdr:row>
      <xdr:rowOff>135659</xdr:rowOff>
    </xdr:to>
    <xdr:sp macro="" textlink="">
      <xdr:nvSpPr>
        <xdr:cNvPr id="41" name="TextBox 40"/>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330</xdr:row>
      <xdr:rowOff>41162</xdr:rowOff>
    </xdr:from>
    <xdr:to>
      <xdr:col>15</xdr:col>
      <xdr:colOff>152929</xdr:colOff>
      <xdr:row>341</xdr:row>
      <xdr:rowOff>174145</xdr:rowOff>
    </xdr:to>
    <xdr:sp macro="" textlink="">
      <xdr:nvSpPr>
        <xdr:cNvPr id="42" name="TextBox 41"/>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31</xdr:row>
      <xdr:rowOff>173183</xdr:rowOff>
    </xdr:from>
    <xdr:to>
      <xdr:col>12</xdr:col>
      <xdr:colOff>173182</xdr:colOff>
      <xdr:row>49</xdr:row>
      <xdr:rowOff>94243</xdr:rowOff>
    </xdr:to>
    <xdr:pic>
      <xdr:nvPicPr>
        <xdr:cNvPr id="19" name="Picture 18"/>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162</xdr:row>
      <xdr:rowOff>13803</xdr:rowOff>
    </xdr:from>
    <xdr:to>
      <xdr:col>10</xdr:col>
      <xdr:colOff>216476</xdr:colOff>
      <xdr:row>172</xdr:row>
      <xdr:rowOff>107935</xdr:rowOff>
    </xdr:to>
    <xdr:pic>
      <xdr:nvPicPr>
        <xdr:cNvPr id="43" name="Picture 42"/>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288</xdr:row>
      <xdr:rowOff>5773</xdr:rowOff>
    </xdr:from>
    <xdr:to>
      <xdr:col>14</xdr:col>
      <xdr:colOff>448349</xdr:colOff>
      <xdr:row>297</xdr:row>
      <xdr:rowOff>14432</xdr:rowOff>
    </xdr:to>
    <xdr:pic>
      <xdr:nvPicPr>
        <xdr:cNvPr id="48" name="Picture 4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80</xdr:row>
      <xdr:rowOff>112568</xdr:rowOff>
    </xdr:from>
    <xdr:to>
      <xdr:col>11</xdr:col>
      <xdr:colOff>554181</xdr:colOff>
      <xdr:row>97</xdr:row>
      <xdr:rowOff>62793</xdr:rowOff>
    </xdr:to>
    <xdr:pic>
      <xdr:nvPicPr>
        <xdr:cNvPr id="5" name="Picture 4"/>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202</xdr:row>
      <xdr:rowOff>110835</xdr:rowOff>
    </xdr:from>
    <xdr:to>
      <xdr:col>11</xdr:col>
      <xdr:colOff>122093</xdr:colOff>
      <xdr:row>218</xdr:row>
      <xdr:rowOff>5042</xdr:rowOff>
    </xdr:to>
    <xdr:pic>
      <xdr:nvPicPr>
        <xdr:cNvPr id="15" name="Picture 14"/>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204</xdr:row>
      <xdr:rowOff>86592</xdr:rowOff>
    </xdr:from>
    <xdr:to>
      <xdr:col>11</xdr:col>
      <xdr:colOff>484908</xdr:colOff>
      <xdr:row>205</xdr:row>
      <xdr:rowOff>129887</xdr:rowOff>
    </xdr:to>
    <xdr:sp macro="" textlink="">
      <xdr:nvSpPr>
        <xdr:cNvPr id="16" name="Left Arrow 15"/>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304</xdr:row>
      <xdr:rowOff>116277</xdr:rowOff>
    </xdr:from>
    <xdr:to>
      <xdr:col>12</xdr:col>
      <xdr:colOff>42892</xdr:colOff>
      <xdr:row>324</xdr:row>
      <xdr:rowOff>178955</xdr:rowOff>
    </xdr:to>
    <xdr:pic>
      <xdr:nvPicPr>
        <xdr:cNvPr id="25" name="Picture 24"/>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18</xdr:row>
      <xdr:rowOff>76201</xdr:rowOff>
    </xdr:to>
    <xdr:sp macro="" textlink="">
      <xdr:nvSpPr>
        <xdr:cNvPr id="44" name="TextBox 43"/>
        <xdr:cNvSpPr txBox="1"/>
      </xdr:nvSpPr>
      <xdr:spPr>
        <a:xfrm>
          <a:off x="152400" y="2742333"/>
          <a:ext cx="6000750" cy="76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107</xdr:row>
      <xdr:rowOff>133350</xdr:rowOff>
    </xdr:from>
    <xdr:to>
      <xdr:col>10</xdr:col>
      <xdr:colOff>438150</xdr:colOff>
      <xdr:row>121</xdr:row>
      <xdr:rowOff>67035</xdr:rowOff>
    </xdr:to>
    <xdr:pic>
      <xdr:nvPicPr>
        <xdr:cNvPr id="2" name="Picture 1"/>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129</xdr:row>
      <xdr:rowOff>142875</xdr:rowOff>
    </xdr:from>
    <xdr:to>
      <xdr:col>12</xdr:col>
      <xdr:colOff>275835</xdr:colOff>
      <xdr:row>148</xdr:row>
      <xdr:rowOff>0</xdr:rowOff>
    </xdr:to>
    <xdr:pic>
      <xdr:nvPicPr>
        <xdr:cNvPr id="3" name="Picture 2"/>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198</xdr:row>
      <xdr:rowOff>152400</xdr:rowOff>
    </xdr:from>
    <xdr:to>
      <xdr:col>15</xdr:col>
      <xdr:colOff>228600</xdr:colOff>
      <xdr:row>202</xdr:row>
      <xdr:rowOff>47625</xdr:rowOff>
    </xdr:to>
    <xdr:sp macro="" textlink="">
      <xdr:nvSpPr>
        <xdr:cNvPr id="13" name="TextBox 12"/>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187</xdr:row>
      <xdr:rowOff>38100</xdr:rowOff>
    </xdr:from>
    <xdr:to>
      <xdr:col>10</xdr:col>
      <xdr:colOff>575310</xdr:colOff>
      <xdr:row>198</xdr:row>
      <xdr:rowOff>47625</xdr:rowOff>
    </xdr:to>
    <xdr:pic>
      <xdr:nvPicPr>
        <xdr:cNvPr id="46" name="Picture 45"/>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180</xdr:row>
      <xdr:rowOff>9525</xdr:rowOff>
    </xdr:from>
    <xdr:to>
      <xdr:col>11</xdr:col>
      <xdr:colOff>200025</xdr:colOff>
      <xdr:row>187</xdr:row>
      <xdr:rowOff>0</xdr:rowOff>
    </xdr:to>
    <xdr:pic>
      <xdr:nvPicPr>
        <xdr:cNvPr id="47" name="Picture 46"/>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236</xdr:row>
      <xdr:rowOff>9525</xdr:rowOff>
    </xdr:from>
    <xdr:to>
      <xdr:col>11</xdr:col>
      <xdr:colOff>390525</xdr:colOff>
      <xdr:row>253</xdr:row>
      <xdr:rowOff>137559</xdr:rowOff>
    </xdr:to>
    <xdr:pic>
      <xdr:nvPicPr>
        <xdr:cNvPr id="26" name="Picture 25"/>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257</xdr:row>
      <xdr:rowOff>171450</xdr:rowOff>
    </xdr:from>
    <xdr:to>
      <xdr:col>15</xdr:col>
      <xdr:colOff>66675</xdr:colOff>
      <xdr:row>262</xdr:row>
      <xdr:rowOff>133350</xdr:rowOff>
    </xdr:to>
    <xdr:sp macro="" textlink="">
      <xdr:nvSpPr>
        <xdr:cNvPr id="27" name="TextBox 26"/>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261</xdr:row>
      <xdr:rowOff>180975</xdr:rowOff>
    </xdr:from>
    <xdr:to>
      <xdr:col>10</xdr:col>
      <xdr:colOff>132967</xdr:colOff>
      <xdr:row>267</xdr:row>
      <xdr:rowOff>161785</xdr:rowOff>
    </xdr:to>
    <xdr:pic>
      <xdr:nvPicPr>
        <xdr:cNvPr id="28" name="Picture 27"/>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268</xdr:row>
      <xdr:rowOff>104775</xdr:rowOff>
    </xdr:from>
    <xdr:to>
      <xdr:col>11</xdr:col>
      <xdr:colOff>485776</xdr:colOff>
      <xdr:row>271</xdr:row>
      <xdr:rowOff>169204</xdr:rowOff>
    </xdr:to>
    <xdr:sp macro="" textlink="">
      <xdr:nvSpPr>
        <xdr:cNvPr id="49" name="TextBox 48"/>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84667</xdr:colOff>
      <xdr:row>1</xdr:row>
      <xdr:rowOff>105833</xdr:rowOff>
    </xdr:from>
    <xdr:to>
      <xdr:col>9</xdr:col>
      <xdr:colOff>1090083</xdr:colOff>
      <xdr:row>16</xdr:row>
      <xdr:rowOff>52916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87842</xdr:colOff>
      <xdr:row>1</xdr:row>
      <xdr:rowOff>100542</xdr:rowOff>
    </xdr:from>
    <xdr:to>
      <xdr:col>9</xdr:col>
      <xdr:colOff>1079500</xdr:colOff>
      <xdr:row>16</xdr:row>
      <xdr:rowOff>52917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106</xdr:row>
      <xdr:rowOff>133350</xdr:rowOff>
    </xdr:from>
    <xdr:to>
      <xdr:col>17</xdr:col>
      <xdr:colOff>17828</xdr:colOff>
      <xdr:row>138</xdr:row>
      <xdr:rowOff>132588</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editAs="oneCell">
    <xdr:from>
      <xdr:col>0</xdr:col>
      <xdr:colOff>571501</xdr:colOff>
      <xdr:row>70</xdr:row>
      <xdr:rowOff>47626</xdr:rowOff>
    </xdr:from>
    <xdr:to>
      <xdr:col>15</xdr:col>
      <xdr:colOff>348784</xdr:colOff>
      <xdr:row>106</xdr:row>
      <xdr:rowOff>71438</xdr:rowOff>
    </xdr:to>
    <xdr:pic>
      <xdr:nvPicPr>
        <xdr:cNvPr id="8" name="Picture 7"/>
        <xdr:cNvPicPr>
          <a:picLocks noChangeAspect="1"/>
        </xdr:cNvPicPr>
      </xdr:nvPicPr>
      <xdr:blipFill>
        <a:blip xmlns:r="http://schemas.openxmlformats.org/officeDocument/2006/relationships" r:embed="rId2"/>
        <a:stretch>
          <a:fillRect/>
        </a:stretch>
      </xdr:blipFill>
      <xdr:spPr>
        <a:xfrm>
          <a:off x="571501" y="13382626"/>
          <a:ext cx="8885564" cy="6881812"/>
        </a:xfrm>
        <a:prstGeom prst="rect">
          <a:avLst/>
        </a:prstGeom>
      </xdr:spPr>
    </xdr:pic>
    <xdr:clientData/>
  </xdr:twoCellAnchor>
  <xdr:twoCellAnchor editAs="oneCell">
    <xdr:from>
      <xdr:col>1</xdr:col>
      <xdr:colOff>0</xdr:colOff>
      <xdr:row>11</xdr:row>
      <xdr:rowOff>138266</xdr:rowOff>
    </xdr:from>
    <xdr:to>
      <xdr:col>15</xdr:col>
      <xdr:colOff>345281</xdr:colOff>
      <xdr:row>70</xdr:row>
      <xdr:rowOff>10641</xdr:rowOff>
    </xdr:to>
    <xdr:pic>
      <xdr:nvPicPr>
        <xdr:cNvPr id="6" name="Picture 5"/>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7219" y="2233766"/>
          <a:ext cx="8846343" cy="111833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95250</xdr:colOff>
      <xdr:row>36</xdr:row>
      <xdr:rowOff>47625</xdr:rowOff>
    </xdr:from>
    <xdr:to>
      <xdr:col>11</xdr:col>
      <xdr:colOff>67715</xdr:colOff>
      <xdr:row>38</xdr:row>
      <xdr:rowOff>119061</xdr:rowOff>
    </xdr:to>
    <xdr:pic>
      <xdr:nvPicPr>
        <xdr:cNvPr id="2" name="Picture 1"/>
        <xdr:cNvPicPr>
          <a:picLocks noChangeAspect="1"/>
        </xdr:cNvPicPr>
      </xdr:nvPicPr>
      <xdr:blipFill>
        <a:blip xmlns:r="http://schemas.openxmlformats.org/officeDocument/2006/relationships" r:embed="rId4"/>
        <a:stretch>
          <a:fillRect/>
        </a:stretch>
      </xdr:blipFill>
      <xdr:spPr>
        <a:xfrm>
          <a:off x="6167438" y="7024688"/>
          <a:ext cx="579683" cy="4524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08"/>
  <sheetViews>
    <sheetView showGridLines="0" zoomScale="80" zoomScaleNormal="80" workbookViewId="0"/>
  </sheetViews>
  <sheetFormatPr defaultRowHeight="15" x14ac:dyDescent="0.25"/>
  <cols>
    <col min="1" max="1" width="9.140625" style="78"/>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6" width="9.140625" style="7"/>
    <col min="17" max="17" width="19" style="7" customWidth="1"/>
    <col min="18" max="16384" width="9.140625" style="7"/>
  </cols>
  <sheetData>
    <row r="1" spans="1:40" ht="8.25" customHeight="1" x14ac:dyDescent="0.25"/>
    <row r="2" spans="1:40" x14ac:dyDescent="0.25">
      <c r="K2" s="111"/>
      <c r="L2" s="111"/>
      <c r="M2" s="111"/>
      <c r="N2" s="111"/>
      <c r="V2" s="7" t="s">
        <v>22</v>
      </c>
      <c r="W2" s="7" t="s">
        <v>17</v>
      </c>
      <c r="X2" s="7" t="s">
        <v>24</v>
      </c>
      <c r="Y2" s="7" t="s">
        <v>106</v>
      </c>
      <c r="AA2" s="94" t="s">
        <v>105</v>
      </c>
      <c r="AC2" s="7" t="s">
        <v>14</v>
      </c>
      <c r="AD2" s="7" t="s">
        <v>26</v>
      </c>
      <c r="AE2" s="7" t="s">
        <v>27</v>
      </c>
      <c r="AF2" s="7" t="s">
        <v>28</v>
      </c>
      <c r="AH2" s="7" t="s">
        <v>14</v>
      </c>
      <c r="AI2" s="7" t="s">
        <v>26</v>
      </c>
      <c r="AJ2" s="7" t="s">
        <v>27</v>
      </c>
      <c r="AK2" s="7" t="s">
        <v>28</v>
      </c>
      <c r="AM2" s="7" t="s">
        <v>108</v>
      </c>
      <c r="AN2" s="7" t="s">
        <v>109</v>
      </c>
    </row>
    <row r="3" spans="1:40" x14ac:dyDescent="0.25">
      <c r="K3" s="111"/>
      <c r="L3" s="111"/>
      <c r="M3" s="111"/>
      <c r="N3" s="111"/>
      <c r="V3" s="7">
        <v>1.5499999999999999E-3</v>
      </c>
      <c r="W3" s="7">
        <v>8.3999999999999995E-3</v>
      </c>
      <c r="X3" s="7">
        <v>4.0200000000000001E-3</v>
      </c>
      <c r="AB3" s="7">
        <f>IF(ISBLANK(F19)=FALSE,1,0)</f>
        <v>1</v>
      </c>
      <c r="AC3" s="7" t="s">
        <v>15</v>
      </c>
      <c r="AD3" s="97">
        <f>IF($AB3&gt;0,$AB3*H19," ")</f>
        <v>0</v>
      </c>
      <c r="AE3" s="97">
        <f t="shared" ref="AE3:AF3" si="0">IF($AB3&gt;0,$AB3*I19," ")</f>
        <v>0</v>
      </c>
      <c r="AF3" s="97">
        <f t="shared" si="0"/>
        <v>0</v>
      </c>
      <c r="AH3" s="7" t="s">
        <v>15</v>
      </c>
      <c r="AI3" s="97" t="str">
        <f>IF($AB3=0,H19," ")</f>
        <v xml:space="preserve"> </v>
      </c>
      <c r="AJ3" s="97" t="str">
        <f t="shared" ref="AJ3:AK3" si="1">IF($AB3=0,I19," ")</f>
        <v xml:space="preserve"> </v>
      </c>
      <c r="AK3" s="97" t="str">
        <f t="shared" si="1"/>
        <v xml:space="preserve"> </v>
      </c>
      <c r="AM3" s="100">
        <f>$J$35</f>
        <v>0</v>
      </c>
      <c r="AN3" s="96" t="e">
        <f>$J$34</f>
        <v>#NUM!</v>
      </c>
    </row>
    <row r="4" spans="1:40" x14ac:dyDescent="0.25">
      <c r="K4" s="111"/>
      <c r="L4" s="111"/>
      <c r="M4" s="111"/>
      <c r="N4" s="111"/>
      <c r="W4" s="107">
        <v>0.15</v>
      </c>
      <c r="X4" s="7">
        <v>0.15</v>
      </c>
      <c r="AB4" s="7">
        <f t="shared" ref="AB4:AB17" si="2">IF(ISBLANK(F20)=FALSE,1,0)</f>
        <v>0</v>
      </c>
      <c r="AC4" s="7" t="s">
        <v>107</v>
      </c>
      <c r="AD4" s="97" t="str">
        <f t="shared" ref="AD4:AD17" si="3">IF($AB4&gt;0,$AB4*H20," ")</f>
        <v xml:space="preserve"> </v>
      </c>
      <c r="AE4" s="97" t="str">
        <f t="shared" ref="AE4:AE17" si="4">IF($AB4&gt;0,$AB4*I20," ")</f>
        <v xml:space="preserve"> </v>
      </c>
      <c r="AF4" s="97" t="str">
        <f t="shared" ref="AF4:AF17" si="5">IF($AB4&gt;0,$AB4*J20," ")</f>
        <v xml:space="preserve"> </v>
      </c>
      <c r="AH4" s="7" t="s">
        <v>107</v>
      </c>
      <c r="AI4" s="97">
        <f t="shared" ref="AI4:AI17" si="6">IF($AB4=0,H20," ")</f>
        <v>0</v>
      </c>
      <c r="AJ4" s="97">
        <f t="shared" ref="AJ4:AJ17" si="7">IF($AB4=0,I20," ")</f>
        <v>0</v>
      </c>
      <c r="AK4" s="97">
        <f t="shared" ref="AK4:AK17" si="8">IF($AB4=0,J20," ")</f>
        <v>0</v>
      </c>
      <c r="AM4" s="100">
        <f t="shared" ref="AM4:AM17" si="9">$J$35</f>
        <v>0</v>
      </c>
      <c r="AN4" s="96" t="e">
        <f t="shared" ref="AN4:AN17" si="10">$J$34</f>
        <v>#NUM!</v>
      </c>
    </row>
    <row r="5" spans="1:40" ht="17.25" x14ac:dyDescent="0.25">
      <c r="C5" s="1" t="s">
        <v>0</v>
      </c>
      <c r="D5" s="1"/>
      <c r="E5" s="1" t="s">
        <v>29</v>
      </c>
      <c r="K5" s="111"/>
      <c r="L5" s="111"/>
      <c r="M5" s="111"/>
      <c r="N5" s="111"/>
      <c r="AB5" s="7">
        <f t="shared" si="2"/>
        <v>1</v>
      </c>
      <c r="AC5" s="7" t="s">
        <v>16</v>
      </c>
      <c r="AD5" s="97">
        <f t="shared" si="3"/>
        <v>0</v>
      </c>
      <c r="AE5" s="97">
        <f t="shared" si="4"/>
        <v>0</v>
      </c>
      <c r="AF5" s="97">
        <f t="shared" si="5"/>
        <v>0</v>
      </c>
      <c r="AH5" s="7" t="s">
        <v>16</v>
      </c>
      <c r="AI5" s="97" t="str">
        <f t="shared" si="6"/>
        <v xml:space="preserve"> </v>
      </c>
      <c r="AJ5" s="97" t="str">
        <f t="shared" si="7"/>
        <v xml:space="preserve"> </v>
      </c>
      <c r="AK5" s="97" t="str">
        <f t="shared" si="8"/>
        <v xml:space="preserve"> </v>
      </c>
      <c r="AM5" s="100">
        <f t="shared" si="9"/>
        <v>0</v>
      </c>
      <c r="AN5" s="96" t="e">
        <f t="shared" si="10"/>
        <v>#NUM!</v>
      </c>
    </row>
    <row r="6" spans="1:40" x14ac:dyDescent="0.25">
      <c r="C6">
        <v>0</v>
      </c>
      <c r="E6" s="12">
        <v>20</v>
      </c>
      <c r="K6" s="111"/>
      <c r="L6" s="111"/>
      <c r="M6" s="111"/>
      <c r="N6" s="111"/>
      <c r="V6" s="7">
        <v>0.15</v>
      </c>
      <c r="W6" s="7">
        <v>0.15</v>
      </c>
      <c r="X6" s="7">
        <v>0.15</v>
      </c>
      <c r="AB6" s="7">
        <f t="shared" si="2"/>
        <v>0</v>
      </c>
      <c r="AC6" s="7" t="s">
        <v>17</v>
      </c>
      <c r="AD6" s="97" t="str">
        <f t="shared" si="3"/>
        <v xml:space="preserve"> </v>
      </c>
      <c r="AE6" s="97" t="str">
        <f t="shared" si="4"/>
        <v xml:space="preserve"> </v>
      </c>
      <c r="AF6" s="97" t="str">
        <f t="shared" si="5"/>
        <v xml:space="preserve"> </v>
      </c>
      <c r="AH6" s="7" t="s">
        <v>17</v>
      </c>
      <c r="AI6" s="97">
        <f t="shared" si="6"/>
        <v>0</v>
      </c>
      <c r="AJ6" s="97">
        <f t="shared" si="7"/>
        <v>0</v>
      </c>
      <c r="AK6" s="97">
        <f t="shared" si="8"/>
        <v>0</v>
      </c>
      <c r="AM6" s="100">
        <f t="shared" si="9"/>
        <v>0</v>
      </c>
      <c r="AN6" s="96" t="e">
        <f t="shared" si="10"/>
        <v>#NUM!</v>
      </c>
    </row>
    <row r="7" spans="1:40" ht="63" x14ac:dyDescent="0.25">
      <c r="A7" s="84" t="s">
        <v>101</v>
      </c>
      <c r="B7" s="11" t="s">
        <v>69</v>
      </c>
      <c r="C7" s="11" t="s">
        <v>64</v>
      </c>
      <c r="D7" s="75" t="s">
        <v>63</v>
      </c>
      <c r="E7" s="75" t="s">
        <v>65</v>
      </c>
      <c r="K7" s="111"/>
      <c r="L7" s="111"/>
      <c r="M7" s="111"/>
      <c r="N7" s="111"/>
      <c r="AB7" s="7">
        <f t="shared" si="2"/>
        <v>1</v>
      </c>
      <c r="AC7" s="7" t="s">
        <v>18</v>
      </c>
      <c r="AD7" s="97">
        <f t="shared" si="3"/>
        <v>0</v>
      </c>
      <c r="AE7" s="97">
        <f t="shared" si="4"/>
        <v>0</v>
      </c>
      <c r="AF7" s="97">
        <f t="shared" si="5"/>
        <v>0</v>
      </c>
      <c r="AH7" s="7" t="s">
        <v>18</v>
      </c>
      <c r="AI7" s="97" t="str">
        <f t="shared" si="6"/>
        <v xml:space="preserve"> </v>
      </c>
      <c r="AJ7" s="97" t="str">
        <f t="shared" si="7"/>
        <v xml:space="preserve"> </v>
      </c>
      <c r="AK7" s="97" t="str">
        <f t="shared" si="8"/>
        <v xml:space="preserve"> </v>
      </c>
      <c r="AM7" s="100">
        <f t="shared" si="9"/>
        <v>0</v>
      </c>
      <c r="AN7" s="96" t="e">
        <f t="shared" si="10"/>
        <v>#NUM!</v>
      </c>
    </row>
    <row r="8" spans="1:40" x14ac:dyDescent="0.25">
      <c r="A8" s="13" t="str">
        <f t="shared" ref="A8:A71" si="11">IF(ISBLANK(B8)," ",3.3193*LOG(B8))</f>
        <v xml:space="preserve"> </v>
      </c>
      <c r="B8"/>
      <c r="C8"/>
      <c r="D8"/>
      <c r="E8"/>
      <c r="K8" s="72" t="s">
        <v>9</v>
      </c>
      <c r="L8" s="1"/>
      <c r="M8" s="73" t="s">
        <v>10</v>
      </c>
      <c r="N8" s="73"/>
      <c r="V8" s="7" t="s">
        <v>131</v>
      </c>
      <c r="W8" s="7" t="s">
        <v>137</v>
      </c>
      <c r="AB8" s="7">
        <f t="shared" si="2"/>
        <v>1</v>
      </c>
      <c r="AC8" s="7" t="s">
        <v>19</v>
      </c>
      <c r="AD8" s="97">
        <f t="shared" si="3"/>
        <v>0</v>
      </c>
      <c r="AE8" s="97">
        <f t="shared" si="4"/>
        <v>0</v>
      </c>
      <c r="AF8" s="97">
        <f t="shared" si="5"/>
        <v>0</v>
      </c>
      <c r="AH8" s="7" t="s">
        <v>19</v>
      </c>
      <c r="AI8" s="97" t="str">
        <f t="shared" si="6"/>
        <v xml:space="preserve"> </v>
      </c>
      <c r="AJ8" s="97" t="str">
        <f t="shared" si="7"/>
        <v xml:space="preserve"> </v>
      </c>
      <c r="AK8" s="97" t="str">
        <f t="shared" si="8"/>
        <v xml:space="preserve"> </v>
      </c>
      <c r="AM8" s="100">
        <f t="shared" si="9"/>
        <v>0</v>
      </c>
      <c r="AN8" s="96" t="e">
        <f t="shared" si="10"/>
        <v>#NUM!</v>
      </c>
    </row>
    <row r="9" spans="1:40" x14ac:dyDescent="0.25">
      <c r="A9" s="71" t="str">
        <f t="shared" si="11"/>
        <v xml:space="preserve"> </v>
      </c>
      <c r="B9"/>
      <c r="C9"/>
      <c r="D9"/>
      <c r="E9"/>
      <c r="K9" s="71" t="s">
        <v>1</v>
      </c>
      <c r="L9" s="6"/>
      <c r="M9" s="71" t="s">
        <v>6</v>
      </c>
      <c r="N9" s="4" t="e">
        <f>L13/L9</f>
        <v>#DIV/0!</v>
      </c>
      <c r="V9" s="7">
        <v>0</v>
      </c>
      <c r="W9" s="7" t="e">
        <f>2^((N17+N18+N19)/3)</f>
        <v>#NUM!</v>
      </c>
      <c r="AB9" s="7">
        <f t="shared" si="2"/>
        <v>0</v>
      </c>
      <c r="AC9" s="7" t="s">
        <v>20</v>
      </c>
      <c r="AD9" s="97" t="str">
        <f t="shared" si="3"/>
        <v xml:space="preserve"> </v>
      </c>
      <c r="AE9" s="97" t="str">
        <f t="shared" si="4"/>
        <v xml:space="preserve"> </v>
      </c>
      <c r="AF9" s="97" t="str">
        <f t="shared" si="5"/>
        <v xml:space="preserve"> </v>
      </c>
      <c r="AH9" s="7" t="s">
        <v>20</v>
      </c>
      <c r="AI9" s="97">
        <f t="shared" si="6"/>
        <v>0</v>
      </c>
      <c r="AJ9" s="97">
        <f t="shared" si="7"/>
        <v>0</v>
      </c>
      <c r="AK9" s="97">
        <f t="shared" si="8"/>
        <v>0</v>
      </c>
      <c r="AM9" s="100">
        <f t="shared" si="9"/>
        <v>0</v>
      </c>
      <c r="AN9" s="96" t="e">
        <f t="shared" si="10"/>
        <v>#NUM!</v>
      </c>
    </row>
    <row r="10" spans="1:40" x14ac:dyDescent="0.25">
      <c r="A10" s="71" t="str">
        <f t="shared" si="11"/>
        <v xml:space="preserve"> </v>
      </c>
      <c r="B10"/>
      <c r="C10"/>
      <c r="D10"/>
      <c r="E10"/>
      <c r="K10" s="71" t="s">
        <v>3</v>
      </c>
      <c r="L10" s="6"/>
      <c r="M10" s="71" t="s">
        <v>5</v>
      </c>
      <c r="N10" s="109" t="e">
        <f>0.255*(1+0.83^N9)</f>
        <v>#DIV/0!</v>
      </c>
      <c r="O10" s="110" t="e">
        <f>IF(V9&gt;0,V9,0.255*(1+0.83^N9))</f>
        <v>#DIV/0!</v>
      </c>
      <c r="AB10" s="7">
        <f t="shared" si="2"/>
        <v>1</v>
      </c>
      <c r="AC10" s="7" t="s">
        <v>21</v>
      </c>
      <c r="AD10" s="97">
        <f t="shared" si="3"/>
        <v>0</v>
      </c>
      <c r="AE10" s="97">
        <f t="shared" si="4"/>
        <v>0</v>
      </c>
      <c r="AF10" s="97">
        <f t="shared" si="5"/>
        <v>0</v>
      </c>
      <c r="AH10" s="7" t="s">
        <v>21</v>
      </c>
      <c r="AI10" s="97" t="str">
        <f t="shared" si="6"/>
        <v xml:space="preserve"> </v>
      </c>
      <c r="AJ10" s="97" t="str">
        <f t="shared" si="7"/>
        <v xml:space="preserve"> </v>
      </c>
      <c r="AK10" s="97" t="str">
        <f t="shared" si="8"/>
        <v xml:space="preserve"> </v>
      </c>
      <c r="AM10" s="100">
        <f t="shared" si="9"/>
        <v>0</v>
      </c>
      <c r="AN10" s="96" t="e">
        <f t="shared" si="10"/>
        <v>#NUM!</v>
      </c>
    </row>
    <row r="11" spans="1:40" ht="17.25" x14ac:dyDescent="0.25">
      <c r="A11" s="71" t="str">
        <f t="shared" si="11"/>
        <v xml:space="preserve"> </v>
      </c>
      <c r="B11"/>
      <c r="C11"/>
      <c r="D11"/>
      <c r="E11"/>
      <c r="K11" s="71" t="s">
        <v>4</v>
      </c>
      <c r="L11" s="6"/>
      <c r="M11" s="71" t="s">
        <v>31</v>
      </c>
      <c r="N11" s="5"/>
      <c r="AB11" s="7">
        <f t="shared" si="2"/>
        <v>1</v>
      </c>
      <c r="AC11" s="7" t="s">
        <v>22</v>
      </c>
      <c r="AD11" s="97">
        <f t="shared" si="3"/>
        <v>0</v>
      </c>
      <c r="AE11" s="97">
        <f t="shared" si="4"/>
        <v>0</v>
      </c>
      <c r="AF11" s="97">
        <f t="shared" si="5"/>
        <v>0</v>
      </c>
      <c r="AH11" s="7" t="s">
        <v>22</v>
      </c>
      <c r="AI11" s="97" t="str">
        <f t="shared" si="6"/>
        <v xml:space="preserve"> </v>
      </c>
      <c r="AJ11" s="97" t="str">
        <f t="shared" si="7"/>
        <v xml:space="preserve"> </v>
      </c>
      <c r="AK11" s="97" t="str">
        <f t="shared" si="8"/>
        <v xml:space="preserve"> </v>
      </c>
      <c r="AM11" s="100">
        <f t="shared" si="9"/>
        <v>0</v>
      </c>
      <c r="AN11" s="96" t="e">
        <f t="shared" si="10"/>
        <v>#NUM!</v>
      </c>
    </row>
    <row r="12" spans="1:40" ht="17.25" x14ac:dyDescent="0.25">
      <c r="A12" s="71" t="str">
        <f t="shared" si="11"/>
        <v xml:space="preserve"> </v>
      </c>
      <c r="B12"/>
      <c r="C12"/>
      <c r="D12"/>
      <c r="E12"/>
      <c r="K12" s="71" t="s">
        <v>39</v>
      </c>
      <c r="L12" s="6"/>
      <c r="M12" s="71" t="s">
        <v>32</v>
      </c>
      <c r="N12" s="17"/>
      <c r="AB12" s="7">
        <f t="shared" si="2"/>
        <v>1</v>
      </c>
      <c r="AC12" s="7" t="s">
        <v>23</v>
      </c>
      <c r="AD12" s="97">
        <f t="shared" si="3"/>
        <v>0</v>
      </c>
      <c r="AE12" s="97">
        <f t="shared" si="4"/>
        <v>0</v>
      </c>
      <c r="AF12" s="97">
        <f t="shared" si="5"/>
        <v>0</v>
      </c>
      <c r="AH12" s="7" t="s">
        <v>23</v>
      </c>
      <c r="AI12" s="97" t="str">
        <f t="shared" si="6"/>
        <v xml:space="preserve"> </v>
      </c>
      <c r="AJ12" s="97" t="str">
        <f t="shared" si="7"/>
        <v xml:space="preserve"> </v>
      </c>
      <c r="AK12" s="97" t="str">
        <f t="shared" si="8"/>
        <v xml:space="preserve"> </v>
      </c>
      <c r="AM12" s="100">
        <f t="shared" si="9"/>
        <v>0</v>
      </c>
      <c r="AN12" s="96" t="e">
        <f t="shared" si="10"/>
        <v>#NUM!</v>
      </c>
    </row>
    <row r="13" spans="1:40" x14ac:dyDescent="0.25">
      <c r="A13" s="71" t="str">
        <f t="shared" si="11"/>
        <v xml:space="preserve"> </v>
      </c>
      <c r="B13"/>
      <c r="C13"/>
      <c r="D13"/>
      <c r="E13"/>
      <c r="K13" s="71" t="s">
        <v>2</v>
      </c>
      <c r="L13" s="6"/>
      <c r="M13" s="71" t="s">
        <v>33</v>
      </c>
      <c r="N13" s="17"/>
      <c r="AB13" s="7">
        <f t="shared" si="2"/>
        <v>1</v>
      </c>
      <c r="AC13" s="7" t="s">
        <v>13</v>
      </c>
      <c r="AD13" s="97">
        <f t="shared" si="3"/>
        <v>0</v>
      </c>
      <c r="AE13" s="97">
        <f t="shared" si="4"/>
        <v>0</v>
      </c>
      <c r="AF13" s="97">
        <f t="shared" si="5"/>
        <v>0</v>
      </c>
      <c r="AH13" s="7" t="s">
        <v>13</v>
      </c>
      <c r="AI13" s="97" t="str">
        <f t="shared" si="6"/>
        <v xml:space="preserve"> </v>
      </c>
      <c r="AJ13" s="97" t="str">
        <f t="shared" si="7"/>
        <v xml:space="preserve"> </v>
      </c>
      <c r="AK13" s="97" t="str">
        <f t="shared" si="8"/>
        <v xml:space="preserve"> </v>
      </c>
      <c r="AM13" s="100">
        <f t="shared" si="9"/>
        <v>0</v>
      </c>
      <c r="AN13" s="96" t="e">
        <f t="shared" si="10"/>
        <v>#NUM!</v>
      </c>
    </row>
    <row r="14" spans="1:40" ht="18" x14ac:dyDescent="0.35">
      <c r="A14" s="71" t="str">
        <f t="shared" si="11"/>
        <v xml:space="preserve"> </v>
      </c>
      <c r="B14"/>
      <c r="C14"/>
      <c r="D14"/>
      <c r="E14"/>
      <c r="K14" s="71" t="s">
        <v>94</v>
      </c>
      <c r="L14" s="6"/>
      <c r="M14" s="71" t="s">
        <v>30</v>
      </c>
      <c r="N14" s="18"/>
      <c r="AB14" s="7">
        <f t="shared" si="2"/>
        <v>1</v>
      </c>
      <c r="AC14" s="7" t="s">
        <v>24</v>
      </c>
      <c r="AD14" s="97">
        <f t="shared" si="3"/>
        <v>0</v>
      </c>
      <c r="AE14" s="97">
        <f t="shared" si="4"/>
        <v>0</v>
      </c>
      <c r="AF14" s="97">
        <f t="shared" si="5"/>
        <v>0</v>
      </c>
      <c r="AH14" s="7" t="s">
        <v>24</v>
      </c>
      <c r="AI14" s="97" t="str">
        <f t="shared" si="6"/>
        <v xml:space="preserve"> </v>
      </c>
      <c r="AJ14" s="97" t="str">
        <f t="shared" si="7"/>
        <v xml:space="preserve"> </v>
      </c>
      <c r="AK14" s="97" t="str">
        <f t="shared" si="8"/>
        <v xml:space="preserve"> </v>
      </c>
      <c r="AM14" s="100">
        <f t="shared" si="9"/>
        <v>0</v>
      </c>
      <c r="AN14" s="96" t="e">
        <f t="shared" si="10"/>
        <v>#NUM!</v>
      </c>
    </row>
    <row r="15" spans="1:40" x14ac:dyDescent="0.25">
      <c r="A15" s="71" t="str">
        <f t="shared" si="11"/>
        <v xml:space="preserve"> </v>
      </c>
      <c r="B15"/>
      <c r="C15"/>
      <c r="D15"/>
      <c r="E15"/>
      <c r="K15" s="71" t="s">
        <v>7</v>
      </c>
      <c r="L15" s="6"/>
      <c r="M15" s="71" t="s">
        <v>59</v>
      </c>
      <c r="N15" s="6"/>
      <c r="AB15" s="7">
        <f t="shared" si="2"/>
        <v>1</v>
      </c>
      <c r="AC15" s="7" t="s">
        <v>25</v>
      </c>
      <c r="AD15" s="97">
        <f t="shared" si="3"/>
        <v>0</v>
      </c>
      <c r="AE15" s="97">
        <f t="shared" si="4"/>
        <v>0</v>
      </c>
      <c r="AF15" s="97">
        <f t="shared" si="5"/>
        <v>0</v>
      </c>
      <c r="AH15" s="7" t="s">
        <v>25</v>
      </c>
      <c r="AI15" s="97" t="str">
        <f t="shared" si="6"/>
        <v xml:space="preserve"> </v>
      </c>
      <c r="AJ15" s="97" t="str">
        <f t="shared" si="7"/>
        <v xml:space="preserve"> </v>
      </c>
      <c r="AK15" s="97" t="str">
        <f t="shared" si="8"/>
        <v xml:space="preserve"> </v>
      </c>
      <c r="AM15" s="100">
        <f t="shared" si="9"/>
        <v>0</v>
      </c>
      <c r="AN15" s="96" t="e">
        <f t="shared" si="10"/>
        <v>#NUM!</v>
      </c>
    </row>
    <row r="16" spans="1:40" ht="16.5" x14ac:dyDescent="0.3">
      <c r="A16" s="71" t="str">
        <f t="shared" si="11"/>
        <v xml:space="preserve"> </v>
      </c>
      <c r="B16"/>
      <c r="C16"/>
      <c r="D16"/>
      <c r="E16"/>
      <c r="K16" s="71" t="s">
        <v>8</v>
      </c>
      <c r="L16" s="6"/>
      <c r="M16" s="71" t="s">
        <v>99</v>
      </c>
      <c r="N16" s="6"/>
      <c r="AB16" s="7">
        <f t="shared" si="2"/>
        <v>0</v>
      </c>
      <c r="AC16" s="7" t="s">
        <v>79</v>
      </c>
      <c r="AD16" s="97" t="str">
        <f t="shared" si="3"/>
        <v xml:space="preserve"> </v>
      </c>
      <c r="AE16" s="97" t="str">
        <f t="shared" si="4"/>
        <v xml:space="preserve"> </v>
      </c>
      <c r="AF16" s="97" t="str">
        <f t="shared" si="5"/>
        <v xml:space="preserve"> </v>
      </c>
      <c r="AH16" s="7" t="s">
        <v>79</v>
      </c>
      <c r="AI16" s="97">
        <f t="shared" si="6"/>
        <v>0</v>
      </c>
      <c r="AJ16" s="97">
        <f t="shared" si="7"/>
        <v>0</v>
      </c>
      <c r="AK16" s="97">
        <f t="shared" si="8"/>
        <v>0</v>
      </c>
      <c r="AM16" s="100">
        <f t="shared" si="9"/>
        <v>0</v>
      </c>
      <c r="AN16" s="96" t="e">
        <f t="shared" si="10"/>
        <v>#NUM!</v>
      </c>
    </row>
    <row r="17" spans="1:40" ht="16.5" x14ac:dyDescent="0.3">
      <c r="A17" s="71" t="str">
        <f t="shared" si="11"/>
        <v xml:space="preserve"> </v>
      </c>
      <c r="B17"/>
      <c r="C17"/>
      <c r="D17"/>
      <c r="E17"/>
      <c r="K17" s="71" t="s">
        <v>11</v>
      </c>
      <c r="L17" s="6"/>
      <c r="M17" s="71" t="s">
        <v>98</v>
      </c>
      <c r="N17" s="6"/>
      <c r="AB17" s="7">
        <f t="shared" si="2"/>
        <v>1</v>
      </c>
      <c r="AC17" s="7" t="s">
        <v>80</v>
      </c>
      <c r="AD17" s="97">
        <f t="shared" si="3"/>
        <v>0</v>
      </c>
      <c r="AE17" s="97">
        <f t="shared" si="4"/>
        <v>0</v>
      </c>
      <c r="AF17" s="97">
        <f t="shared" si="5"/>
        <v>0</v>
      </c>
      <c r="AH17" s="7" t="s">
        <v>80</v>
      </c>
      <c r="AI17" s="97" t="str">
        <f t="shared" si="6"/>
        <v xml:space="preserve"> </v>
      </c>
      <c r="AJ17" s="97" t="str">
        <f t="shared" si="7"/>
        <v xml:space="preserve"> </v>
      </c>
      <c r="AK17" s="97" t="str">
        <f t="shared" si="8"/>
        <v xml:space="preserve"> </v>
      </c>
      <c r="AM17" s="100">
        <f t="shared" si="9"/>
        <v>0</v>
      </c>
      <c r="AN17" s="96" t="e">
        <f t="shared" si="10"/>
        <v>#NUM!</v>
      </c>
    </row>
    <row r="18" spans="1:40" ht="16.5" x14ac:dyDescent="0.3">
      <c r="A18" s="71" t="str">
        <f t="shared" si="11"/>
        <v xml:space="preserve"> </v>
      </c>
      <c r="B18"/>
      <c r="C18"/>
      <c r="D18"/>
      <c r="E18"/>
      <c r="F18" s="10"/>
      <c r="G18" s="71" t="s">
        <v>14</v>
      </c>
      <c r="H18" s="1" t="s">
        <v>26</v>
      </c>
      <c r="I18" s="1" t="s">
        <v>27</v>
      </c>
      <c r="J18" s="1" t="s">
        <v>28</v>
      </c>
      <c r="K18" s="71" t="s">
        <v>12</v>
      </c>
      <c r="L18" s="6"/>
      <c r="M18" s="71" t="s">
        <v>97</v>
      </c>
      <c r="N18" s="14" t="e">
        <f>3.3193*LOG(L12)</f>
        <v>#NUM!</v>
      </c>
      <c r="AC18" s="7" t="s">
        <v>102</v>
      </c>
      <c r="AD18" s="7" t="e">
        <f>GEOMEAN(AD3:AD17)</f>
        <v>#NUM!</v>
      </c>
      <c r="AE18" s="7" t="e">
        <f t="shared" ref="AE18:AF18" si="12">GEOMEAN(AE3:AE17)</f>
        <v>#NUM!</v>
      </c>
      <c r="AF18" s="7" t="e">
        <f t="shared" si="12"/>
        <v>#NUM!</v>
      </c>
      <c r="AM18" s="101"/>
    </row>
    <row r="19" spans="1:40" ht="16.5" x14ac:dyDescent="0.3">
      <c r="A19" s="71" t="str">
        <f t="shared" si="11"/>
        <v xml:space="preserve"> </v>
      </c>
      <c r="B19"/>
      <c r="C19"/>
      <c r="D19"/>
      <c r="E19"/>
      <c r="F19" s="94" t="s">
        <v>105</v>
      </c>
      <c r="G19" s="13" t="s">
        <v>15</v>
      </c>
      <c r="H19" s="19"/>
      <c r="I19" s="15">
        <f>H19/100</f>
        <v>0</v>
      </c>
      <c r="J19" s="76">
        <f>H19/100*24*60*60</f>
        <v>0</v>
      </c>
      <c r="K19" s="71" t="s">
        <v>40</v>
      </c>
      <c r="L19" s="14" t="e">
        <f>-(10-(40/(L12-L9))*L9)*(L12-L9)/40</f>
        <v>#DIV/0!</v>
      </c>
      <c r="M19" s="71" t="s">
        <v>96</v>
      </c>
      <c r="N19" s="6"/>
      <c r="AC19" s="7" t="s">
        <v>104</v>
      </c>
      <c r="AD19" s="7">
        <f>AVERAGE(AD3:AD17)</f>
        <v>0</v>
      </c>
      <c r="AE19" s="7">
        <f t="shared" ref="AE19:AF19" si="13">AVERAGE(AE3:AE17)</f>
        <v>0</v>
      </c>
      <c r="AF19" s="7">
        <f t="shared" si="13"/>
        <v>0</v>
      </c>
      <c r="AM19" s="101"/>
    </row>
    <row r="20" spans="1:40" ht="18.75" x14ac:dyDescent="0.35">
      <c r="A20" s="71" t="str">
        <f t="shared" si="11"/>
        <v xml:space="preserve"> </v>
      </c>
      <c r="B20"/>
      <c r="C20"/>
      <c r="D20"/>
      <c r="E20"/>
      <c r="F20" s="95"/>
      <c r="G20" s="71" t="s">
        <v>103</v>
      </c>
      <c r="H20" s="16">
        <f>L9^2</f>
        <v>0</v>
      </c>
      <c r="I20" s="16">
        <f t="shared" ref="I20:I33" si="14">H20/100</f>
        <v>0</v>
      </c>
      <c r="J20" s="77">
        <f>H20/100*24*60*60</f>
        <v>0</v>
      </c>
      <c r="M20" s="71" t="s">
        <v>95</v>
      </c>
      <c r="N20" s="6"/>
      <c r="AM20" s="101"/>
    </row>
    <row r="21" spans="1:40" ht="16.5" x14ac:dyDescent="0.3">
      <c r="A21" s="71" t="str">
        <f t="shared" ref="A21:A25" si="15">IF(ISBLANK(B21)," ",3.3193*LOG(B21))</f>
        <v xml:space="preserve"> </v>
      </c>
      <c r="B21"/>
      <c r="C21"/>
      <c r="D21"/>
      <c r="E21"/>
      <c r="F21" s="94" t="s">
        <v>105</v>
      </c>
      <c r="G21" s="71" t="s">
        <v>16</v>
      </c>
      <c r="H21" s="19"/>
      <c r="I21" s="16">
        <f t="shared" si="14"/>
        <v>0</v>
      </c>
      <c r="J21" s="77">
        <f>H21/100*24*60*60</f>
        <v>0</v>
      </c>
      <c r="M21" s="74" t="s">
        <v>100</v>
      </c>
      <c r="N21" s="14">
        <f>(N19-N17)/4+(N20-N16)/6.6</f>
        <v>0</v>
      </c>
      <c r="AM21" s="101"/>
    </row>
    <row r="22" spans="1:40" x14ac:dyDescent="0.25">
      <c r="A22" s="71" t="str">
        <f t="shared" si="15"/>
        <v xml:space="preserve"> </v>
      </c>
      <c r="B22"/>
      <c r="C22"/>
      <c r="D22"/>
      <c r="E22"/>
      <c r="F22" s="94"/>
      <c r="G22" s="71" t="s">
        <v>17</v>
      </c>
      <c r="H22" s="19"/>
      <c r="I22" s="16">
        <f t="shared" si="14"/>
        <v>0</v>
      </c>
      <c r="J22" s="77">
        <f t="shared" ref="J22:J33" si="16">H22/100*24*60*60</f>
        <v>0</v>
      </c>
      <c r="K22" s="2"/>
      <c r="L22" s="1" t="s">
        <v>41</v>
      </c>
      <c r="M22" s="1"/>
      <c r="N22" s="1" t="s">
        <v>42</v>
      </c>
      <c r="AM22" s="101"/>
    </row>
    <row r="23" spans="1:40" ht="12.75" customHeight="1" x14ac:dyDescent="0.25">
      <c r="A23" s="71" t="str">
        <f t="shared" si="15"/>
        <v xml:space="preserve"> </v>
      </c>
      <c r="B23"/>
      <c r="C23"/>
      <c r="D23"/>
      <c r="E23"/>
      <c r="F23" s="94" t="s">
        <v>105</v>
      </c>
      <c r="G23" s="71" t="s">
        <v>18</v>
      </c>
      <c r="H23" s="19"/>
      <c r="I23" s="16">
        <f t="shared" si="14"/>
        <v>0</v>
      </c>
      <c r="J23" s="77">
        <f t="shared" si="16"/>
        <v>0</v>
      </c>
      <c r="K23" s="2"/>
      <c r="L23" s="13" t="s">
        <v>43</v>
      </c>
      <c r="M23" s="13" t="s">
        <v>81</v>
      </c>
      <c r="N23" s="3"/>
      <c r="AM23" s="101"/>
    </row>
    <row r="24" spans="1:40" x14ac:dyDescent="0.25">
      <c r="A24" s="71" t="str">
        <f t="shared" si="15"/>
        <v xml:space="preserve"> </v>
      </c>
      <c r="B24"/>
      <c r="C24"/>
      <c r="D24"/>
      <c r="E24"/>
      <c r="F24" s="94" t="s">
        <v>105</v>
      </c>
      <c r="G24" s="71" t="s">
        <v>19</v>
      </c>
      <c r="H24" s="19"/>
      <c r="I24" s="16">
        <f t="shared" si="14"/>
        <v>0</v>
      </c>
      <c r="J24" s="77">
        <f t="shared" si="16"/>
        <v>0</v>
      </c>
      <c r="K24" s="2"/>
      <c r="L24" s="8" t="s">
        <v>46</v>
      </c>
      <c r="M24" s="71" t="s">
        <v>82</v>
      </c>
      <c r="N24" s="3"/>
      <c r="AM24" s="101"/>
    </row>
    <row r="25" spans="1:40" x14ac:dyDescent="0.25">
      <c r="A25" s="71" t="str">
        <f t="shared" si="15"/>
        <v xml:space="preserve"> </v>
      </c>
      <c r="B25"/>
      <c r="C25"/>
      <c r="D25"/>
      <c r="E25"/>
      <c r="F25" s="95"/>
      <c r="G25" s="71" t="s">
        <v>20</v>
      </c>
      <c r="H25" s="19"/>
      <c r="I25" s="16">
        <f t="shared" si="14"/>
        <v>0</v>
      </c>
      <c r="J25" s="77">
        <f t="shared" si="16"/>
        <v>0</v>
      </c>
      <c r="K25" s="2"/>
      <c r="L25" s="9" t="s">
        <v>47</v>
      </c>
      <c r="M25" s="71" t="s">
        <v>83</v>
      </c>
      <c r="N25" s="6"/>
      <c r="AM25" s="101"/>
    </row>
    <row r="26" spans="1:40" x14ac:dyDescent="0.25">
      <c r="A26" s="71" t="str">
        <f t="shared" si="11"/>
        <v xml:space="preserve"> </v>
      </c>
      <c r="B26"/>
      <c r="C26"/>
      <c r="D26"/>
      <c r="E26"/>
      <c r="F26" s="94" t="s">
        <v>105</v>
      </c>
      <c r="G26" s="71" t="s">
        <v>21</v>
      </c>
      <c r="H26" s="19"/>
      <c r="I26" s="16">
        <f t="shared" si="14"/>
        <v>0</v>
      </c>
      <c r="J26" s="77">
        <f t="shared" si="16"/>
        <v>0</v>
      </c>
      <c r="K26" s="2"/>
      <c r="L26" s="8" t="s">
        <v>48</v>
      </c>
      <c r="M26" s="71" t="s">
        <v>84</v>
      </c>
      <c r="N26" s="6"/>
      <c r="AM26" s="101"/>
    </row>
    <row r="27" spans="1:40" x14ac:dyDescent="0.25">
      <c r="A27" s="71" t="str">
        <f t="shared" si="11"/>
        <v xml:space="preserve"> </v>
      </c>
      <c r="B27"/>
      <c r="C27"/>
      <c r="D27"/>
      <c r="E27"/>
      <c r="F27" s="94" t="s">
        <v>105</v>
      </c>
      <c r="G27" s="71" t="s">
        <v>22</v>
      </c>
      <c r="H27" s="19"/>
      <c r="I27" s="16">
        <f t="shared" si="14"/>
        <v>0</v>
      </c>
      <c r="J27" s="77">
        <f t="shared" si="16"/>
        <v>0</v>
      </c>
      <c r="K27" s="2"/>
      <c r="L27" s="8" t="s">
        <v>49</v>
      </c>
      <c r="M27" s="71" t="s">
        <v>85</v>
      </c>
      <c r="N27" s="6"/>
      <c r="AM27" s="101"/>
    </row>
    <row r="28" spans="1:40" x14ac:dyDescent="0.25">
      <c r="A28" s="71" t="str">
        <f t="shared" si="11"/>
        <v xml:space="preserve"> </v>
      </c>
      <c r="B28"/>
      <c r="C28"/>
      <c r="D28"/>
      <c r="E28"/>
      <c r="F28" s="94" t="s">
        <v>105</v>
      </c>
      <c r="G28" s="71" t="s">
        <v>23</v>
      </c>
      <c r="H28" s="19"/>
      <c r="I28" s="16">
        <f t="shared" si="14"/>
        <v>0</v>
      </c>
      <c r="J28" s="77">
        <f t="shared" si="16"/>
        <v>0</v>
      </c>
      <c r="K28" s="2"/>
      <c r="L28" s="8" t="s">
        <v>50</v>
      </c>
      <c r="M28" s="71" t="s">
        <v>86</v>
      </c>
      <c r="N28" s="6"/>
      <c r="AM28" s="101"/>
    </row>
    <row r="29" spans="1:40" x14ac:dyDescent="0.25">
      <c r="A29" s="71" t="str">
        <f t="shared" si="11"/>
        <v xml:space="preserve"> </v>
      </c>
      <c r="B29"/>
      <c r="C29"/>
      <c r="D29"/>
      <c r="E29"/>
      <c r="F29" s="94" t="s">
        <v>105</v>
      </c>
      <c r="G29" s="71" t="s">
        <v>13</v>
      </c>
      <c r="H29" s="19"/>
      <c r="I29" s="16">
        <f t="shared" si="14"/>
        <v>0</v>
      </c>
      <c r="J29" s="77">
        <f t="shared" si="16"/>
        <v>0</v>
      </c>
      <c r="K29" s="2"/>
      <c r="L29" s="8" t="s">
        <v>51</v>
      </c>
      <c r="M29" s="71" t="s">
        <v>87</v>
      </c>
      <c r="N29" s="6"/>
      <c r="AM29" s="101"/>
    </row>
    <row r="30" spans="1:40" x14ac:dyDescent="0.25">
      <c r="A30" s="71" t="str">
        <f t="shared" si="11"/>
        <v xml:space="preserve"> </v>
      </c>
      <c r="B30"/>
      <c r="C30"/>
      <c r="D30"/>
      <c r="E30"/>
      <c r="F30" s="94" t="s">
        <v>105</v>
      </c>
      <c r="G30" s="71" t="s">
        <v>24</v>
      </c>
      <c r="H30" s="19"/>
      <c r="I30" s="16">
        <f t="shared" si="14"/>
        <v>0</v>
      </c>
      <c r="J30" s="77">
        <f t="shared" si="16"/>
        <v>0</v>
      </c>
      <c r="K30" s="2"/>
      <c r="L30" s="8" t="s">
        <v>52</v>
      </c>
      <c r="M30" s="71" t="s">
        <v>88</v>
      </c>
      <c r="N30" s="3"/>
      <c r="AM30" s="101"/>
    </row>
    <row r="31" spans="1:40" x14ac:dyDescent="0.25">
      <c r="A31" s="71" t="str">
        <f t="shared" si="11"/>
        <v xml:space="preserve"> </v>
      </c>
      <c r="B31"/>
      <c r="C31"/>
      <c r="D31"/>
      <c r="E31"/>
      <c r="F31" s="94" t="s">
        <v>105</v>
      </c>
      <c r="G31" s="71" t="s">
        <v>25</v>
      </c>
      <c r="H31" s="19"/>
      <c r="I31" s="16">
        <f t="shared" si="14"/>
        <v>0</v>
      </c>
      <c r="J31" s="77">
        <f t="shared" si="16"/>
        <v>0</v>
      </c>
      <c r="K31" s="2"/>
      <c r="L31" s="8" t="s">
        <v>53</v>
      </c>
      <c r="M31" s="71" t="s">
        <v>89</v>
      </c>
      <c r="N31" s="3"/>
      <c r="AM31" s="101"/>
    </row>
    <row r="32" spans="1:40" x14ac:dyDescent="0.25">
      <c r="A32" s="71" t="str">
        <f t="shared" si="11"/>
        <v xml:space="preserve"> </v>
      </c>
      <c r="B32"/>
      <c r="C32"/>
      <c r="D32"/>
      <c r="E32"/>
      <c r="F32" s="94"/>
      <c r="G32" s="71" t="s">
        <v>79</v>
      </c>
      <c r="H32" s="19"/>
      <c r="I32" s="16">
        <f t="shared" si="14"/>
        <v>0</v>
      </c>
      <c r="J32" s="77">
        <f t="shared" si="16"/>
        <v>0</v>
      </c>
      <c r="K32" s="2"/>
      <c r="L32" s="8" t="s">
        <v>54</v>
      </c>
      <c r="M32" s="71" t="s">
        <v>44</v>
      </c>
      <c r="N32" s="3"/>
    </row>
    <row r="33" spans="1:14" x14ac:dyDescent="0.25">
      <c r="A33" s="71" t="str">
        <f t="shared" si="11"/>
        <v xml:space="preserve"> </v>
      </c>
      <c r="B33"/>
      <c r="C33"/>
      <c r="D33"/>
      <c r="E33"/>
      <c r="F33" s="94" t="s">
        <v>105</v>
      </c>
      <c r="G33" s="71" t="s">
        <v>80</v>
      </c>
      <c r="H33" s="19"/>
      <c r="I33" s="16">
        <f t="shared" si="14"/>
        <v>0</v>
      </c>
      <c r="J33" s="77">
        <f t="shared" si="16"/>
        <v>0</v>
      </c>
      <c r="L33" s="1" t="s">
        <v>55</v>
      </c>
      <c r="M33" s="71" t="s">
        <v>45</v>
      </c>
      <c r="N33" s="3"/>
    </row>
    <row r="34" spans="1:14" x14ac:dyDescent="0.25">
      <c r="A34" s="71" t="str">
        <f t="shared" si="11"/>
        <v xml:space="preserve"> </v>
      </c>
      <c r="B34"/>
      <c r="C34"/>
      <c r="D34"/>
      <c r="E34"/>
      <c r="F34" s="94"/>
      <c r="G34" s="98" t="s">
        <v>102</v>
      </c>
      <c r="H34" s="87" t="e">
        <f>AD18</f>
        <v>#NUM!</v>
      </c>
      <c r="I34" s="15" t="e">
        <f t="shared" ref="I34" si="17">AE18</f>
        <v>#NUM!</v>
      </c>
      <c r="J34" s="99" t="e">
        <f t="shared" ref="I34:J35" si="18">AF18</f>
        <v>#NUM!</v>
      </c>
    </row>
    <row r="35" spans="1:14" x14ac:dyDescent="0.25">
      <c r="A35" s="71" t="str">
        <f t="shared" si="11"/>
        <v xml:space="preserve"> </v>
      </c>
      <c r="B35"/>
      <c r="C35"/>
      <c r="D35"/>
      <c r="E35"/>
      <c r="G35" s="93" t="s">
        <v>104</v>
      </c>
      <c r="H35" s="87">
        <f>AD19</f>
        <v>0</v>
      </c>
      <c r="I35" s="87">
        <f t="shared" si="18"/>
        <v>0</v>
      </c>
      <c r="J35" s="99">
        <f t="shared" si="18"/>
        <v>0</v>
      </c>
      <c r="K35" s="92"/>
    </row>
    <row r="36" spans="1:14" x14ac:dyDescent="0.25">
      <c r="A36" s="71" t="str">
        <f t="shared" si="11"/>
        <v xml:space="preserve"> </v>
      </c>
      <c r="B36"/>
      <c r="C36"/>
      <c r="D36"/>
      <c r="E36"/>
      <c r="G36" s="86"/>
      <c r="H36" s="86"/>
      <c r="I36" s="86"/>
      <c r="J36" s="86"/>
    </row>
    <row r="37" spans="1:14" x14ac:dyDescent="0.25">
      <c r="A37" s="71" t="str">
        <f t="shared" si="11"/>
        <v xml:space="preserve"> </v>
      </c>
      <c r="B37"/>
      <c r="C37"/>
      <c r="D37"/>
      <c r="E37"/>
    </row>
    <row r="38" spans="1:14" x14ac:dyDescent="0.25">
      <c r="A38" s="71" t="str">
        <f t="shared" si="11"/>
        <v xml:space="preserve"> </v>
      </c>
      <c r="B38"/>
      <c r="C38"/>
      <c r="D38"/>
      <c r="E38"/>
    </row>
    <row r="39" spans="1:14" x14ac:dyDescent="0.25">
      <c r="A39" s="71" t="str">
        <f t="shared" si="11"/>
        <v xml:space="preserve"> </v>
      </c>
      <c r="B39"/>
      <c r="C39"/>
      <c r="D39"/>
      <c r="E39"/>
    </row>
    <row r="40" spans="1:14" x14ac:dyDescent="0.25">
      <c r="A40" s="71" t="str">
        <f t="shared" si="11"/>
        <v xml:space="preserve"> </v>
      </c>
      <c r="B40"/>
      <c r="C40"/>
      <c r="D40"/>
      <c r="E40"/>
    </row>
    <row r="41" spans="1:14" x14ac:dyDescent="0.25">
      <c r="A41" s="71" t="str">
        <f t="shared" si="11"/>
        <v xml:space="preserve"> </v>
      </c>
      <c r="B41"/>
      <c r="C41"/>
      <c r="D41"/>
      <c r="E41"/>
    </row>
    <row r="42" spans="1:14" x14ac:dyDescent="0.25">
      <c r="A42" s="71" t="str">
        <f t="shared" si="11"/>
        <v xml:space="preserve"> </v>
      </c>
      <c r="B42" s="12"/>
      <c r="C42" s="12"/>
      <c r="D42" s="12"/>
      <c r="E42" s="12"/>
    </row>
    <row r="43" spans="1:14" x14ac:dyDescent="0.25">
      <c r="A43" s="71" t="str">
        <f t="shared" si="11"/>
        <v xml:space="preserve"> </v>
      </c>
      <c r="B43" s="12"/>
      <c r="C43" s="12"/>
      <c r="D43" s="12"/>
      <c r="E43" s="12"/>
    </row>
    <row r="44" spans="1:14" x14ac:dyDescent="0.25">
      <c r="A44" s="71" t="str">
        <f t="shared" si="11"/>
        <v xml:space="preserve"> </v>
      </c>
      <c r="B44" s="12"/>
      <c r="C44" s="12"/>
      <c r="D44" s="12"/>
      <c r="E44" s="12"/>
    </row>
    <row r="45" spans="1:14" x14ac:dyDescent="0.25">
      <c r="A45" s="71" t="str">
        <f t="shared" si="11"/>
        <v xml:space="preserve"> </v>
      </c>
      <c r="B45" s="12"/>
      <c r="C45" s="12"/>
      <c r="D45" s="12"/>
      <c r="E45" s="12"/>
    </row>
    <row r="46" spans="1:14" x14ac:dyDescent="0.25">
      <c r="A46" s="71" t="str">
        <f t="shared" si="11"/>
        <v xml:space="preserve"> </v>
      </c>
      <c r="B46" s="12"/>
      <c r="C46" s="12"/>
      <c r="D46" s="12"/>
      <c r="E46" s="12"/>
    </row>
    <row r="47" spans="1:14" x14ac:dyDescent="0.25">
      <c r="A47" s="71" t="str">
        <f t="shared" si="11"/>
        <v xml:space="preserve"> </v>
      </c>
      <c r="B47" s="12"/>
      <c r="C47" s="12"/>
      <c r="D47" s="12"/>
      <c r="E47" s="12"/>
    </row>
    <row r="48" spans="1:14" x14ac:dyDescent="0.25">
      <c r="A48" s="71" t="str">
        <f t="shared" si="11"/>
        <v xml:space="preserve"> </v>
      </c>
      <c r="B48" s="12"/>
      <c r="C48" s="12"/>
      <c r="D48" s="12"/>
      <c r="E48" s="12"/>
    </row>
    <row r="49" spans="1:5" x14ac:dyDescent="0.25">
      <c r="A49" s="71" t="str">
        <f t="shared" si="11"/>
        <v xml:space="preserve"> </v>
      </c>
      <c r="B49" s="12"/>
      <c r="C49" s="12"/>
      <c r="D49" s="12"/>
      <c r="E49" s="12"/>
    </row>
    <row r="50" spans="1:5" x14ac:dyDescent="0.25">
      <c r="A50" s="71" t="str">
        <f t="shared" si="11"/>
        <v xml:space="preserve"> </v>
      </c>
      <c r="B50" s="12"/>
      <c r="C50" s="12"/>
      <c r="D50" s="12"/>
      <c r="E50" s="12"/>
    </row>
    <row r="51" spans="1:5" x14ac:dyDescent="0.25">
      <c r="A51" s="71" t="str">
        <f t="shared" si="11"/>
        <v xml:space="preserve"> </v>
      </c>
      <c r="B51" s="12"/>
      <c r="C51" s="12"/>
      <c r="D51" s="12"/>
      <c r="E51" s="12"/>
    </row>
    <row r="52" spans="1:5" x14ac:dyDescent="0.25">
      <c r="A52" s="71" t="str">
        <f t="shared" si="11"/>
        <v xml:space="preserve"> </v>
      </c>
      <c r="B52" s="12"/>
      <c r="C52" s="12"/>
      <c r="D52" s="12"/>
      <c r="E52" s="12"/>
    </row>
    <row r="53" spans="1:5" x14ac:dyDescent="0.25">
      <c r="A53" s="71" t="str">
        <f t="shared" si="11"/>
        <v xml:space="preserve"> </v>
      </c>
      <c r="B53" s="12"/>
      <c r="C53" s="12"/>
      <c r="D53" s="12"/>
      <c r="E53" s="12"/>
    </row>
    <row r="54" spans="1:5" x14ac:dyDescent="0.25">
      <c r="A54" s="71" t="str">
        <f t="shared" si="11"/>
        <v xml:space="preserve"> </v>
      </c>
      <c r="B54" s="12"/>
      <c r="C54" s="12"/>
      <c r="D54" s="12"/>
      <c r="E54" s="12"/>
    </row>
    <row r="55" spans="1:5" x14ac:dyDescent="0.25">
      <c r="A55" s="71" t="str">
        <f t="shared" si="11"/>
        <v xml:space="preserve"> </v>
      </c>
      <c r="B55" s="12"/>
      <c r="C55" s="12"/>
      <c r="D55" s="12"/>
      <c r="E55" s="12"/>
    </row>
    <row r="56" spans="1:5" x14ac:dyDescent="0.25">
      <c r="A56" s="71" t="str">
        <f t="shared" si="11"/>
        <v xml:space="preserve"> </v>
      </c>
      <c r="B56" s="12"/>
      <c r="C56" s="12"/>
      <c r="D56" s="12"/>
      <c r="E56" s="12"/>
    </row>
    <row r="57" spans="1:5" x14ac:dyDescent="0.25">
      <c r="A57" s="71" t="str">
        <f t="shared" si="11"/>
        <v xml:space="preserve"> </v>
      </c>
      <c r="B57" s="12"/>
      <c r="C57" s="12"/>
      <c r="D57" s="12"/>
      <c r="E57" s="12"/>
    </row>
    <row r="58" spans="1:5" x14ac:dyDescent="0.25">
      <c r="A58" s="71" t="str">
        <f t="shared" si="11"/>
        <v xml:space="preserve"> </v>
      </c>
      <c r="B58" s="12"/>
      <c r="C58" s="12"/>
      <c r="D58" s="12"/>
      <c r="E58" s="12"/>
    </row>
    <row r="59" spans="1:5" x14ac:dyDescent="0.25">
      <c r="A59" s="71" t="str">
        <f t="shared" si="11"/>
        <v xml:space="preserve"> </v>
      </c>
      <c r="B59" s="12"/>
      <c r="C59" s="12"/>
      <c r="D59" s="12"/>
      <c r="E59" s="12"/>
    </row>
    <row r="60" spans="1:5" x14ac:dyDescent="0.25">
      <c r="A60" s="71" t="str">
        <f t="shared" si="11"/>
        <v xml:space="preserve"> </v>
      </c>
      <c r="B60" s="12"/>
      <c r="C60" s="12"/>
      <c r="D60" s="12"/>
      <c r="E60" s="12"/>
    </row>
    <row r="61" spans="1:5" x14ac:dyDescent="0.25">
      <c r="A61" s="71" t="str">
        <f t="shared" si="11"/>
        <v xml:space="preserve"> </v>
      </c>
      <c r="B61" s="12"/>
      <c r="C61" s="12"/>
      <c r="D61" s="12"/>
      <c r="E61" s="12"/>
    </row>
    <row r="62" spans="1:5" x14ac:dyDescent="0.25">
      <c r="A62" s="71" t="str">
        <f t="shared" si="11"/>
        <v xml:space="preserve"> </v>
      </c>
      <c r="B62" s="12"/>
      <c r="C62" s="12"/>
      <c r="D62" s="12"/>
      <c r="E62" s="12"/>
    </row>
    <row r="63" spans="1:5" x14ac:dyDescent="0.25">
      <c r="A63" s="71" t="str">
        <f t="shared" si="11"/>
        <v xml:space="preserve"> </v>
      </c>
      <c r="B63" s="12"/>
      <c r="C63" s="12"/>
      <c r="D63" s="12"/>
      <c r="E63" s="12"/>
    </row>
    <row r="64" spans="1:5" x14ac:dyDescent="0.25">
      <c r="A64" s="71" t="str">
        <f t="shared" si="11"/>
        <v xml:space="preserve"> </v>
      </c>
      <c r="B64" s="12"/>
      <c r="C64" s="12"/>
      <c r="D64" s="12"/>
      <c r="E64" s="12"/>
    </row>
    <row r="65" spans="1:5" x14ac:dyDescent="0.25">
      <c r="A65" s="71" t="str">
        <f t="shared" si="11"/>
        <v xml:space="preserve"> </v>
      </c>
      <c r="B65" s="12"/>
      <c r="C65" s="12"/>
      <c r="D65" s="12"/>
      <c r="E65" s="12"/>
    </row>
    <row r="66" spans="1:5" x14ac:dyDescent="0.25">
      <c r="A66" s="71" t="str">
        <f t="shared" si="11"/>
        <v xml:space="preserve"> </v>
      </c>
      <c r="B66" s="12"/>
      <c r="C66" s="12"/>
      <c r="D66" s="12"/>
      <c r="E66" s="12"/>
    </row>
    <row r="67" spans="1:5" x14ac:dyDescent="0.25">
      <c r="A67" s="71" t="str">
        <f t="shared" si="11"/>
        <v xml:space="preserve"> </v>
      </c>
      <c r="B67" s="12"/>
      <c r="C67" s="12"/>
      <c r="D67" s="12"/>
      <c r="E67" s="12"/>
    </row>
    <row r="68" spans="1:5" x14ac:dyDescent="0.25">
      <c r="A68" s="71" t="str">
        <f t="shared" si="11"/>
        <v xml:space="preserve"> </v>
      </c>
      <c r="B68" s="12"/>
      <c r="C68" s="12"/>
      <c r="D68" s="12"/>
      <c r="E68" s="12"/>
    </row>
    <row r="69" spans="1:5" x14ac:dyDescent="0.25">
      <c r="A69" s="71" t="str">
        <f t="shared" si="11"/>
        <v xml:space="preserve"> </v>
      </c>
      <c r="B69" s="12"/>
      <c r="C69" s="12"/>
      <c r="D69" s="12"/>
      <c r="E69" s="12"/>
    </row>
    <row r="70" spans="1:5" x14ac:dyDescent="0.25">
      <c r="A70" s="71" t="str">
        <f t="shared" si="11"/>
        <v xml:space="preserve"> </v>
      </c>
      <c r="B70" s="12"/>
      <c r="C70" s="12"/>
      <c r="D70" s="12"/>
      <c r="E70" s="12"/>
    </row>
    <row r="71" spans="1:5" x14ac:dyDescent="0.25">
      <c r="A71" s="71" t="str">
        <f t="shared" si="11"/>
        <v xml:space="preserve"> </v>
      </c>
      <c r="B71" s="12"/>
      <c r="C71" s="12"/>
      <c r="D71" s="12"/>
      <c r="E71" s="12"/>
    </row>
    <row r="72" spans="1:5" x14ac:dyDescent="0.25">
      <c r="A72" s="71" t="str">
        <f t="shared" ref="A72:A108" si="19">IF(ISBLANK(B72)," ",3.3193*LOG(B72))</f>
        <v xml:space="preserve"> </v>
      </c>
      <c r="B72" s="12"/>
      <c r="C72" s="12"/>
      <c r="D72" s="12"/>
      <c r="E72" s="12"/>
    </row>
    <row r="73" spans="1:5" x14ac:dyDescent="0.25">
      <c r="A73" s="71" t="str">
        <f t="shared" si="19"/>
        <v xml:space="preserve"> </v>
      </c>
      <c r="B73" s="12"/>
      <c r="C73" s="12"/>
      <c r="D73" s="12"/>
      <c r="E73" s="12"/>
    </row>
    <row r="74" spans="1:5" x14ac:dyDescent="0.25">
      <c r="A74" s="71" t="str">
        <f t="shared" si="19"/>
        <v xml:space="preserve"> </v>
      </c>
      <c r="B74" s="12"/>
      <c r="C74" s="12"/>
      <c r="D74" s="12"/>
      <c r="E74" s="12"/>
    </row>
    <row r="75" spans="1:5" x14ac:dyDescent="0.25">
      <c r="A75" s="71" t="str">
        <f t="shared" si="19"/>
        <v xml:space="preserve"> </v>
      </c>
      <c r="B75" s="12"/>
      <c r="C75" s="12"/>
      <c r="D75" s="12"/>
      <c r="E75" s="12"/>
    </row>
    <row r="76" spans="1:5" x14ac:dyDescent="0.25">
      <c r="A76" s="71" t="str">
        <f t="shared" si="19"/>
        <v xml:space="preserve"> </v>
      </c>
      <c r="B76" s="12"/>
      <c r="C76" s="12"/>
      <c r="D76" s="12"/>
      <c r="E76" s="12"/>
    </row>
    <row r="77" spans="1:5" x14ac:dyDescent="0.25">
      <c r="A77" s="71" t="str">
        <f t="shared" si="19"/>
        <v xml:space="preserve"> </v>
      </c>
      <c r="B77" s="12"/>
      <c r="C77" s="12"/>
      <c r="D77" s="12"/>
      <c r="E77" s="12"/>
    </row>
    <row r="78" spans="1:5" x14ac:dyDescent="0.25">
      <c r="A78" s="71" t="str">
        <f t="shared" si="19"/>
        <v xml:space="preserve"> </v>
      </c>
      <c r="B78" s="12"/>
      <c r="C78" s="12"/>
      <c r="D78" s="12"/>
      <c r="E78" s="12"/>
    </row>
    <row r="79" spans="1:5" x14ac:dyDescent="0.25">
      <c r="A79" s="71" t="str">
        <f t="shared" si="19"/>
        <v xml:space="preserve"> </v>
      </c>
      <c r="B79" s="12"/>
      <c r="C79" s="12"/>
      <c r="D79" s="12"/>
      <c r="E79" s="12"/>
    </row>
    <row r="80" spans="1:5" x14ac:dyDescent="0.25">
      <c r="A80" s="71" t="str">
        <f t="shared" si="19"/>
        <v xml:space="preserve"> </v>
      </c>
      <c r="B80" s="12"/>
      <c r="C80" s="12"/>
      <c r="D80" s="12"/>
      <c r="E80" s="12"/>
    </row>
    <row r="81" spans="1:5" x14ac:dyDescent="0.25">
      <c r="A81" s="71" t="str">
        <f t="shared" si="19"/>
        <v xml:space="preserve"> </v>
      </c>
      <c r="B81" s="12"/>
      <c r="C81" s="12"/>
      <c r="D81" s="12"/>
      <c r="E81" s="12"/>
    </row>
    <row r="82" spans="1:5" x14ac:dyDescent="0.25">
      <c r="A82" s="71" t="str">
        <f t="shared" si="19"/>
        <v xml:space="preserve"> </v>
      </c>
      <c r="B82" s="12"/>
      <c r="C82" s="12"/>
      <c r="D82" s="12"/>
      <c r="E82" s="12"/>
    </row>
    <row r="83" spans="1:5" x14ac:dyDescent="0.25">
      <c r="A83" s="71" t="str">
        <f t="shared" si="19"/>
        <v xml:space="preserve"> </v>
      </c>
      <c r="B83" s="12"/>
      <c r="C83" s="12"/>
      <c r="D83" s="12"/>
      <c r="E83" s="12"/>
    </row>
    <row r="84" spans="1:5" x14ac:dyDescent="0.25">
      <c r="A84" s="71" t="str">
        <f t="shared" si="19"/>
        <v xml:space="preserve"> </v>
      </c>
      <c r="B84" s="12"/>
      <c r="C84" s="12"/>
      <c r="D84" s="12"/>
      <c r="E84" s="12"/>
    </row>
    <row r="85" spans="1:5" x14ac:dyDescent="0.25">
      <c r="A85" s="71" t="str">
        <f t="shared" si="19"/>
        <v xml:space="preserve"> </v>
      </c>
      <c r="B85" s="12"/>
      <c r="C85" s="12"/>
      <c r="D85" s="12"/>
      <c r="E85" s="12"/>
    </row>
    <row r="86" spans="1:5" x14ac:dyDescent="0.25">
      <c r="A86" s="71" t="str">
        <f t="shared" si="19"/>
        <v xml:space="preserve"> </v>
      </c>
      <c r="B86" s="12"/>
      <c r="C86" s="12"/>
      <c r="D86" s="12"/>
      <c r="E86" s="12"/>
    </row>
    <row r="87" spans="1:5" x14ac:dyDescent="0.25">
      <c r="A87" s="71" t="str">
        <f t="shared" si="19"/>
        <v xml:space="preserve"> </v>
      </c>
      <c r="B87" s="12"/>
      <c r="C87" s="12"/>
      <c r="D87" s="12"/>
      <c r="E87" s="12"/>
    </row>
    <row r="88" spans="1:5" x14ac:dyDescent="0.25">
      <c r="A88" s="71" t="str">
        <f t="shared" si="19"/>
        <v xml:space="preserve"> </v>
      </c>
      <c r="B88" s="12"/>
      <c r="C88" s="12"/>
      <c r="D88" s="12"/>
      <c r="E88" s="12"/>
    </row>
    <row r="89" spans="1:5" x14ac:dyDescent="0.25">
      <c r="A89" s="71" t="str">
        <f t="shared" si="19"/>
        <v xml:space="preserve"> </v>
      </c>
      <c r="B89" s="12"/>
      <c r="C89" s="12"/>
      <c r="D89" s="12"/>
      <c r="E89" s="12"/>
    </row>
    <row r="90" spans="1:5" x14ac:dyDescent="0.25">
      <c r="A90" s="71" t="str">
        <f t="shared" si="19"/>
        <v xml:space="preserve"> </v>
      </c>
      <c r="B90" s="12"/>
      <c r="C90" s="12"/>
      <c r="D90" s="12"/>
      <c r="E90" s="12"/>
    </row>
    <row r="91" spans="1:5" x14ac:dyDescent="0.25">
      <c r="A91" s="71" t="str">
        <f t="shared" si="19"/>
        <v xml:space="preserve"> </v>
      </c>
      <c r="B91" s="12"/>
      <c r="C91" s="12"/>
      <c r="D91" s="12"/>
      <c r="E91" s="12"/>
    </row>
    <row r="92" spans="1:5" x14ac:dyDescent="0.25">
      <c r="A92" s="71" t="str">
        <f t="shared" si="19"/>
        <v xml:space="preserve"> </v>
      </c>
      <c r="B92" s="12"/>
      <c r="C92" s="12"/>
      <c r="D92" s="12"/>
      <c r="E92" s="12"/>
    </row>
    <row r="93" spans="1:5" x14ac:dyDescent="0.25">
      <c r="A93" s="71" t="str">
        <f t="shared" si="19"/>
        <v xml:space="preserve"> </v>
      </c>
      <c r="B93" s="12"/>
      <c r="C93" s="12"/>
      <c r="D93" s="12"/>
      <c r="E93" s="12"/>
    </row>
    <row r="94" spans="1:5" x14ac:dyDescent="0.25">
      <c r="A94" s="71" t="str">
        <f t="shared" si="19"/>
        <v xml:space="preserve"> </v>
      </c>
      <c r="B94" s="12"/>
      <c r="C94" s="12"/>
      <c r="D94" s="12"/>
      <c r="E94" s="12"/>
    </row>
    <row r="95" spans="1:5" x14ac:dyDescent="0.25">
      <c r="A95" s="71" t="str">
        <f t="shared" si="19"/>
        <v xml:space="preserve"> </v>
      </c>
      <c r="B95" s="12"/>
      <c r="C95" s="12"/>
      <c r="D95" s="12"/>
      <c r="E95" s="12"/>
    </row>
    <row r="96" spans="1:5" x14ac:dyDescent="0.25">
      <c r="A96" s="71" t="str">
        <f t="shared" si="19"/>
        <v xml:space="preserve"> </v>
      </c>
      <c r="B96" s="12"/>
      <c r="C96" s="12"/>
      <c r="D96" s="12"/>
      <c r="E96" s="12"/>
    </row>
    <row r="97" spans="1:5" x14ac:dyDescent="0.25">
      <c r="A97" s="71" t="str">
        <f t="shared" si="19"/>
        <v xml:space="preserve"> </v>
      </c>
      <c r="B97" s="12"/>
      <c r="C97" s="12"/>
      <c r="D97" s="12"/>
      <c r="E97" s="12"/>
    </row>
    <row r="98" spans="1:5" x14ac:dyDescent="0.25">
      <c r="A98" s="71" t="str">
        <f t="shared" si="19"/>
        <v xml:space="preserve"> </v>
      </c>
      <c r="B98" s="12"/>
      <c r="C98" s="12"/>
      <c r="D98" s="12"/>
      <c r="E98" s="12"/>
    </row>
    <row r="99" spans="1:5" x14ac:dyDescent="0.25">
      <c r="A99" s="71" t="str">
        <f t="shared" si="19"/>
        <v xml:space="preserve"> </v>
      </c>
      <c r="B99" s="12"/>
      <c r="C99" s="12"/>
      <c r="D99" s="12"/>
      <c r="E99" s="12"/>
    </row>
    <row r="100" spans="1:5" x14ac:dyDescent="0.25">
      <c r="A100" s="71" t="str">
        <f t="shared" si="19"/>
        <v xml:space="preserve"> </v>
      </c>
      <c r="B100" s="12"/>
      <c r="C100" s="12"/>
      <c r="D100" s="12"/>
      <c r="E100" s="12"/>
    </row>
    <row r="101" spans="1:5" x14ac:dyDescent="0.25">
      <c r="A101" s="71" t="str">
        <f t="shared" si="19"/>
        <v xml:space="preserve"> </v>
      </c>
      <c r="B101" s="12"/>
      <c r="C101" s="12"/>
      <c r="D101" s="12"/>
      <c r="E101" s="12"/>
    </row>
    <row r="102" spans="1:5" x14ac:dyDescent="0.25">
      <c r="A102" s="71" t="str">
        <f t="shared" si="19"/>
        <v xml:space="preserve"> </v>
      </c>
      <c r="B102" s="12"/>
      <c r="C102" s="12"/>
      <c r="D102" s="12"/>
      <c r="E102" s="12"/>
    </row>
    <row r="103" spans="1:5" x14ac:dyDescent="0.25">
      <c r="A103" s="71" t="str">
        <f t="shared" si="19"/>
        <v xml:space="preserve"> </v>
      </c>
      <c r="B103" s="12"/>
      <c r="C103" s="12"/>
      <c r="D103" s="12"/>
      <c r="E103" s="12"/>
    </row>
    <row r="104" spans="1:5" x14ac:dyDescent="0.25">
      <c r="A104" s="71" t="str">
        <f t="shared" si="19"/>
        <v xml:space="preserve"> </v>
      </c>
      <c r="B104" s="12"/>
      <c r="C104" s="12"/>
      <c r="D104" s="12"/>
      <c r="E104" s="12"/>
    </row>
    <row r="105" spans="1:5" x14ac:dyDescent="0.25">
      <c r="A105" s="71" t="str">
        <f t="shared" si="19"/>
        <v xml:space="preserve"> </v>
      </c>
      <c r="B105" s="12"/>
      <c r="C105" s="12"/>
      <c r="D105" s="12"/>
      <c r="E105" s="12"/>
    </row>
    <row r="106" spans="1:5" x14ac:dyDescent="0.25">
      <c r="A106" s="71" t="str">
        <f t="shared" si="19"/>
        <v xml:space="preserve"> </v>
      </c>
      <c r="B106" s="12"/>
      <c r="C106" s="12"/>
      <c r="D106" s="12"/>
      <c r="E106" s="12"/>
    </row>
    <row r="107" spans="1:5" x14ac:dyDescent="0.25">
      <c r="A107" s="71" t="str">
        <f t="shared" si="19"/>
        <v xml:space="preserve"> </v>
      </c>
      <c r="B107" s="12"/>
      <c r="C107" s="12"/>
      <c r="D107" s="12"/>
      <c r="E107" s="12"/>
    </row>
    <row r="108" spans="1:5" x14ac:dyDescent="0.25">
      <c r="A108" s="71"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47"/>
  <sheetViews>
    <sheetView workbookViewId="0"/>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J4" t="s">
        <v>62</v>
      </c>
      <c r="M4" t="s">
        <v>34</v>
      </c>
      <c r="P4" t="s">
        <v>62</v>
      </c>
      <c r="AN4" s="91"/>
      <c r="AO4" s="91"/>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83"/>
    </row>
    <row r="11" spans="1:41" x14ac:dyDescent="0.25">
      <c r="A11">
        <v>4.4999999999999998E-2</v>
      </c>
      <c r="D11">
        <v>0</v>
      </c>
      <c r="G11">
        <v>0.3</v>
      </c>
      <c r="J11">
        <v>6.28</v>
      </c>
      <c r="M11">
        <v>0.23</v>
      </c>
      <c r="P11">
        <v>82</v>
      </c>
      <c r="AH11" s="83"/>
    </row>
    <row r="12" spans="1:41" x14ac:dyDescent="0.25">
      <c r="G12">
        <v>0.15</v>
      </c>
      <c r="J12">
        <v>2.84</v>
      </c>
      <c r="M12">
        <v>0.15</v>
      </c>
      <c r="P12">
        <v>31</v>
      </c>
      <c r="AH12" s="83"/>
    </row>
    <row r="13" spans="1:41" x14ac:dyDescent="0.25">
      <c r="A13" t="s">
        <v>57</v>
      </c>
      <c r="G13">
        <v>7.4999999999999997E-2</v>
      </c>
      <c r="J13">
        <v>0</v>
      </c>
      <c r="M13">
        <v>7.0000000000000007E-2</v>
      </c>
      <c r="P13">
        <v>10</v>
      </c>
      <c r="AH13" s="83"/>
    </row>
    <row r="14" spans="1:41" x14ac:dyDescent="0.25">
      <c r="A14" t="s">
        <v>34</v>
      </c>
      <c r="D14" t="s">
        <v>62</v>
      </c>
      <c r="M14">
        <v>0.04</v>
      </c>
      <c r="P14">
        <v>2.6</v>
      </c>
      <c r="AH14" s="83"/>
    </row>
    <row r="15" spans="1:41" x14ac:dyDescent="0.25">
      <c r="A15">
        <v>2</v>
      </c>
      <c r="D15">
        <v>100</v>
      </c>
      <c r="M15">
        <v>2.7E-2</v>
      </c>
      <c r="P15">
        <v>2.6</v>
      </c>
      <c r="AH15" s="83"/>
    </row>
    <row r="16" spans="1:41" x14ac:dyDescent="0.25">
      <c r="A16">
        <v>1.5</v>
      </c>
      <c r="D16">
        <v>95</v>
      </c>
      <c r="G16" t="s">
        <v>36</v>
      </c>
      <c r="M16">
        <v>1.7000000000000001E-2</v>
      </c>
      <c r="P16">
        <v>2.6</v>
      </c>
      <c r="AH16" s="83"/>
    </row>
    <row r="17" spans="1:34" x14ac:dyDescent="0.25">
      <c r="A17">
        <v>1.2</v>
      </c>
      <c r="D17">
        <v>90</v>
      </c>
      <c r="G17" t="s">
        <v>34</v>
      </c>
      <c r="J17" t="s">
        <v>62</v>
      </c>
      <c r="M17">
        <v>0.01</v>
      </c>
      <c r="P17">
        <v>2.5</v>
      </c>
      <c r="AH17" s="83"/>
    </row>
    <row r="18" spans="1:34" x14ac:dyDescent="0.25">
      <c r="A18">
        <v>0.95</v>
      </c>
      <c r="D18">
        <v>85</v>
      </c>
      <c r="G18">
        <v>1.18</v>
      </c>
      <c r="J18">
        <v>100</v>
      </c>
      <c r="M18">
        <v>5.4999999999999997E-3</v>
      </c>
      <c r="P18">
        <v>1</v>
      </c>
      <c r="AH18" s="83"/>
    </row>
    <row r="19" spans="1:34" x14ac:dyDescent="0.25">
      <c r="A19">
        <v>0.82</v>
      </c>
      <c r="D19">
        <v>80</v>
      </c>
      <c r="G19">
        <v>0.6</v>
      </c>
      <c r="J19">
        <v>96.2</v>
      </c>
      <c r="M19">
        <v>2E-3</v>
      </c>
      <c r="P19">
        <v>0</v>
      </c>
      <c r="AH19" s="83"/>
    </row>
    <row r="20" spans="1:34" x14ac:dyDescent="0.25">
      <c r="A20">
        <v>0.73</v>
      </c>
      <c r="D20">
        <v>75</v>
      </c>
      <c r="G20">
        <v>0.42499999999999999</v>
      </c>
      <c r="J20">
        <v>77.650000000000006</v>
      </c>
      <c r="AH20" s="83"/>
    </row>
    <row r="21" spans="1:34" x14ac:dyDescent="0.25">
      <c r="A21">
        <v>0.66</v>
      </c>
      <c r="D21">
        <v>70</v>
      </c>
      <c r="G21">
        <v>0.3</v>
      </c>
      <c r="J21">
        <v>48.41</v>
      </c>
      <c r="M21" t="s">
        <v>132</v>
      </c>
      <c r="AH21" s="83"/>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R35"/>
  <sheetViews>
    <sheetView showGridLines="0" zoomScale="80" zoomScaleNormal="80" workbookViewId="0"/>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106"/>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2"/>
  <sheetViews>
    <sheetView workbookViewId="0"/>
  </sheetViews>
  <sheetFormatPr defaultRowHeight="15" x14ac:dyDescent="0.25"/>
  <cols>
    <col min="1" max="1" width="6.85546875" style="105" customWidth="1"/>
    <col min="2" max="2" width="91.28515625" style="82" customWidth="1"/>
    <col min="3" max="16384" width="9.140625" style="103"/>
  </cols>
  <sheetData>
    <row r="1" spans="1:2" s="102" customFormat="1" ht="20.25" customHeight="1" x14ac:dyDescent="0.25">
      <c r="A1" s="105"/>
      <c r="B1" s="81" t="s">
        <v>60</v>
      </c>
    </row>
    <row r="2" spans="1:2" ht="45" x14ac:dyDescent="0.25">
      <c r="A2" s="105">
        <v>1</v>
      </c>
      <c r="B2" s="104" t="s">
        <v>110</v>
      </c>
    </row>
    <row r="3" spans="1:2" ht="30" x14ac:dyDescent="0.25">
      <c r="A3" s="105">
        <f>A2+1</f>
        <v>2</v>
      </c>
      <c r="B3" s="104" t="s">
        <v>78</v>
      </c>
    </row>
    <row r="4" spans="1:2" ht="30" x14ac:dyDescent="0.25">
      <c r="A4" s="105">
        <f t="shared" ref="A4:A26" si="0">A3+1</f>
        <v>3</v>
      </c>
      <c r="B4" s="104" t="s">
        <v>77</v>
      </c>
    </row>
    <row r="5" spans="1:2" ht="45" x14ac:dyDescent="0.25">
      <c r="A5" s="105">
        <f t="shared" si="0"/>
        <v>4</v>
      </c>
      <c r="B5" s="104" t="s">
        <v>111</v>
      </c>
    </row>
    <row r="6" spans="1:2" ht="30" x14ac:dyDescent="0.25">
      <c r="A6" s="105">
        <f t="shared" si="0"/>
        <v>5</v>
      </c>
      <c r="B6" s="104" t="s">
        <v>112</v>
      </c>
    </row>
    <row r="7" spans="1:2" ht="45" x14ac:dyDescent="0.25">
      <c r="A7" s="105">
        <f t="shared" si="0"/>
        <v>6</v>
      </c>
      <c r="B7" s="104" t="s">
        <v>128</v>
      </c>
    </row>
    <row r="8" spans="1:2" ht="30" x14ac:dyDescent="0.25">
      <c r="A8" s="105">
        <f t="shared" si="0"/>
        <v>7</v>
      </c>
      <c r="B8" s="104" t="s">
        <v>90</v>
      </c>
    </row>
    <row r="9" spans="1:2" ht="30" x14ac:dyDescent="0.25">
      <c r="A9" s="105">
        <f t="shared" si="0"/>
        <v>8</v>
      </c>
      <c r="B9" s="104" t="s">
        <v>121</v>
      </c>
    </row>
    <row r="10" spans="1:2" x14ac:dyDescent="0.25">
      <c r="A10" s="105">
        <f t="shared" si="0"/>
        <v>9</v>
      </c>
      <c r="B10" s="104" t="s">
        <v>116</v>
      </c>
    </row>
    <row r="11" spans="1:2" x14ac:dyDescent="0.25">
      <c r="A11" s="105">
        <f t="shared" si="0"/>
        <v>10</v>
      </c>
      <c r="B11" s="104" t="s">
        <v>127</v>
      </c>
    </row>
    <row r="12" spans="1:2" ht="45" x14ac:dyDescent="0.25">
      <c r="A12" s="105">
        <f t="shared" si="0"/>
        <v>11</v>
      </c>
      <c r="B12" s="104" t="s">
        <v>122</v>
      </c>
    </row>
    <row r="13" spans="1:2" ht="30" x14ac:dyDescent="0.25">
      <c r="A13" s="105">
        <f t="shared" si="0"/>
        <v>12</v>
      </c>
      <c r="B13" s="104" t="s">
        <v>113</v>
      </c>
    </row>
    <row r="14" spans="1:2" ht="30" x14ac:dyDescent="0.25">
      <c r="A14" s="105">
        <f t="shared" si="0"/>
        <v>13</v>
      </c>
      <c r="B14" s="104" t="s">
        <v>117</v>
      </c>
    </row>
    <row r="15" spans="1:2" ht="30" x14ac:dyDescent="0.25">
      <c r="A15" s="105">
        <f t="shared" si="0"/>
        <v>14</v>
      </c>
      <c r="B15" s="104" t="s">
        <v>123</v>
      </c>
    </row>
    <row r="16" spans="1:2" x14ac:dyDescent="0.25">
      <c r="A16" s="105">
        <f t="shared" si="0"/>
        <v>15</v>
      </c>
      <c r="B16" s="104" t="s">
        <v>124</v>
      </c>
    </row>
    <row r="17" spans="1:2" ht="36.75" customHeight="1" x14ac:dyDescent="0.25">
      <c r="A17" s="105">
        <f t="shared" si="0"/>
        <v>16</v>
      </c>
      <c r="B17" s="104" t="s">
        <v>93</v>
      </c>
    </row>
    <row r="18" spans="1:2" ht="33" customHeight="1" x14ac:dyDescent="0.25">
      <c r="A18" s="105">
        <f t="shared" si="0"/>
        <v>17</v>
      </c>
      <c r="B18" s="104" t="s">
        <v>125</v>
      </c>
    </row>
    <row r="19" spans="1:2" ht="30" x14ac:dyDescent="0.25">
      <c r="A19" s="105">
        <f t="shared" si="0"/>
        <v>18</v>
      </c>
      <c r="B19" s="104" t="s">
        <v>118</v>
      </c>
    </row>
    <row r="20" spans="1:2" ht="45" x14ac:dyDescent="0.25">
      <c r="A20" s="105">
        <f t="shared" si="0"/>
        <v>19</v>
      </c>
      <c r="B20" s="104" t="s">
        <v>114</v>
      </c>
    </row>
    <row r="21" spans="1:2" ht="30" x14ac:dyDescent="0.25">
      <c r="A21" s="105">
        <f>A20+1</f>
        <v>20</v>
      </c>
      <c r="B21" s="104" t="s">
        <v>119</v>
      </c>
    </row>
    <row r="22" spans="1:2" x14ac:dyDescent="0.25">
      <c r="A22" s="105">
        <f t="shared" si="0"/>
        <v>21</v>
      </c>
      <c r="B22" s="104" t="s">
        <v>120</v>
      </c>
    </row>
    <row r="23" spans="1:2" ht="30" x14ac:dyDescent="0.25">
      <c r="A23" s="105">
        <f t="shared" si="0"/>
        <v>22</v>
      </c>
      <c r="B23" s="104" t="s">
        <v>138</v>
      </c>
    </row>
    <row r="24" spans="1:2" ht="30" customHeight="1" x14ac:dyDescent="0.25">
      <c r="A24" s="105">
        <f t="shared" si="0"/>
        <v>23</v>
      </c>
      <c r="B24" s="104" t="s">
        <v>76</v>
      </c>
    </row>
    <row r="25" spans="1:2" x14ac:dyDescent="0.25">
      <c r="A25" s="105">
        <f t="shared" si="0"/>
        <v>24</v>
      </c>
      <c r="B25" s="104" t="s">
        <v>115</v>
      </c>
    </row>
    <row r="26" spans="1:2" ht="30" x14ac:dyDescent="0.25">
      <c r="A26" s="105">
        <f t="shared" si="0"/>
        <v>25</v>
      </c>
      <c r="B26" s="104" t="s">
        <v>126</v>
      </c>
    </row>
    <row r="27" spans="1:2" x14ac:dyDescent="0.25">
      <c r="B27" s="104"/>
    </row>
    <row r="28" spans="1:2" x14ac:dyDescent="0.25">
      <c r="B28" s="103"/>
    </row>
    <row r="29" spans="1:2" x14ac:dyDescent="0.25">
      <c r="B29" s="104"/>
    </row>
    <row r="30" spans="1:2" x14ac:dyDescent="0.25">
      <c r="B30" s="103"/>
    </row>
    <row r="31" spans="1:2" x14ac:dyDescent="0.25">
      <c r="B31" s="103"/>
    </row>
    <row r="32" spans="1:2" x14ac:dyDescent="0.25">
      <c r="B32" s="103"/>
    </row>
  </sheetData>
  <sortState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4"/>
      <c r="I2" s="20"/>
    </row>
    <row r="4" spans="1:9" x14ac:dyDescent="0.25">
      <c r="C4" t="s">
        <v>68</v>
      </c>
      <c r="E4" s="21"/>
      <c r="F4" s="21"/>
      <c r="G4" s="21"/>
      <c r="H4" s="21"/>
      <c r="I4" s="21"/>
    </row>
    <row r="5" spans="1:9" x14ac:dyDescent="0.25">
      <c r="D5" s="53" t="str">
        <f>Input!C5</f>
        <v>Mass Sample (g):</v>
      </c>
      <c r="F5" s="54">
        <f>Input!C6</f>
        <v>0</v>
      </c>
      <c r="H5" s="53" t="str">
        <f>Input!E5</f>
        <v>T (oC)</v>
      </c>
      <c r="I5" s="54">
        <f>Input!E6</f>
        <v>20</v>
      </c>
    </row>
    <row r="6" spans="1:9" x14ac:dyDescent="0.25">
      <c r="D6" s="26"/>
    </row>
    <row r="7" spans="1:9" ht="18.75" x14ac:dyDescent="0.3">
      <c r="A7" s="114">
        <f>Input!K2</f>
        <v>0</v>
      </c>
      <c r="B7" s="114"/>
      <c r="C7" s="114"/>
      <c r="D7" s="114"/>
      <c r="E7" s="114"/>
      <c r="F7" s="114"/>
      <c r="G7" s="114"/>
      <c r="H7" s="114"/>
      <c r="I7" s="114"/>
    </row>
    <row r="20" spans="1:10" ht="48.75" x14ac:dyDescent="0.25">
      <c r="A20" s="27" t="str">
        <f>Input!B7</f>
        <v>Sieve opening (ps)              di (mm)</v>
      </c>
      <c r="B20" s="27" t="str">
        <f>Input!C7</f>
        <v>Mass of retained (mr) 
(g)</v>
      </c>
      <c r="C20" s="27" t="str">
        <f>Input!D7</f>
        <v>mass fraction (mf)</v>
      </c>
      <c r="D20" s="28" t="str">
        <f>Input!E7</f>
        <v>Percent Passing (pp)</v>
      </c>
      <c r="E20" s="52"/>
      <c r="F20" s="112" t="str">
        <f>Input!K8</f>
        <v>Effective Grain Diameters (mm)</v>
      </c>
      <c r="G20" s="113"/>
      <c r="H20" s="112" t="str">
        <f>Input!M8</f>
        <v>Other Useful Parameters</v>
      </c>
      <c r="I20" s="113"/>
    </row>
    <row r="21" spans="1:10" s="22" customFormat="1" x14ac:dyDescent="0.25">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25">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25">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25">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25">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25">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25">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x14ac:dyDescent="0.2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f>Input!L14</f>
        <v>0</v>
      </c>
    </row>
    <row r="29" spans="1:10" x14ac:dyDescent="0.25">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25">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t="e">
        <f>Input!L19</f>
        <v>#DIV/0!</v>
      </c>
      <c r="H30" s="43"/>
      <c r="I30" s="44"/>
    </row>
    <row r="31" spans="1:10" x14ac:dyDescent="0.25">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17" t="str">
        <f>Input!$L$22</f>
        <v>mm</v>
      </c>
      <c r="G31" s="118"/>
      <c r="H31" s="58">
        <f>Input!$M$22</f>
        <v>0</v>
      </c>
      <c r="I31" s="59" t="str">
        <f>Input!$N$22</f>
        <v>% in sample</v>
      </c>
    </row>
    <row r="32" spans="1:10" x14ac:dyDescent="0.25">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19" t="str">
        <f>Input!L23</f>
        <v>&gt;64</v>
      </c>
      <c r="G32" s="120"/>
      <c r="H32" s="47" t="str">
        <f>Input!M23</f>
        <v>Boulder</v>
      </c>
      <c r="I32" s="60" t="str">
        <f>IF(ISBLANK(Input!N23)," ",Input!N23)</f>
        <v xml:space="preserve"> </v>
      </c>
    </row>
    <row r="33" spans="1:9" x14ac:dyDescent="0.25">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21" t="str">
        <f>Input!L24</f>
        <v>16 - 64</v>
      </c>
      <c r="G33" s="122"/>
      <c r="H33" s="48" t="str">
        <f>Input!M24</f>
        <v>coarse gravel</v>
      </c>
      <c r="I33" s="60" t="str">
        <f>IF(ISBLANK(Input!N24)," ",Input!N24)</f>
        <v xml:space="preserve"> </v>
      </c>
    </row>
    <row r="34" spans="1:9" x14ac:dyDescent="0.25">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21" t="str">
        <f>Input!L25</f>
        <v>8 - 16</v>
      </c>
      <c r="G34" s="122"/>
      <c r="H34" s="48" t="str">
        <f>Input!M25</f>
        <v>medium gravel</v>
      </c>
      <c r="I34" s="60" t="str">
        <f>IF(ISBLANK(Input!N25)," ",Input!N25)</f>
        <v xml:space="preserve"> </v>
      </c>
    </row>
    <row r="35" spans="1:9" x14ac:dyDescent="0.25">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21" t="str">
        <f>Input!L26</f>
        <v>2  - 8</v>
      </c>
      <c r="G35" s="122"/>
      <c r="H35" s="48" t="str">
        <f>Input!M26</f>
        <v>fine gravel</v>
      </c>
      <c r="I35" s="60" t="str">
        <f>IF(ISBLANK(Input!N26)," ",Input!N26)</f>
        <v xml:space="preserve"> </v>
      </c>
    </row>
    <row r="36" spans="1:9" x14ac:dyDescent="0.25">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21" t="str">
        <f>Input!L27</f>
        <v>0.5 - 2</v>
      </c>
      <c r="G36" s="122"/>
      <c r="H36" s="48" t="str">
        <f>Input!M27</f>
        <v>coarse sand</v>
      </c>
      <c r="I36" s="60" t="str">
        <f>IF(ISBLANK(Input!N27)," ",Input!N27)</f>
        <v xml:space="preserve"> </v>
      </c>
    </row>
    <row r="37" spans="1:9" x14ac:dyDescent="0.25">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21" t="str">
        <f>Input!L28</f>
        <v>0.25 - 0.5</v>
      </c>
      <c r="G37" s="122"/>
      <c r="H37" s="48" t="str">
        <f>Input!M28</f>
        <v>medium sand</v>
      </c>
      <c r="I37" s="60" t="str">
        <f>IF(ISBLANK(Input!N28)," ",Input!N28)</f>
        <v xml:space="preserve"> </v>
      </c>
    </row>
    <row r="38" spans="1:9" x14ac:dyDescent="0.25">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21" t="str">
        <f>Input!L29</f>
        <v>0.063 - 0.25</v>
      </c>
      <c r="G38" s="122"/>
      <c r="H38" s="48" t="str">
        <f>Input!M29</f>
        <v>fine sand</v>
      </c>
      <c r="I38" s="60" t="str">
        <f>IF(ISBLANK(Input!N29)," ",Input!N29)</f>
        <v xml:space="preserve"> </v>
      </c>
    </row>
    <row r="39" spans="1:9" x14ac:dyDescent="0.25">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21" t="str">
        <f>Input!L30</f>
        <v>0.016 - 0.063</v>
      </c>
      <c r="G39" s="122"/>
      <c r="H39" s="48" t="str">
        <f>Input!M30</f>
        <v>coarse silt</v>
      </c>
      <c r="I39" s="60" t="str">
        <f>IF(ISBLANK(Input!N30)," ",Input!N30)</f>
        <v xml:space="preserve"> </v>
      </c>
    </row>
    <row r="40" spans="1:9" x14ac:dyDescent="0.25">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21" t="str">
        <f>Input!L31</f>
        <v>0.008 - 0.016</v>
      </c>
      <c r="G40" s="122"/>
      <c r="H40" s="48" t="str">
        <f>Input!M31</f>
        <v>medium silt</v>
      </c>
      <c r="I40" s="60" t="str">
        <f>IF(ISBLANK(Input!N31)," ",Input!N31)</f>
        <v xml:space="preserve"> </v>
      </c>
    </row>
    <row r="41" spans="1:9" x14ac:dyDescent="0.25">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21" t="str">
        <f>Input!L32</f>
        <v>0.002 - 0.008</v>
      </c>
      <c r="G41" s="122"/>
      <c r="H41" s="48" t="str">
        <f>Input!M32</f>
        <v>fine silt</v>
      </c>
      <c r="I41" s="60" t="str">
        <f>IF(ISBLANK(Input!N32)," ",Input!N32)</f>
        <v xml:space="preserve"> </v>
      </c>
    </row>
    <row r="42" spans="1:9" x14ac:dyDescent="0.25">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5" t="str">
        <f>Input!L33</f>
        <v>&lt;0.002</v>
      </c>
      <c r="G42" s="116"/>
      <c r="H42" s="61" t="str">
        <f>Input!M33</f>
        <v>clay</v>
      </c>
      <c r="I42" s="62" t="str">
        <f>IF(ISBLANK(Input!N33)," ",Input!N33)</f>
        <v xml:space="preserve"> </v>
      </c>
    </row>
    <row r="43" spans="1:9" x14ac:dyDescent="0.25">
      <c r="A43" s="25" t="str">
        <f>IF(ISBLANK(Input!B29)," ","Data continue, additional pages required …")</f>
        <v xml:space="preserve"> </v>
      </c>
      <c r="B43" s="25"/>
      <c r="C43" s="25"/>
      <c r="D43" s="25"/>
      <c r="E43" s="25"/>
    </row>
    <row r="44" spans="1:9" x14ac:dyDescent="0.25">
      <c r="E44" s="25"/>
      <c r="F44" s="25"/>
    </row>
    <row r="45" spans="1:9" x14ac:dyDescent="0.25">
      <c r="A45" s="25"/>
      <c r="B45" s="25"/>
      <c r="C45" s="25"/>
      <c r="D45" s="25"/>
      <c r="E45" s="25"/>
      <c r="F45" s="25"/>
    </row>
    <row r="46" spans="1:9" x14ac:dyDescent="0.25">
      <c r="A46" s="25"/>
      <c r="B46" s="25"/>
      <c r="C46" s="25"/>
      <c r="D46" s="25"/>
      <c r="E46" s="25"/>
      <c r="F46" s="25"/>
      <c r="G46" s="25"/>
      <c r="H46" s="25"/>
      <c r="I46" s="25"/>
    </row>
    <row r="47" spans="1:9" x14ac:dyDescent="0.25">
      <c r="A47" s="25"/>
      <c r="B47" s="25"/>
      <c r="C47" s="25"/>
      <c r="D47" s="25"/>
      <c r="E47" s="25"/>
      <c r="F47" s="25"/>
      <c r="G47" s="25"/>
      <c r="H47" s="25"/>
      <c r="I47" s="25"/>
    </row>
    <row r="48" spans="1:9" x14ac:dyDescent="0.25">
      <c r="A48" s="25"/>
      <c r="B48" s="25"/>
      <c r="C48" s="25"/>
      <c r="D48" s="25"/>
      <c r="E48" s="25"/>
      <c r="F48" s="25"/>
      <c r="G48" s="25"/>
    </row>
    <row r="49" spans="1:10" x14ac:dyDescent="0.25">
      <c r="A49" s="25"/>
      <c r="B49" s="25"/>
      <c r="C49" s="25"/>
      <c r="D49" s="25"/>
      <c r="E49" s="25"/>
      <c r="F49" s="25"/>
      <c r="G49" s="25"/>
    </row>
    <row r="50" spans="1:10" x14ac:dyDescent="0.25">
      <c r="A50" s="25"/>
      <c r="B50" s="25"/>
      <c r="C50" s="25"/>
      <c r="D50" s="25"/>
      <c r="E50" s="25"/>
      <c r="F50" s="25"/>
      <c r="G50" s="25"/>
    </row>
    <row r="51" spans="1:10" x14ac:dyDescent="0.25">
      <c r="A51" s="25"/>
      <c r="B51" s="25"/>
      <c r="C51" s="25"/>
      <c r="D51" s="25"/>
      <c r="E51" s="25"/>
      <c r="F51" s="25"/>
      <c r="G51" s="25"/>
    </row>
    <row r="52" spans="1:10" x14ac:dyDescent="0.25">
      <c r="A52" s="25"/>
      <c r="B52" s="25"/>
      <c r="C52" s="25"/>
      <c r="D52" s="25"/>
      <c r="E52" s="25"/>
      <c r="F52" s="25"/>
      <c r="G52" s="25"/>
    </row>
    <row r="53" spans="1:10" x14ac:dyDescent="0.25">
      <c r="A53" s="25"/>
      <c r="B53" s="25"/>
      <c r="C53" s="25"/>
      <c r="D53" s="25"/>
      <c r="E53" s="25"/>
      <c r="F53" s="25"/>
      <c r="G53" s="25"/>
    </row>
    <row r="54" spans="1:10" x14ac:dyDescent="0.25">
      <c r="A54" s="25"/>
      <c r="B54" s="25"/>
      <c r="C54" s="25"/>
      <c r="D54" s="25"/>
      <c r="E54" s="25"/>
      <c r="F54" s="25"/>
      <c r="G54" s="25"/>
    </row>
    <row r="55" spans="1:10" x14ac:dyDescent="0.25">
      <c r="A55" s="25"/>
      <c r="B55" s="25"/>
      <c r="C55" s="25"/>
      <c r="D55" s="25"/>
      <c r="E55" s="25"/>
      <c r="F55" s="25"/>
      <c r="G55" s="25"/>
    </row>
    <row r="56" spans="1:10" x14ac:dyDescent="0.25">
      <c r="A56" s="25"/>
      <c r="B56" s="25"/>
      <c r="C56" s="25"/>
      <c r="D56" s="25"/>
      <c r="E56" s="25"/>
      <c r="F56" s="25"/>
      <c r="G56" s="25"/>
    </row>
    <row r="57" spans="1:10" x14ac:dyDescent="0.25">
      <c r="A57" s="25"/>
      <c r="B57" s="25"/>
      <c r="C57" s="25"/>
      <c r="D57" s="25"/>
      <c r="E57" s="25"/>
      <c r="F57" s="25"/>
      <c r="G57" s="25"/>
    </row>
    <row r="58" spans="1:10" x14ac:dyDescent="0.25">
      <c r="A58" s="25"/>
      <c r="B58" s="25"/>
      <c r="C58" s="25"/>
      <c r="D58" s="25"/>
      <c r="E58" s="25"/>
      <c r="F58" s="25"/>
      <c r="G58" s="25"/>
    </row>
    <row r="59" spans="1:10" x14ac:dyDescent="0.25">
      <c r="A59" s="25"/>
      <c r="B59" s="25"/>
      <c r="C59" s="25"/>
      <c r="D59" s="25"/>
      <c r="E59" s="25"/>
      <c r="F59" s="25"/>
      <c r="G59" s="25"/>
      <c r="H59" s="25"/>
      <c r="I59" s="25"/>
      <c r="J59" s="25"/>
    </row>
    <row r="60" spans="1:10" x14ac:dyDescent="0.25">
      <c r="A60" s="25"/>
      <c r="B60" s="25"/>
      <c r="C60" s="25"/>
      <c r="D60" s="25"/>
      <c r="E60" s="25"/>
      <c r="F60" s="25"/>
      <c r="G60" s="25"/>
      <c r="H60" s="25"/>
      <c r="I60" s="25"/>
      <c r="J60" s="25"/>
    </row>
    <row r="61" spans="1:10" x14ac:dyDescent="0.25">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I44"/>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4"/>
      <c r="H2" s="20"/>
    </row>
    <row r="4" spans="1:8" x14ac:dyDescent="0.25">
      <c r="C4" t="s">
        <v>68</v>
      </c>
      <c r="D4" s="21"/>
      <c r="E4" s="21"/>
      <c r="F4" s="21"/>
      <c r="G4" s="21"/>
      <c r="H4" s="21"/>
    </row>
    <row r="5" spans="1:8" x14ac:dyDescent="0.25">
      <c r="E5" s="23"/>
      <c r="H5" s="23"/>
    </row>
    <row r="6" spans="1:8" x14ac:dyDescent="0.25">
      <c r="C6" s="70" t="str">
        <f>Input!C5</f>
        <v>Mass Sample (g):</v>
      </c>
      <c r="D6" s="69">
        <f>Input!C6</f>
        <v>0</v>
      </c>
      <c r="F6" s="53" t="str">
        <f>Input!E5</f>
        <v>T (oC)</v>
      </c>
      <c r="G6" s="69">
        <f>Input!E6</f>
        <v>20</v>
      </c>
    </row>
    <row r="8" spans="1:8" ht="18.75" x14ac:dyDescent="0.3">
      <c r="A8" s="114">
        <f>Input!K2</f>
        <v>0</v>
      </c>
      <c r="B8" s="114"/>
      <c r="C8" s="114"/>
      <c r="D8" s="114"/>
      <c r="E8" s="114"/>
      <c r="F8" s="114"/>
      <c r="G8" s="114"/>
      <c r="H8" s="114"/>
    </row>
    <row r="20" spans="3:9" x14ac:dyDescent="0.25">
      <c r="E20" s="52"/>
      <c r="F20" s="52"/>
      <c r="G20" s="52"/>
      <c r="H20" s="52"/>
      <c r="I20" s="52"/>
    </row>
    <row r="21" spans="3:9" x14ac:dyDescent="0.25">
      <c r="E21" s="50"/>
      <c r="F21" s="52"/>
      <c r="G21" s="52"/>
      <c r="H21" s="52"/>
      <c r="I21" s="52"/>
    </row>
    <row r="22" spans="3:9" x14ac:dyDescent="0.25">
      <c r="E22" s="51"/>
      <c r="F22" s="52"/>
      <c r="G22" s="52"/>
      <c r="H22" s="52"/>
      <c r="I22" s="52"/>
    </row>
    <row r="23" spans="3:9" x14ac:dyDescent="0.25">
      <c r="E23" s="51"/>
      <c r="F23" s="52"/>
      <c r="G23" s="52"/>
      <c r="H23" s="52"/>
      <c r="I23" s="52"/>
    </row>
    <row r="24" spans="3:9" x14ac:dyDescent="0.25">
      <c r="E24" s="51"/>
      <c r="F24" s="52"/>
      <c r="G24" s="52"/>
      <c r="H24" s="52"/>
      <c r="I24" s="52"/>
    </row>
    <row r="25" spans="3:9" x14ac:dyDescent="0.25">
      <c r="E25" s="51"/>
      <c r="F25" s="52"/>
      <c r="G25" s="52"/>
      <c r="H25" s="52"/>
      <c r="I25" s="52"/>
    </row>
    <row r="26" spans="3:9" x14ac:dyDescent="0.25">
      <c r="E26" s="51"/>
      <c r="F26" s="52"/>
      <c r="G26" s="52"/>
      <c r="H26" s="52"/>
      <c r="I26" s="52"/>
    </row>
    <row r="27" spans="3:9" ht="24" x14ac:dyDescent="0.25">
      <c r="C27" s="49" t="str">
        <f>Input!G$18</f>
        <v>Estimation of Hydraulic Conductivity</v>
      </c>
      <c r="D27" s="49" t="str">
        <f>Input!H$18</f>
        <v>cm/s</v>
      </c>
      <c r="E27" s="49" t="str">
        <f>Input!I$18</f>
        <v>m/s</v>
      </c>
      <c r="F27" s="49" t="str">
        <f>Input!J$18</f>
        <v>m/d</v>
      </c>
      <c r="G27" s="49" t="s">
        <v>130</v>
      </c>
      <c r="H27" s="52"/>
      <c r="I27" s="52"/>
    </row>
    <row r="28" spans="3:9" x14ac:dyDescent="0.25">
      <c r="C28" s="63" t="s">
        <v>15</v>
      </c>
      <c r="D28" s="65" t="str">
        <f>IF(ISBLANK(Input!H19)," ",Input!H19)</f>
        <v xml:space="preserve"> </v>
      </c>
      <c r="E28" s="65">
        <f>IF(ISBLANK(Input!I19)," ",Input!I19)</f>
        <v>0</v>
      </c>
      <c r="F28" s="67">
        <f>IF(ISBLANK(Input!J19)," ",Input!J19)</f>
        <v>0</v>
      </c>
      <c r="G28" s="67"/>
      <c r="H28" s="52"/>
      <c r="I28" s="52"/>
    </row>
    <row r="29" spans="3:9" x14ac:dyDescent="0.25">
      <c r="C29" s="64" t="s">
        <v>74</v>
      </c>
      <c r="D29" s="66">
        <f>IF(ISBLANK(Input!H20)," ",Input!H20)</f>
        <v>0</v>
      </c>
      <c r="E29" s="66">
        <f>IF(ISBLANK(Input!I20)," ",Input!I20)</f>
        <v>0</v>
      </c>
      <c r="F29" s="68">
        <f>IF(ISBLANK(Input!J20)," ",Input!J20)</f>
        <v>0</v>
      </c>
      <c r="G29" s="68"/>
      <c r="H29" s="52"/>
      <c r="I29" s="52"/>
    </row>
    <row r="30" spans="3:9" x14ac:dyDescent="0.25">
      <c r="C30" s="64" t="s">
        <v>16</v>
      </c>
      <c r="D30" s="66" t="str">
        <f>IF(ISBLANK(Input!H21)," ",Input!H21)</f>
        <v xml:space="preserve"> </v>
      </c>
      <c r="E30" s="66">
        <f>IF(ISBLANK(Input!I21)," ",Input!I21)</f>
        <v>0</v>
      </c>
      <c r="F30" s="68">
        <f>IF(ISBLANK(Input!J21)," ",Input!J21)</f>
        <v>0</v>
      </c>
      <c r="G30" s="68"/>
      <c r="H30" s="52"/>
      <c r="I30" s="52"/>
    </row>
    <row r="31" spans="3:9" x14ac:dyDescent="0.25">
      <c r="C31" s="64" t="s">
        <v>17</v>
      </c>
      <c r="D31" s="66" t="str">
        <f>IF(ISBLANK(Input!H22)," ",Input!H22)</f>
        <v xml:space="preserve"> </v>
      </c>
      <c r="E31" s="66">
        <f>IF(ISBLANK(Input!I22)," ",Input!I22)</f>
        <v>0</v>
      </c>
      <c r="F31" s="68">
        <f>IF(ISBLANK(Input!J22)," ",Input!J22)</f>
        <v>0</v>
      </c>
      <c r="G31" s="68"/>
      <c r="H31" s="52"/>
      <c r="I31" s="52"/>
    </row>
    <row r="32" spans="3:9" x14ac:dyDescent="0.25">
      <c r="C32" s="64" t="s">
        <v>18</v>
      </c>
      <c r="D32" s="66" t="str">
        <f>IF(ISBLANK(Input!H23)," ",Input!H23)</f>
        <v xml:space="preserve"> </v>
      </c>
      <c r="E32" s="66">
        <f>IF(ISBLANK(Input!I23)," ",Input!I23)</f>
        <v>0</v>
      </c>
      <c r="F32" s="68">
        <f>IF(ISBLANK(Input!J23)," ",Input!J23)</f>
        <v>0</v>
      </c>
      <c r="G32" s="68"/>
      <c r="H32" s="52"/>
      <c r="I32" s="52"/>
    </row>
    <row r="33" spans="1:9" x14ac:dyDescent="0.25">
      <c r="C33" s="64" t="s">
        <v>19</v>
      </c>
      <c r="D33" s="66" t="str">
        <f>IF(ISBLANK(Input!H24)," ",Input!H24)</f>
        <v xml:space="preserve"> </v>
      </c>
      <c r="E33" s="66">
        <f>IF(ISBLANK(Input!I24)," ",Input!I24)</f>
        <v>0</v>
      </c>
      <c r="F33" s="68">
        <f>IF(ISBLANK(Input!J24)," ",Input!J24)</f>
        <v>0</v>
      </c>
      <c r="G33" s="68"/>
      <c r="H33" s="52"/>
      <c r="I33" s="52"/>
    </row>
    <row r="34" spans="1:9" x14ac:dyDescent="0.25">
      <c r="A34" s="25"/>
      <c r="B34" s="25"/>
      <c r="C34" s="64" t="s">
        <v>20</v>
      </c>
      <c r="D34" s="66" t="str">
        <f>IF(ISBLANK(Input!H25)," ",Input!H25)</f>
        <v xml:space="preserve"> </v>
      </c>
      <c r="E34" s="66">
        <f>IF(ISBLANK(Input!I25)," ",Input!I25)</f>
        <v>0</v>
      </c>
      <c r="F34" s="68">
        <f>IF(ISBLANK(Input!J25)," ",Input!J25)</f>
        <v>0</v>
      </c>
      <c r="G34" s="68"/>
      <c r="H34" s="52"/>
      <c r="I34" s="52"/>
    </row>
    <row r="35" spans="1:9" x14ac:dyDescent="0.25">
      <c r="C35" s="64" t="s">
        <v>21</v>
      </c>
      <c r="D35" s="66" t="str">
        <f>IF(ISBLANK(Input!H26)," ",Input!H26)</f>
        <v xml:space="preserve"> </v>
      </c>
      <c r="E35" s="66">
        <f>IF(ISBLANK(Input!I26)," ",Input!I26)</f>
        <v>0</v>
      </c>
      <c r="F35" s="68">
        <f>IF(ISBLANK(Input!J26)," ",Input!J26)</f>
        <v>0</v>
      </c>
      <c r="G35" s="68"/>
      <c r="H35" s="52"/>
      <c r="I35" s="52"/>
    </row>
    <row r="36" spans="1:9" x14ac:dyDescent="0.25">
      <c r="C36" s="64" t="s">
        <v>22</v>
      </c>
      <c r="D36" s="66" t="str">
        <f>IF(ISBLANK(Input!H27)," ",Input!H27)</f>
        <v xml:space="preserve"> </v>
      </c>
      <c r="E36" s="66">
        <f>IF(ISBLANK(Input!I27)," ",Input!I27)</f>
        <v>0</v>
      </c>
      <c r="F36" s="68">
        <f>IF(ISBLANK(Input!J27)," ",Input!J27)</f>
        <v>0</v>
      </c>
      <c r="G36" s="68"/>
    </row>
    <row r="37" spans="1:9" x14ac:dyDescent="0.25">
      <c r="C37" s="64" t="s">
        <v>23</v>
      </c>
      <c r="D37" s="66" t="str">
        <f>IF(ISBLANK(Input!H28)," ",Input!H28)</f>
        <v xml:space="preserve"> </v>
      </c>
      <c r="E37" s="66">
        <f>IF(ISBLANK(Input!I28)," ",Input!I28)</f>
        <v>0</v>
      </c>
      <c r="F37" s="68">
        <f>IF(ISBLANK(Input!J28)," ",Input!J28)</f>
        <v>0</v>
      </c>
      <c r="G37" s="68"/>
    </row>
    <row r="38" spans="1:9" x14ac:dyDescent="0.25">
      <c r="C38" s="64" t="s">
        <v>13</v>
      </c>
      <c r="D38" s="66" t="str">
        <f>IF(ISBLANK(Input!H29)," ",Input!H29)</f>
        <v xml:space="preserve"> </v>
      </c>
      <c r="E38" s="66">
        <f>IF(ISBLANK(Input!I29)," ",Input!I29)</f>
        <v>0</v>
      </c>
      <c r="F38" s="68">
        <f>IF(ISBLANK(Input!J29)," ",Input!J29)</f>
        <v>0</v>
      </c>
      <c r="G38" s="68"/>
    </row>
    <row r="39" spans="1:9" x14ac:dyDescent="0.25">
      <c r="C39" s="64" t="s">
        <v>24</v>
      </c>
      <c r="D39" s="66" t="str">
        <f>IF(ISBLANK(Input!H30)," ",Input!H30)</f>
        <v xml:space="preserve"> </v>
      </c>
      <c r="E39" s="66">
        <f>IF(ISBLANK(Input!I30)," ",Input!I30)</f>
        <v>0</v>
      </c>
      <c r="F39" s="68">
        <f>IF(ISBLANK(Input!J30)," ",Input!J30)</f>
        <v>0</v>
      </c>
      <c r="G39" s="68"/>
    </row>
    <row r="40" spans="1:9" x14ac:dyDescent="0.25">
      <c r="C40" s="64" t="s">
        <v>25</v>
      </c>
      <c r="D40" s="66" t="str">
        <f>IF(ISBLANK(Input!H31)," ",Input!H31)</f>
        <v xml:space="preserve"> </v>
      </c>
      <c r="E40" s="66">
        <f>IF(ISBLANK(Input!I31)," ",Input!I31)</f>
        <v>0</v>
      </c>
      <c r="F40" s="68">
        <f>IF(ISBLANK(Input!J31)," ",Input!J31)</f>
        <v>0</v>
      </c>
      <c r="G40" s="68"/>
    </row>
    <row r="41" spans="1:9" x14ac:dyDescent="0.25">
      <c r="C41" s="64" t="s">
        <v>79</v>
      </c>
      <c r="D41" s="66" t="str">
        <f>IF(ISBLANK(Input!H32)," ",Input!H32)</f>
        <v xml:space="preserve"> </v>
      </c>
      <c r="E41" s="66">
        <f>IF(ISBLANK(Input!I32)," ",Input!I32)</f>
        <v>0</v>
      </c>
      <c r="F41" s="68">
        <f>IF(ISBLANK(Input!J32)," ",Input!J32)</f>
        <v>0</v>
      </c>
      <c r="G41" s="68"/>
    </row>
    <row r="42" spans="1:9" ht="15.75" thickBot="1" x14ac:dyDescent="0.3">
      <c r="C42" s="64" t="s">
        <v>80</v>
      </c>
      <c r="D42" s="66" t="str">
        <f>IF(ISBLANK(Input!H33)," ",Input!H33)</f>
        <v xml:space="preserve"> </v>
      </c>
      <c r="E42" s="66">
        <f>IF(ISBLANK(Input!I33)," ",Input!I33)</f>
        <v>0</v>
      </c>
      <c r="F42" s="68">
        <f>IF(ISBLANK(Input!J33)," ",Input!J33)</f>
        <v>0</v>
      </c>
      <c r="G42" s="108"/>
    </row>
    <row r="43" spans="1:9" ht="15.75" thickBot="1" x14ac:dyDescent="0.3">
      <c r="C43" s="88" t="s">
        <v>102</v>
      </c>
      <c r="D43" s="89" t="e">
        <f>IF(ISBLANK(Input!H34)," ",Input!H34)</f>
        <v>#NUM!</v>
      </c>
      <c r="E43" s="89" t="e">
        <f>IF(ISBLANK(Input!I34)," ",Input!I34)</f>
        <v>#NUM!</v>
      </c>
      <c r="F43" s="90" t="e">
        <f>IF(ISBLANK(Input!J34)," ",Input!J34)</f>
        <v>#NUM!</v>
      </c>
    </row>
    <row r="44" spans="1:9" ht="15.75" thickBot="1" x14ac:dyDescent="0.3">
      <c r="C44" s="88" t="s">
        <v>104</v>
      </c>
      <c r="D44" s="89">
        <f>IF(ISBLANK(Input!H35)," ",Input!H35)</f>
        <v>0</v>
      </c>
      <c r="E44" s="89">
        <f>IF(ISBLANK(Input!I35)," ",Input!I35)</f>
        <v>0</v>
      </c>
      <c r="F44" s="90">
        <f>IF(ISBLANK(Input!J35)," ",Input!J35)</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Input</vt:lpstr>
      <vt:lpstr>Examples</vt:lpstr>
      <vt:lpstr>Equations</vt:lpstr>
      <vt:lpstr>References</vt:lpstr>
      <vt:lpstr> Report Grain Size</vt:lpstr>
      <vt:lpstr>Report 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JFD</cp:lastModifiedBy>
  <dcterms:created xsi:type="dcterms:W3CDTF">2014-07-04T14:42:06Z</dcterms:created>
  <dcterms:modified xsi:type="dcterms:W3CDTF">2016-10-12T21:08:25Z</dcterms:modified>
</cp:coreProperties>
</file>