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225" codeName="{AE6600E7-7A62-396C-DE95-9942FA9DD81E}"/>
  <workbookPr codeName="ThisWorkbook"/>
  <mc:AlternateContent xmlns:mc="http://schemas.openxmlformats.org/markup-compatibility/2006">
    <mc:Choice Requires="x15">
      <x15ac:absPath xmlns:x15ac="http://schemas.microsoft.com/office/spreadsheetml/2010/11/ac" url="C:\Users\jfdevlin\Desktop\Desk\papers\HydrogeoSieveXL\HydroSieveVersions\"/>
    </mc:Choice>
  </mc:AlternateContent>
  <xr:revisionPtr revIDLastSave="0" documentId="13_ncr:1_{9F4901C4-A4EB-42F8-B8DB-4ADC55AB00A6}" xr6:coauthVersionLast="47" xr6:coauthVersionMax="47" xr10:uidLastSave="{00000000-0000-0000-0000-000000000000}"/>
  <bookViews>
    <workbookView xWindow="-108" yWindow="-108" windowWidth="23256" windowHeight="12576" tabRatio="703" xr2:uid="{00000000-000D-0000-FFFF-FFFF00000000}"/>
  </bookViews>
  <sheets>
    <sheet name="Instructions" sheetId="1" r:id="rId1"/>
    <sheet name="Input" sheetId="2" r:id="rId2"/>
    <sheet name="Examples" sheetId="4" r:id="rId3"/>
    <sheet name="Equations" sheetId="5" r:id="rId4"/>
    <sheet name="References" sheetId="6" r:id="rId5"/>
    <sheet name=" Report Grain Size" sheetId="7" r:id="rId6"/>
    <sheet name="Report K" sheetId="8" r:id="rId7"/>
  </sheets>
  <definedNames>
    <definedName name="OLE_LINK2" localSheetId="3">Equations!$B$147</definedName>
    <definedName name="solver_adj" localSheetId="1" hidden="1">Input!#REF!</definedName>
    <definedName name="solver_cvg" localSheetId="1" hidden="1">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0</definedName>
    <definedName name="solver_nwt" localSheetId="1" hidden="1">1</definedName>
    <definedName name="solver_opt" localSheetId="1" hidden="1">Input!$G$27</definedName>
    <definedName name="solver_pre" localSheetId="1" hidden="1">0.000001</definedName>
    <definedName name="solver_rbv" localSheetId="1" hidden="1">1</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3</definedName>
    <definedName name="solver_val" localSheetId="1" hidden="1">130</definedName>
    <definedName name="solver_ver" localSheetId="1"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I18" i="2" l="1"/>
  <c r="AJ18" i="2"/>
  <c r="AK18" i="2"/>
  <c r="AI17" i="2"/>
  <c r="AJ17" i="2"/>
  <c r="AK17" i="2"/>
  <c r="L19" i="2"/>
  <c r="AB18" i="2" l="1"/>
  <c r="AD18" i="2" s="1"/>
  <c r="D43" i="8"/>
  <c r="D41" i="8"/>
  <c r="A3" i="6" l="1"/>
  <c r="A4" i="6" s="1"/>
  <c r="A5" i="6" s="1"/>
  <c r="A6" i="6" s="1"/>
  <c r="A7" i="6" s="1"/>
  <c r="A8" i="6" s="1"/>
  <c r="A9" i="6" s="1"/>
  <c r="A10" i="6" s="1"/>
  <c r="A11" i="6" s="1"/>
  <c r="A12" i="6" s="1"/>
  <c r="A13" i="6" s="1"/>
  <c r="A14" i="6" s="1"/>
  <c r="A15" i="6" s="1"/>
  <c r="A16" i="6" s="1"/>
  <c r="A17" i="6" s="1"/>
  <c r="A18" i="6" s="1"/>
  <c r="A19" i="6" s="1"/>
  <c r="A20" i="6" s="1"/>
  <c r="A21" i="6" s="1"/>
  <c r="A22" i="6" s="1"/>
  <c r="A23" i="6" s="1"/>
  <c r="A24" i="6" s="1"/>
  <c r="A25" i="6" s="1"/>
  <c r="A26" i="6" s="1"/>
  <c r="A27" i="6" s="1"/>
  <c r="A19" i="2" l="1"/>
  <c r="AB4" i="2"/>
  <c r="AB5" i="2"/>
  <c r="AI5" i="2" s="1"/>
  <c r="AB6" i="2"/>
  <c r="AD6" i="2" s="1"/>
  <c r="AB7" i="2"/>
  <c r="AI7" i="2" s="1"/>
  <c r="AB8" i="2"/>
  <c r="AB9" i="2"/>
  <c r="AD9" i="2" s="1"/>
  <c r="AB10" i="2"/>
  <c r="AD10" i="2" s="1"/>
  <c r="AB11" i="2"/>
  <c r="AI11" i="2" s="1"/>
  <c r="AB12" i="2"/>
  <c r="AD12" i="2" s="1"/>
  <c r="AB13" i="2"/>
  <c r="AI13" i="2" s="1"/>
  <c r="AB14" i="2"/>
  <c r="AB15" i="2"/>
  <c r="AB16" i="2"/>
  <c r="AB17" i="2"/>
  <c r="AB3" i="2"/>
  <c r="AD11" i="2" l="1"/>
  <c r="AD7" i="2"/>
  <c r="AI3" i="2"/>
  <c r="AI10" i="2"/>
  <c r="AF9" i="2"/>
  <c r="AI6" i="2"/>
  <c r="AD13" i="2"/>
  <c r="AD5" i="2"/>
  <c r="AI14" i="2"/>
  <c r="AD3" i="2"/>
  <c r="AD16" i="2"/>
  <c r="AE9" i="2"/>
  <c r="AI15" i="2"/>
  <c r="AI9" i="2"/>
  <c r="AI12" i="2"/>
  <c r="AI8" i="2"/>
  <c r="AD17" i="2"/>
  <c r="AD15" i="2"/>
  <c r="AI16" i="2"/>
  <c r="AD14" i="2"/>
  <c r="AD8" i="2"/>
  <c r="H20" i="2" l="1"/>
  <c r="AI4" i="2" l="1"/>
  <c r="AD4" i="2"/>
  <c r="D42" i="8"/>
  <c r="AD19" i="2" l="1"/>
  <c r="H35" i="2" s="1"/>
  <c r="AD20" i="2"/>
  <c r="H36" i="2" s="1"/>
  <c r="A8" i="2"/>
  <c r="A9" i="2"/>
  <c r="A10" i="2"/>
  <c r="A11" i="2"/>
  <c r="A12" i="2"/>
  <c r="A13" i="2"/>
  <c r="A14" i="2"/>
  <c r="A15" i="2"/>
  <c r="A16" i="2"/>
  <c r="A17" i="2"/>
  <c r="A18" i="2"/>
  <c r="A20" i="2"/>
  <c r="A21" i="2"/>
  <c r="A22" i="2"/>
  <c r="A23" i="2"/>
  <c r="A24" i="2"/>
  <c r="A25" i="2"/>
  <c r="A26" i="2"/>
  <c r="A27" i="2"/>
  <c r="A28" i="2"/>
  <c r="A29" i="2"/>
  <c r="A30" i="2"/>
  <c r="A31" i="2"/>
  <c r="A32" i="2"/>
  <c r="A33" i="2"/>
  <c r="A34" i="2"/>
  <c r="D30" i="8" l="1"/>
  <c r="D31" i="8"/>
  <c r="D32" i="8"/>
  <c r="D33" i="8"/>
  <c r="D34" i="8"/>
  <c r="D35" i="8"/>
  <c r="D36" i="8"/>
  <c r="D37" i="8"/>
  <c r="D38" i="8"/>
  <c r="D39" i="8"/>
  <c r="D40" i="8"/>
  <c r="N21" i="2" l="1"/>
  <c r="I29" i="7" s="1"/>
  <c r="A108" i="2" l="1"/>
  <c r="A107" i="2"/>
  <c r="A106" i="2"/>
  <c r="A105" i="2"/>
  <c r="A104" i="2"/>
  <c r="A103" i="2"/>
  <c r="A102" i="2"/>
  <c r="A101" i="2"/>
  <c r="A100" i="2"/>
  <c r="A99" i="2"/>
  <c r="A98" i="2"/>
  <c r="A97" i="2"/>
  <c r="A96" i="2"/>
  <c r="A95" i="2"/>
  <c r="A94" i="2"/>
  <c r="A93" i="2"/>
  <c r="A92" i="2"/>
  <c r="A91" i="2"/>
  <c r="A90" i="2"/>
  <c r="A89" i="2"/>
  <c r="A88" i="2"/>
  <c r="A87" i="2"/>
  <c r="A86" i="2"/>
  <c r="A85" i="2"/>
  <c r="A84" i="2"/>
  <c r="A83" i="2"/>
  <c r="A82" i="2"/>
  <c r="A81" i="2"/>
  <c r="A80" i="2"/>
  <c r="A79" i="2"/>
  <c r="A78" i="2"/>
  <c r="A77" i="2"/>
  <c r="A76" i="2"/>
  <c r="A75" i="2"/>
  <c r="A74" i="2"/>
  <c r="A73" i="2"/>
  <c r="A72" i="2"/>
  <c r="A71" i="2"/>
  <c r="A70" i="2"/>
  <c r="A69" i="2"/>
  <c r="A68" i="2"/>
  <c r="A67" i="2"/>
  <c r="A66" i="2"/>
  <c r="A65" i="2"/>
  <c r="A64" i="2"/>
  <c r="A63" i="2"/>
  <c r="A62" i="2"/>
  <c r="A61" i="2"/>
  <c r="A60" i="2"/>
  <c r="A59" i="2"/>
  <c r="A58" i="2"/>
  <c r="A57" i="2"/>
  <c r="A56" i="2"/>
  <c r="A55" i="2"/>
  <c r="A54" i="2"/>
  <c r="A53" i="2"/>
  <c r="A52" i="2"/>
  <c r="A51" i="2"/>
  <c r="A50" i="2"/>
  <c r="A49" i="2"/>
  <c r="A48" i="2"/>
  <c r="A47" i="2"/>
  <c r="A46" i="2"/>
  <c r="A45" i="2"/>
  <c r="A44" i="2"/>
  <c r="A43" i="2"/>
  <c r="A42" i="2"/>
  <c r="A41" i="2"/>
  <c r="A40" i="2"/>
  <c r="A39" i="2"/>
  <c r="A38" i="2"/>
  <c r="A37" i="2"/>
  <c r="A36" i="2"/>
  <c r="A35" i="2"/>
  <c r="I33" i="2" l="1"/>
  <c r="N18" i="2"/>
  <c r="J33" i="2"/>
  <c r="J32" i="2"/>
  <c r="I32" i="2"/>
  <c r="AE16" i="2" l="1"/>
  <c r="E41" i="8"/>
  <c r="AF16" i="2"/>
  <c r="F41" i="8"/>
  <c r="I28" i="7"/>
  <c r="W9" i="2"/>
  <c r="E42" i="8"/>
  <c r="AE17" i="2"/>
  <c r="AJ16" i="2"/>
  <c r="AK16" i="2"/>
  <c r="F42" i="8"/>
  <c r="AF17" i="2"/>
  <c r="A43" i="7"/>
  <c r="D28" i="8" l="1"/>
  <c r="D27" i="8"/>
  <c r="E27" i="8"/>
  <c r="F27" i="8"/>
  <c r="C27" i="8"/>
  <c r="A8" i="8"/>
  <c r="G6" i="8"/>
  <c r="F6" i="8"/>
  <c r="D6" i="8"/>
  <c r="C6" i="8"/>
  <c r="A41" i="7"/>
  <c r="B41" i="7"/>
  <c r="C41" i="7"/>
  <c r="D41" i="7"/>
  <c r="A42" i="7"/>
  <c r="B42" i="7"/>
  <c r="C42" i="7"/>
  <c r="D42" i="7"/>
  <c r="A7" i="7"/>
  <c r="I33" i="7"/>
  <c r="I34" i="7"/>
  <c r="I35" i="7"/>
  <c r="I36" i="7"/>
  <c r="I37" i="7"/>
  <c r="I38" i="7"/>
  <c r="I39" i="7"/>
  <c r="I40" i="7"/>
  <c r="I41" i="7"/>
  <c r="I42" i="7"/>
  <c r="I32" i="7"/>
  <c r="F33" i="7"/>
  <c r="H33" i="7"/>
  <c r="F34" i="7"/>
  <c r="H34" i="7"/>
  <c r="F35" i="7"/>
  <c r="H35" i="7"/>
  <c r="F36" i="7"/>
  <c r="H36" i="7"/>
  <c r="F37" i="7"/>
  <c r="H37" i="7"/>
  <c r="F38" i="7"/>
  <c r="H38" i="7"/>
  <c r="F39" i="7"/>
  <c r="H39" i="7"/>
  <c r="F40" i="7"/>
  <c r="H40" i="7"/>
  <c r="F41" i="7"/>
  <c r="H41" i="7"/>
  <c r="F42" i="7"/>
  <c r="H42" i="7"/>
  <c r="H32" i="7"/>
  <c r="F32" i="7"/>
  <c r="I31" i="7"/>
  <c r="H31" i="7"/>
  <c r="F31" i="7"/>
  <c r="G21" i="7"/>
  <c r="G22" i="7"/>
  <c r="G23" i="7"/>
  <c r="I23" i="7"/>
  <c r="G24" i="7"/>
  <c r="I24" i="7"/>
  <c r="G25" i="7"/>
  <c r="I25" i="7"/>
  <c r="G26" i="7"/>
  <c r="I26" i="7"/>
  <c r="G27" i="7"/>
  <c r="I27" i="7"/>
  <c r="G28" i="7"/>
  <c r="G29" i="7"/>
  <c r="F22" i="7"/>
  <c r="F23" i="7"/>
  <c r="F24" i="7"/>
  <c r="F25" i="7"/>
  <c r="F26" i="7"/>
  <c r="F27" i="7"/>
  <c r="F28" i="7"/>
  <c r="F29" i="7"/>
  <c r="F30" i="7"/>
  <c r="F21" i="7"/>
  <c r="H20" i="7"/>
  <c r="F20" i="7"/>
  <c r="A22" i="7"/>
  <c r="B22" i="7"/>
  <c r="C22" i="7"/>
  <c r="D22" i="7"/>
  <c r="A23" i="7"/>
  <c r="B23" i="7"/>
  <c r="C23" i="7"/>
  <c r="D23" i="7"/>
  <c r="A24" i="7"/>
  <c r="B24" i="7"/>
  <c r="C24" i="7"/>
  <c r="D24" i="7"/>
  <c r="A25" i="7"/>
  <c r="B25" i="7"/>
  <c r="C25" i="7"/>
  <c r="D25" i="7"/>
  <c r="A26" i="7"/>
  <c r="B26" i="7"/>
  <c r="C26" i="7"/>
  <c r="D26" i="7"/>
  <c r="A27" i="7"/>
  <c r="B27" i="7"/>
  <c r="C27" i="7"/>
  <c r="D27" i="7"/>
  <c r="A28" i="7"/>
  <c r="B28" i="7"/>
  <c r="C28" i="7"/>
  <c r="D28" i="7"/>
  <c r="A29" i="7"/>
  <c r="B29" i="7"/>
  <c r="C29" i="7"/>
  <c r="D29" i="7"/>
  <c r="A30" i="7"/>
  <c r="B30" i="7"/>
  <c r="C30" i="7"/>
  <c r="D30" i="7"/>
  <c r="A31" i="7"/>
  <c r="B31" i="7"/>
  <c r="C31" i="7"/>
  <c r="D31" i="7"/>
  <c r="A32" i="7"/>
  <c r="B32" i="7"/>
  <c r="C32" i="7"/>
  <c r="D32" i="7"/>
  <c r="A33" i="7"/>
  <c r="B33" i="7"/>
  <c r="C33" i="7"/>
  <c r="D33" i="7"/>
  <c r="A34" i="7"/>
  <c r="B34" i="7"/>
  <c r="C34" i="7"/>
  <c r="D34" i="7"/>
  <c r="A35" i="7"/>
  <c r="B35" i="7"/>
  <c r="C35" i="7"/>
  <c r="D35" i="7"/>
  <c r="A36" i="7"/>
  <c r="B36" i="7"/>
  <c r="C36" i="7"/>
  <c r="D36" i="7"/>
  <c r="A37" i="7"/>
  <c r="B37" i="7"/>
  <c r="C37" i="7"/>
  <c r="D37" i="7"/>
  <c r="A38" i="7"/>
  <c r="B38" i="7"/>
  <c r="C38" i="7"/>
  <c r="D38" i="7"/>
  <c r="A39" i="7"/>
  <c r="B39" i="7"/>
  <c r="C39" i="7"/>
  <c r="D39" i="7"/>
  <c r="A40" i="7"/>
  <c r="B40" i="7"/>
  <c r="C40" i="7"/>
  <c r="D40" i="7"/>
  <c r="B21" i="7"/>
  <c r="C21" i="7"/>
  <c r="D21" i="7"/>
  <c r="A21" i="7"/>
  <c r="F5" i="7"/>
  <c r="I5" i="7"/>
  <c r="A20" i="7"/>
  <c r="B20" i="7"/>
  <c r="C20" i="7"/>
  <c r="D20" i="7"/>
  <c r="D5" i="7"/>
  <c r="H5" i="7"/>
  <c r="G30" i="7" l="1"/>
  <c r="N9" i="2" l="1"/>
  <c r="N10" i="2" l="1"/>
  <c r="O10" i="2"/>
  <c r="D29" i="8"/>
  <c r="I21" i="7"/>
  <c r="I22" i="2"/>
  <c r="AE6" i="2" s="1"/>
  <c r="J22" i="2"/>
  <c r="AF6" i="2" s="1"/>
  <c r="I23" i="2"/>
  <c r="AJ7" i="2" s="1"/>
  <c r="J23" i="2"/>
  <c r="AK7" i="2" s="1"/>
  <c r="I24" i="2"/>
  <c r="AJ8" i="2" s="1"/>
  <c r="J24" i="2"/>
  <c r="AK8" i="2" s="1"/>
  <c r="I25" i="2"/>
  <c r="J25" i="2"/>
  <c r="I26" i="2"/>
  <c r="AE10" i="2" s="1"/>
  <c r="J26" i="2"/>
  <c r="AF10" i="2" s="1"/>
  <c r="I27" i="2"/>
  <c r="AJ11" i="2" s="1"/>
  <c r="J27" i="2"/>
  <c r="AK11" i="2" s="1"/>
  <c r="I28" i="2"/>
  <c r="AE12" i="2" s="1"/>
  <c r="J28" i="2"/>
  <c r="AF12" i="2" s="1"/>
  <c r="I29" i="2"/>
  <c r="AJ13" i="2" s="1"/>
  <c r="J29" i="2"/>
  <c r="AK13" i="2" s="1"/>
  <c r="I30" i="2"/>
  <c r="AJ14" i="2" s="1"/>
  <c r="J30" i="2"/>
  <c r="AK14" i="2" s="1"/>
  <c r="I31" i="2"/>
  <c r="AJ15" i="2" s="1"/>
  <c r="J31" i="2"/>
  <c r="AK15" i="2" s="1"/>
  <c r="I22" i="7" l="1"/>
  <c r="E40" i="8"/>
  <c r="AE15" i="2"/>
  <c r="E32" i="8"/>
  <c r="AE7" i="2"/>
  <c r="F33" i="8"/>
  <c r="AF8" i="2"/>
  <c r="E39" i="8"/>
  <c r="AE14" i="2"/>
  <c r="E35" i="8"/>
  <c r="AJ10" i="2"/>
  <c r="E31" i="8"/>
  <c r="AJ6" i="2"/>
  <c r="E38" i="8"/>
  <c r="AE13" i="2"/>
  <c r="E36" i="8"/>
  <c r="AE11" i="2"/>
  <c r="E34" i="8"/>
  <c r="AJ9" i="2"/>
  <c r="F39" i="8"/>
  <c r="AF14" i="2"/>
  <c r="F37" i="8"/>
  <c r="AK12" i="2"/>
  <c r="F35" i="8"/>
  <c r="AK10" i="2"/>
  <c r="F31" i="8"/>
  <c r="AK6" i="2"/>
  <c r="E37" i="8"/>
  <c r="AJ12" i="2"/>
  <c r="E33" i="8"/>
  <c r="AE8" i="2"/>
  <c r="F40" i="8"/>
  <c r="AF15" i="2"/>
  <c r="F38" i="8"/>
  <c r="AF13" i="2"/>
  <c r="F36" i="8"/>
  <c r="AF11" i="2"/>
  <c r="F34" i="8"/>
  <c r="AK9" i="2"/>
  <c r="F32" i="8"/>
  <c r="AF7" i="2"/>
  <c r="D44" i="8"/>
  <c r="D45" i="8"/>
  <c r="I20" i="2"/>
  <c r="I21" i="2"/>
  <c r="AJ5" i="2" s="1"/>
  <c r="J20" i="2"/>
  <c r="J21" i="2"/>
  <c r="AK5" i="2" s="1"/>
  <c r="J19" i="2"/>
  <c r="I19" i="2"/>
  <c r="AK4" i="2" l="1"/>
  <c r="AF4" i="2"/>
  <c r="AJ4" i="2"/>
  <c r="AE4" i="2"/>
  <c r="AE3" i="2"/>
  <c r="AJ3" i="2"/>
  <c r="AF3" i="2"/>
  <c r="AK3" i="2"/>
  <c r="F30" i="8"/>
  <c r="AF5" i="2"/>
  <c r="E30" i="8"/>
  <c r="AE5" i="2"/>
  <c r="E29" i="8"/>
  <c r="F29" i="8"/>
  <c r="F28" i="8"/>
  <c r="E28" i="8"/>
  <c r="J34" i="2" l="1"/>
  <c r="I34" i="2"/>
  <c r="E43" i="8" l="1"/>
  <c r="AE18" i="2"/>
  <c r="F43" i="8"/>
  <c r="AF18" i="2"/>
  <c r="AF19" i="2" l="1"/>
  <c r="J35" i="2" s="1"/>
  <c r="AF20" i="2"/>
  <c r="J36" i="2" s="1"/>
  <c r="AE19" i="2"/>
  <c r="I35" i="2" s="1"/>
  <c r="E44" i="8" s="1"/>
  <c r="AE20" i="2"/>
  <c r="I36" i="2" s="1"/>
  <c r="E45" i="8" s="1"/>
  <c r="AM18" i="2" l="1"/>
  <c r="AM16" i="2"/>
  <c r="AM17" i="2"/>
  <c r="AM6" i="2"/>
  <c r="AM8" i="2"/>
  <c r="AM4" i="2"/>
  <c r="AM14" i="2"/>
  <c r="AM5" i="2"/>
  <c r="F45" i="8"/>
  <c r="AM13" i="2"/>
  <c r="AM11" i="2"/>
  <c r="AM12" i="2"/>
  <c r="AM3" i="2"/>
  <c r="AM10" i="2"/>
  <c r="AM9" i="2"/>
  <c r="AM15" i="2"/>
  <c r="AM7" i="2"/>
  <c r="AN14" i="2"/>
  <c r="AN5" i="2"/>
  <c r="AN3" i="2"/>
  <c r="AN17" i="2"/>
  <c r="AN15" i="2"/>
  <c r="AN18" i="2"/>
  <c r="AN13" i="2"/>
  <c r="AN16" i="2"/>
  <c r="AN9" i="2"/>
  <c r="AN8" i="2"/>
  <c r="AN11" i="2"/>
  <c r="AN12" i="2"/>
  <c r="AN6" i="2"/>
  <c r="AN7" i="2"/>
  <c r="F44" i="8"/>
  <c r="AN4" i="2"/>
  <c r="AN10" i="2"/>
</calcChain>
</file>

<file path=xl/sharedStrings.xml><?xml version="1.0" encoding="utf-8"?>
<sst xmlns="http://schemas.openxmlformats.org/spreadsheetml/2006/main" count="234" uniqueCount="145">
  <si>
    <t>Mass Sample (g):</t>
  </si>
  <si>
    <t>d10</t>
  </si>
  <si>
    <t>d60</t>
  </si>
  <si>
    <t>d17</t>
  </si>
  <si>
    <t>d20</t>
  </si>
  <si>
    <t>n computed</t>
  </si>
  <si>
    <t>Uniformity Coef.</t>
  </si>
  <si>
    <t>de (Kruger)</t>
  </si>
  <si>
    <t>de (Kozeny)</t>
  </si>
  <si>
    <t>Effective Grain Diameters (mm)</t>
  </si>
  <si>
    <t>Other Useful Parameters</t>
  </si>
  <si>
    <t>de (Zunker)</t>
  </si>
  <si>
    <t>de (Zamarin)</t>
  </si>
  <si>
    <t>USBR</t>
  </si>
  <si>
    <t>Estimation of Hydraulic Conductivity</t>
  </si>
  <si>
    <t>Hazen</t>
  </si>
  <si>
    <t>Slichter</t>
  </si>
  <si>
    <t>Terzaghi</t>
  </si>
  <si>
    <t>Beyer</t>
  </si>
  <si>
    <t>Sauerbrei</t>
  </si>
  <si>
    <t>Kruger</t>
  </si>
  <si>
    <t>Kozeny-Carmen</t>
  </si>
  <si>
    <t>Zunker</t>
  </si>
  <si>
    <t>Zamarin</t>
  </si>
  <si>
    <t>Barr</t>
  </si>
  <si>
    <t>Alyamani and Sen</t>
  </si>
  <si>
    <t>cm/s</t>
  </si>
  <si>
    <t>m/s</t>
  </si>
  <si>
    <t>m/d</t>
  </si>
  <si>
    <r>
      <t>T (</t>
    </r>
    <r>
      <rPr>
        <b/>
        <vertAlign val="superscript"/>
        <sz val="11"/>
        <color theme="0"/>
        <rFont val="Calibri"/>
        <family val="2"/>
        <scheme val="minor"/>
      </rPr>
      <t>o</t>
    </r>
    <r>
      <rPr>
        <b/>
        <sz val="11"/>
        <color theme="0"/>
        <rFont val="Calibri"/>
        <family val="2"/>
        <scheme val="minor"/>
      </rPr>
      <t>C)</t>
    </r>
  </si>
  <si>
    <r>
      <rPr>
        <b/>
        <sz val="11"/>
        <color theme="0"/>
        <rFont val="Symbol"/>
        <family val="1"/>
        <charset val="2"/>
      </rPr>
      <t>r</t>
    </r>
    <r>
      <rPr>
        <b/>
        <sz val="11"/>
        <color theme="0"/>
        <rFont val="Calibri"/>
        <family val="2"/>
        <scheme val="minor"/>
      </rPr>
      <t>g/</t>
    </r>
    <r>
      <rPr>
        <b/>
        <sz val="11"/>
        <color theme="0"/>
        <rFont val="Symbol"/>
        <family val="1"/>
        <charset val="2"/>
      </rPr>
      <t>m (</t>
    </r>
    <r>
      <rPr>
        <b/>
        <sz val="11"/>
        <color theme="0"/>
        <rFont val="Calibri Light"/>
        <family val="2"/>
        <scheme val="major"/>
      </rPr>
      <t>1/cm s</t>
    </r>
    <r>
      <rPr>
        <b/>
        <sz val="11"/>
        <color theme="0"/>
        <rFont val="Symbol"/>
        <family val="1"/>
        <charset val="2"/>
      </rPr>
      <t>)</t>
    </r>
  </si>
  <si>
    <r>
      <t>g (cm/s</t>
    </r>
    <r>
      <rPr>
        <b/>
        <vertAlign val="superscript"/>
        <sz val="11"/>
        <color theme="0"/>
        <rFont val="Calibri"/>
        <family val="2"/>
        <scheme val="minor"/>
      </rPr>
      <t>2</t>
    </r>
    <r>
      <rPr>
        <b/>
        <sz val="11"/>
        <color theme="0"/>
        <rFont val="Calibri"/>
        <family val="2"/>
        <scheme val="minor"/>
      </rPr>
      <t>)</t>
    </r>
  </si>
  <si>
    <r>
      <rPr>
        <b/>
        <sz val="11"/>
        <color theme="0"/>
        <rFont val="Symbol"/>
        <family val="1"/>
        <charset val="2"/>
      </rPr>
      <t>r</t>
    </r>
    <r>
      <rPr>
        <b/>
        <sz val="11"/>
        <color theme="0"/>
        <rFont val="Calibri"/>
        <family val="2"/>
        <scheme val="minor"/>
      </rPr>
      <t xml:space="preserve"> (g/cm</t>
    </r>
    <r>
      <rPr>
        <b/>
        <vertAlign val="superscript"/>
        <sz val="11"/>
        <color theme="0"/>
        <rFont val="Calibri"/>
        <family val="2"/>
        <scheme val="minor"/>
      </rPr>
      <t>3</t>
    </r>
    <r>
      <rPr>
        <b/>
        <sz val="11"/>
        <color theme="0"/>
        <rFont val="Calibri"/>
        <family val="2"/>
        <scheme val="minor"/>
      </rPr>
      <t>)</t>
    </r>
  </si>
  <si>
    <r>
      <rPr>
        <b/>
        <sz val="11"/>
        <color theme="0"/>
        <rFont val="Symbol"/>
        <family val="1"/>
        <charset val="2"/>
      </rPr>
      <t xml:space="preserve">m </t>
    </r>
    <r>
      <rPr>
        <b/>
        <sz val="11"/>
        <color theme="0"/>
        <rFont val="Calibri Light"/>
        <family val="2"/>
        <scheme val="major"/>
      </rPr>
      <t>(g/cm s)</t>
    </r>
  </si>
  <si>
    <t>ps</t>
  </si>
  <si>
    <t>Sample 1 Odong 20 oC</t>
  </si>
  <si>
    <t>Sample 2 Odong 20 oC</t>
  </si>
  <si>
    <t>Sample 3 Odong 20 oC</t>
  </si>
  <si>
    <t>Sample 4 Odong 20 oC</t>
  </si>
  <si>
    <t>d50</t>
  </si>
  <si>
    <t>Io (Alyameni)</t>
  </si>
  <si>
    <t>mm</t>
  </si>
  <si>
    <t>% in sample</t>
  </si>
  <si>
    <t>&gt;64</t>
  </si>
  <si>
    <t>fine silt</t>
  </si>
  <si>
    <t>clay</t>
  </si>
  <si>
    <t>16 - 64</t>
  </si>
  <si>
    <t>8 - 16</t>
  </si>
  <si>
    <t>2  - 8</t>
  </si>
  <si>
    <t>0.5 - 2</t>
  </si>
  <si>
    <t>0.25 - 0.5</t>
  </si>
  <si>
    <t>0.063 - 0.25</t>
  </si>
  <si>
    <t>0.016 - 0.063</t>
  </si>
  <si>
    <t>0.008 - 0.016</t>
  </si>
  <si>
    <t>0.002 - 0.008</t>
  </si>
  <si>
    <t>&lt;0.002</t>
  </si>
  <si>
    <t>Example 1 Case 1 Vukovic 15 oC</t>
  </si>
  <si>
    <t>Example 1 Case 2 Vukovic 15 oC</t>
  </si>
  <si>
    <t>Example 2 Case 1 Vukovic 15 oC</t>
  </si>
  <si>
    <t>tau (Sauerbrei)</t>
  </si>
  <si>
    <t>References</t>
  </si>
  <si>
    <t>Examples  of Grain Retention Datasets from the literature</t>
  </si>
  <si>
    <t>pp</t>
  </si>
  <si>
    <t>mass fraction (mf)</t>
  </si>
  <si>
    <t>Mass of retained (mr) 
(g)</t>
  </si>
  <si>
    <t>Percent Passing (pp)</t>
  </si>
  <si>
    <t>Grain Size Analysis Report</t>
  </si>
  <si>
    <t>Date:</t>
  </si>
  <si>
    <t>Sample Name:</t>
  </si>
  <si>
    <r>
      <t xml:space="preserve">Sieve opening (ps)              </t>
    </r>
    <r>
      <rPr>
        <b/>
        <i/>
        <sz val="11"/>
        <color theme="1"/>
        <rFont val="Calibri"/>
        <family val="2"/>
        <scheme val="minor"/>
      </rPr>
      <t>d</t>
    </r>
    <r>
      <rPr>
        <b/>
        <i/>
        <vertAlign val="subscript"/>
        <sz val="11"/>
        <color theme="1"/>
        <rFont val="Calibri"/>
        <family val="2"/>
        <scheme val="minor"/>
      </rPr>
      <t>i</t>
    </r>
    <r>
      <rPr>
        <b/>
        <sz val="11"/>
        <color theme="1"/>
        <rFont val="Calibri"/>
        <family val="2"/>
        <scheme val="minor"/>
      </rPr>
      <t xml:space="preserve"> (mm)</t>
    </r>
  </si>
  <si>
    <r>
      <t>g (cm/s</t>
    </r>
    <r>
      <rPr>
        <vertAlign val="superscript"/>
        <sz val="9"/>
        <rFont val="Calibri"/>
        <family val="2"/>
        <scheme val="minor"/>
      </rPr>
      <t>2</t>
    </r>
    <r>
      <rPr>
        <sz val="9"/>
        <rFont val="Calibri"/>
        <family val="2"/>
        <scheme val="minor"/>
      </rPr>
      <t>)</t>
    </r>
  </si>
  <si>
    <r>
      <rPr>
        <sz val="9"/>
        <rFont val="Symbol"/>
        <family val="1"/>
        <charset val="2"/>
      </rPr>
      <t>r</t>
    </r>
    <r>
      <rPr>
        <sz val="9"/>
        <rFont val="Calibri"/>
        <family val="2"/>
        <scheme val="minor"/>
      </rPr>
      <t xml:space="preserve"> (g/cm</t>
    </r>
    <r>
      <rPr>
        <vertAlign val="superscript"/>
        <sz val="9"/>
        <rFont val="Calibri"/>
        <family val="2"/>
        <scheme val="minor"/>
      </rPr>
      <t>3</t>
    </r>
    <r>
      <rPr>
        <sz val="9"/>
        <rFont val="Calibri"/>
        <family val="2"/>
        <scheme val="minor"/>
      </rPr>
      <t>)</t>
    </r>
  </si>
  <si>
    <r>
      <rPr>
        <sz val="9"/>
        <rFont val="Symbol"/>
        <family val="1"/>
        <charset val="2"/>
      </rPr>
      <t xml:space="preserve">m </t>
    </r>
    <r>
      <rPr>
        <sz val="9"/>
        <rFont val="Calibri Light"/>
        <family val="2"/>
        <scheme val="major"/>
      </rPr>
      <t>(g/cm s)</t>
    </r>
  </si>
  <si>
    <r>
      <rPr>
        <sz val="9"/>
        <rFont val="Symbol"/>
        <family val="1"/>
        <charset val="2"/>
      </rPr>
      <t>r</t>
    </r>
    <r>
      <rPr>
        <sz val="9"/>
        <rFont val="Calibri"/>
        <family val="2"/>
        <scheme val="minor"/>
      </rPr>
      <t>g/</t>
    </r>
    <r>
      <rPr>
        <sz val="9"/>
        <rFont val="Symbol"/>
        <family val="1"/>
        <charset val="2"/>
      </rPr>
      <t>m (</t>
    </r>
    <r>
      <rPr>
        <sz val="9"/>
        <rFont val="Calibri Light"/>
        <family val="2"/>
        <scheme val="major"/>
      </rPr>
      <t>1/cm s</t>
    </r>
    <r>
      <rPr>
        <sz val="9"/>
        <rFont val="Symbol"/>
        <family val="1"/>
        <charset val="2"/>
      </rPr>
      <t>)</t>
    </r>
  </si>
  <si>
    <r>
      <t>Hazen K (cm/s) = d</t>
    </r>
    <r>
      <rPr>
        <vertAlign val="subscript"/>
        <sz val="9"/>
        <rFont val="Calibri"/>
        <family val="2"/>
        <scheme val="minor"/>
      </rPr>
      <t>10</t>
    </r>
    <r>
      <rPr>
        <sz val="9"/>
        <rFont val="Calibri"/>
        <family val="2"/>
        <scheme val="minor"/>
      </rPr>
      <t xml:space="preserve"> (mm)</t>
    </r>
  </si>
  <si>
    <r>
      <rPr>
        <i/>
        <sz val="11"/>
        <color theme="1"/>
        <rFont val="Calibri"/>
        <family val="2"/>
        <scheme val="minor"/>
      </rPr>
      <t>K</t>
    </r>
    <r>
      <rPr>
        <sz val="11"/>
        <color theme="1"/>
        <rFont val="Calibri"/>
        <family val="2"/>
        <scheme val="minor"/>
      </rPr>
      <t xml:space="preserve"> from Grain Size Analysis Report</t>
    </r>
  </si>
  <si>
    <t>Vukovic, M., Soro, A.  1992.  Determinatiion of hydraulic conductivity of porous media from grain-size composition.  Miladinov, D., translator, Water Resources Publications, Littleton, Colorado, USA, 83 pp.</t>
  </si>
  <si>
    <t>Barr, D.W.  2001.  Coefficient of permeability determined by measurable parameters.  Ground Water, v. 39, no. 3, 356-361.</t>
  </si>
  <si>
    <t>Alyamani, M.S., Sen Z.  1993.  Determination of hydraulic conductivity from complete grain-size distribution curves.  Ground Water, v. 31, no. 4, 551-555.</t>
  </si>
  <si>
    <t>Chapuis</t>
  </si>
  <si>
    <t>Krumbein and Monk</t>
  </si>
  <si>
    <t>Boulder</t>
  </si>
  <si>
    <t>coarse gravel</t>
  </si>
  <si>
    <t>medium gravel</t>
  </si>
  <si>
    <t>fine gravel</t>
  </si>
  <si>
    <t>coarse sand</t>
  </si>
  <si>
    <t>medium sand</t>
  </si>
  <si>
    <t>fine sand</t>
  </si>
  <si>
    <t>coarse silt</t>
  </si>
  <si>
    <t>medium silt</t>
  </si>
  <si>
    <t>Chapuis, R.P.  2004.  Predicting the saturated hydraulic conductivity of sand and gravel using effective diameter and void ratio.  Canadian Geotechnical Journal, v. 41, 787–795.</t>
  </si>
  <si>
    <r>
      <t>d</t>
    </r>
    <r>
      <rPr>
        <vertAlign val="subscript"/>
        <sz val="9"/>
        <color theme="1"/>
        <rFont val="Calibri"/>
        <family val="2"/>
        <scheme val="minor"/>
      </rPr>
      <t>geometric mean</t>
    </r>
  </si>
  <si>
    <r>
      <rPr>
        <sz val="9"/>
        <color theme="1"/>
        <rFont val="Symbol"/>
        <family val="1"/>
        <charset val="2"/>
      </rPr>
      <t>s</t>
    </r>
    <r>
      <rPr>
        <vertAlign val="subscript"/>
        <sz val="9"/>
        <color theme="1"/>
        <rFont val="Symbol"/>
        <family val="1"/>
        <charset val="2"/>
      </rPr>
      <t>f</t>
    </r>
  </si>
  <si>
    <t>Krumbein, W.C., Monk, G.D.  1942.  Permeability as a function of the size parameters of unconsolidated sand.  American Institute of Mining and Metallurgical Engineers, Transactions v. 151, 153-163.</t>
  </si>
  <si>
    <r>
      <t>d</t>
    </r>
    <r>
      <rPr>
        <b/>
        <vertAlign val="subscript"/>
        <sz val="11"/>
        <color theme="0"/>
        <rFont val="Calibri"/>
        <family val="2"/>
        <scheme val="minor"/>
      </rPr>
      <t>geometric mean</t>
    </r>
  </si>
  <si>
    <r>
      <t>d95</t>
    </r>
    <r>
      <rPr>
        <vertAlign val="subscript"/>
        <sz val="11"/>
        <color theme="0"/>
        <rFont val="Symbol"/>
        <family val="1"/>
        <charset val="2"/>
      </rPr>
      <t>f</t>
    </r>
  </si>
  <si>
    <r>
      <t>d84</t>
    </r>
    <r>
      <rPr>
        <vertAlign val="subscript"/>
        <sz val="11"/>
        <color theme="0"/>
        <rFont val="Symbol"/>
        <family val="1"/>
        <charset val="2"/>
      </rPr>
      <t>f</t>
    </r>
  </si>
  <si>
    <r>
      <t>d50</t>
    </r>
    <r>
      <rPr>
        <vertAlign val="subscript"/>
        <sz val="11"/>
        <color theme="0"/>
        <rFont val="Symbol"/>
        <family val="1"/>
        <charset val="2"/>
      </rPr>
      <t>f</t>
    </r>
  </si>
  <si>
    <r>
      <t>d16</t>
    </r>
    <r>
      <rPr>
        <vertAlign val="subscript"/>
        <sz val="11"/>
        <color theme="0"/>
        <rFont val="Symbol"/>
        <family val="1"/>
        <charset val="2"/>
      </rPr>
      <t>f</t>
    </r>
  </si>
  <si>
    <r>
      <t>d5</t>
    </r>
    <r>
      <rPr>
        <vertAlign val="subscript"/>
        <sz val="11"/>
        <color theme="0"/>
        <rFont val="Symbol"/>
        <family val="1"/>
        <charset val="2"/>
      </rPr>
      <t>f</t>
    </r>
  </si>
  <si>
    <r>
      <rPr>
        <b/>
        <sz val="11"/>
        <color theme="0"/>
        <rFont val="Symbol"/>
        <family val="1"/>
        <charset val="2"/>
      </rPr>
      <t>s</t>
    </r>
    <r>
      <rPr>
        <vertAlign val="subscript"/>
        <sz val="11"/>
        <color theme="0"/>
        <rFont val="Symbol"/>
        <family val="1"/>
        <charset val="2"/>
      </rPr>
      <t>f</t>
    </r>
  </si>
  <si>
    <r>
      <t xml:space="preserve">Sieve opening               </t>
    </r>
    <r>
      <rPr>
        <b/>
        <i/>
        <sz val="11"/>
        <color theme="0"/>
        <rFont val="Calibri"/>
        <family val="2"/>
        <scheme val="minor"/>
      </rPr>
      <t>d</t>
    </r>
    <r>
      <rPr>
        <b/>
        <i/>
        <vertAlign val="subscript"/>
        <sz val="11"/>
        <color theme="0"/>
        <rFont val="Calibri"/>
        <family val="2"/>
        <scheme val="minor"/>
      </rPr>
      <t>i</t>
    </r>
    <r>
      <rPr>
        <b/>
        <sz val="11"/>
        <color theme="0"/>
        <rFont val="Calibri"/>
        <family val="2"/>
        <scheme val="minor"/>
      </rPr>
      <t xml:space="preserve"> (</t>
    </r>
    <r>
      <rPr>
        <sz val="11"/>
        <color theme="0"/>
        <rFont val="Symbol"/>
        <family val="1"/>
        <charset val="2"/>
      </rPr>
      <t>f</t>
    </r>
    <r>
      <rPr>
        <b/>
        <sz val="11"/>
        <color theme="0"/>
        <rFont val="Calibri"/>
        <family val="2"/>
        <scheme val="minor"/>
      </rPr>
      <t>)</t>
    </r>
  </si>
  <si>
    <t>geometric mean</t>
  </si>
  <si>
    <r>
      <t>Hazen K (cm/s) = d</t>
    </r>
    <r>
      <rPr>
        <b/>
        <vertAlign val="subscript"/>
        <sz val="11"/>
        <color theme="0"/>
        <rFont val="Calibri"/>
        <family val="2"/>
        <scheme val="minor"/>
      </rPr>
      <t>10</t>
    </r>
    <r>
      <rPr>
        <b/>
        <vertAlign val="superscript"/>
        <sz val="11"/>
        <color theme="0"/>
        <rFont val="Calibri"/>
        <family val="2"/>
        <scheme val="minor"/>
      </rPr>
      <t>2</t>
    </r>
    <r>
      <rPr>
        <b/>
        <sz val="11"/>
        <color theme="0"/>
        <rFont val="Calibri"/>
        <family val="2"/>
        <scheme val="minor"/>
      </rPr>
      <t xml:space="preserve"> (mm</t>
    </r>
    <r>
      <rPr>
        <b/>
        <vertAlign val="superscript"/>
        <sz val="11"/>
        <color theme="0"/>
        <rFont val="Calibri"/>
        <family val="2"/>
        <scheme val="minor"/>
      </rPr>
      <t>2</t>
    </r>
    <r>
      <rPr>
        <b/>
        <sz val="11"/>
        <color theme="0"/>
        <rFont val="Calibri"/>
        <family val="2"/>
        <scheme val="minor"/>
      </rPr>
      <t>)</t>
    </r>
  </si>
  <si>
    <t>arithmetic mean</t>
  </si>
  <si>
    <t>ü</t>
  </si>
  <si>
    <t>Plotted Data - Line</t>
  </si>
  <si>
    <t>Hazen K (cm/s) = d102 (mm2)</t>
  </si>
  <si>
    <t>A. mean</t>
  </si>
  <si>
    <t>G mean</t>
  </si>
  <si>
    <t>Aguilar, J.R. 2013. Analysis of grain size distribution and hydraulic conductivity for a variety of sediment types with application to wadi sediments.  M.B2:B19S. thesis submitted to King Abdullah University of Science and Technology, Thuwal, Kingdom of Saudi Arabia, 134 pp.</t>
  </si>
  <si>
    <t>Barth, G.R., Hill, M.C., Illangasekare, T.H., Rajaram, H.  2001.  Predictive modeling of flow and transport in a two-dimensional intermediate-scale, heterogeneous porous medium.  Water Resources Research, v. 37, no. 10, 2503–2512.</t>
  </si>
  <si>
    <t>Beyer, W. 1964. "Zur Bestimmung der Wasserdurchlässigkeit von Kiesen und Sanden aus der Kornverteilungskurve." Wasserwirtschaft-Wassertechnik 14(6): 165-168.</t>
  </si>
  <si>
    <t>Hazen, A. 1892.  Some physical properties of sands and gravels, with special reference to their use in  filtration. Massachusetts State Board of Health, vol. 24th annual report, pp. 539-556.</t>
  </si>
  <si>
    <t>Rosas, J., Lopez, O., Missimer, T.M., Coulibaly, K.M., Dehwah, A.H.A., Sesler, K., Lujan, L.R., Mantilla, D.  2014.  Determination of hydraulic conductivity from grain-size distribution for different depositional environments.  Groundwater, v. 52, no. 3, 399-413.</t>
  </si>
  <si>
    <t>Zamarin, J.A.  1928.  Calculation of ground-water flow (in Russian).  Trudey I.V.H. Taskeni.</t>
  </si>
  <si>
    <t>Dullien, F.A., 1991. Fluid Transport and Pore Structure. Academic Press, San Diego, CA.</t>
  </si>
  <si>
    <t>Kasenow, M., 2002, Determination of Hydraulic Conductivity from Grain Size Analysis: Water Resources Publications, LLC, Highlands Ranch, Colorado, 97p.</t>
  </si>
  <si>
    <t>Odong, J.  2013.  Evaluation of empirical formulae for determination of hydraulic conductivity based on grain-size analysis.  International Journal of Agriculture and Environment, v. 1, 1-8.</t>
  </si>
  <si>
    <t>Slichter, C.S., 1898, Theoretical investigations of the motion of ground waters: United States Geological Survey, 19 th Annual Report, p 295-384.</t>
  </si>
  <si>
    <t>Terzaghi, K., 1925, Principles of soil mechanics: Engineering News-Record, v. 95, p 832.</t>
  </si>
  <si>
    <t>Devlin, J.F. (2015). HydrogeoSieveXL.  Excel-based Visual Basic tool freely available at http://www.people.ku.edu/~jfdevlin/Publications.html.   Cited 18 February, 2015.</t>
  </si>
  <si>
    <t>Fuchs, S. (2010) Deterministische kf-Wert-Schätzung nach petrographischer Bohrgutansprache (Deterministic kf value estimation from petrographic borehole records).  Grundwasser – Zeitschrift der Fachsektion Hydrogeologie 15: 177–189.</t>
  </si>
  <si>
    <t>Kozeny, J. (1953).  Das Wasser im Boden. Grundwasserbewegung (The water in the ground.
Groundwater flow).  Hydraulik, Springer, p 380-445.</t>
  </si>
  <si>
    <t>Krüger, E., 1919. Die Grundwasserbewegung (Groundwater flow). Int. Mitt. Bodenk. 8, 105–122.</t>
  </si>
  <si>
    <t>Moreau, J.P. Program to demonstrate the Akima spline fitting of Function SIN(X) in double precision.  http://jean-pierre.moreau.pagesperso-orange.fr/Fortran/akima_f90.txt .  Cited 30 January, 2015.</t>
  </si>
  <si>
    <t>Zunker, F. (1930). Das Verhalten des Wassers zum Boden (The behavior of groundwater).  Zeitschrift für Pflanzenernährung, Düngung und Bodenkunde. A25(1): 7.</t>
  </si>
  <si>
    <t>Freeze, R.A., Cherry, J.A.  1979. Groundwater. Prentice Hall, Englewood Cliffs, New Jersey.</t>
  </si>
  <si>
    <t>Białas, Z. (1966). O usrednianiu wspolczynnikow filtracji z zastosowaniem elektronicznej cyfrowej maszyny matematycznej (Averaging filter coefficients using digital electronic mathematical machines). Przedsiebiorstwo Geologiczne we Wroclawiu: 47-50.</t>
  </si>
  <si>
    <t>Thomson SERDP Borden sand</t>
  </si>
  <si>
    <t>de</t>
  </si>
  <si>
    <t>ne for Dg</t>
  </si>
  <si>
    <t>Schillig PVP4-5, elev 289.5 masl</t>
  </si>
  <si>
    <t>total weight</t>
  </si>
  <si>
    <t>tracer test derived Ks: 1.9e-3 m/s to 1.4e-2 m/s</t>
  </si>
  <si>
    <t>=</t>
  </si>
  <si>
    <t>164 m/d to 1210 m/d</t>
  </si>
  <si>
    <t>Dgeom approx</t>
  </si>
  <si>
    <t>Urumovic, K., Urumovic, K. Sr.  2106.  The referential grain size and effective porosity in the Kozeny–Carman model.  Hydrological Earth System Science, v. 20, 1669-1680.</t>
  </si>
  <si>
    <t>Shepherd</t>
  </si>
  <si>
    <t>Shephard</t>
  </si>
  <si>
    <t>Shepherd, R.G.  1989.  Correlations of permeability and grain size.  Ground Water, 27(5): 633-638.</t>
  </si>
  <si>
    <t>Sample 1 Alyamani and Sen</t>
  </si>
  <si>
    <t>Paul Van Horne &lt;Paul.VanHorne@shanwil.com&gt;</t>
  </si>
  <si>
    <t>total mass: 417.54 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</si>
</sst>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0.000"/>
    <numFmt numFmtId="165" formatCode="\(##\)"/>
    <numFmt numFmtId="166" formatCode=".000E+00"/>
    <numFmt numFmtId="167" formatCode="0.0000"/>
    <numFmt numFmtId="168" formatCode="0.0000E+00"/>
    <numFmt numFmtId="169" formatCode="0.000000"/>
    <numFmt numFmtId="170" formatCode="0.000E+00"/>
    <numFmt numFmtId="171" formatCode="0.0"/>
    <numFmt numFmtId="172" formatCode="0.000000000000000"/>
  </numFmts>
  <fonts count="36" x14ac:knownFonts="1">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b/>
      <i/>
      <sz val="11"/>
      <color theme="1"/>
      <name val="Calibri"/>
      <family val="2"/>
      <scheme val="minor"/>
    </font>
    <font>
      <b/>
      <i/>
      <vertAlign val="subscript"/>
      <sz val="11"/>
      <color theme="1"/>
      <name val="Calibri"/>
      <family val="2"/>
      <scheme val="minor"/>
    </font>
    <font>
      <b/>
      <vertAlign val="superscript"/>
      <sz val="11"/>
      <color theme="0"/>
      <name val="Calibri"/>
      <family val="2"/>
      <scheme val="minor"/>
    </font>
    <font>
      <b/>
      <sz val="11"/>
      <color theme="0"/>
      <name val="Symbol"/>
      <family val="1"/>
      <charset val="2"/>
    </font>
    <font>
      <b/>
      <sz val="11"/>
      <color theme="0"/>
      <name val="Calibri Light"/>
      <family val="2"/>
      <scheme val="major"/>
    </font>
    <font>
      <sz val="36"/>
      <color theme="0"/>
      <name val="Calibri"/>
      <family val="2"/>
      <scheme val="minor"/>
    </font>
    <font>
      <sz val="20"/>
      <color rgb="FF000000"/>
      <name val="Calibri"/>
      <family val="2"/>
    </font>
    <font>
      <sz val="11"/>
      <color rgb="FF000000"/>
      <name val="Calibri"/>
      <family val="2"/>
    </font>
    <font>
      <b/>
      <u/>
      <sz val="11"/>
      <color theme="1"/>
      <name val="Calibri"/>
      <family val="2"/>
      <scheme val="minor"/>
    </font>
    <font>
      <sz val="14"/>
      <color theme="1"/>
      <name val="Calibri"/>
      <family val="2"/>
      <scheme val="minor"/>
    </font>
    <font>
      <sz val="9"/>
      <color theme="1"/>
      <name val="Calibri"/>
      <family val="2"/>
      <scheme val="minor"/>
    </font>
    <font>
      <sz val="9"/>
      <name val="Calibri"/>
      <family val="2"/>
      <scheme val="minor"/>
    </font>
    <font>
      <vertAlign val="superscript"/>
      <sz val="9"/>
      <name val="Calibri"/>
      <family val="2"/>
      <scheme val="minor"/>
    </font>
    <font>
      <sz val="9"/>
      <name val="Symbol"/>
      <family val="1"/>
      <charset val="2"/>
    </font>
    <font>
      <sz val="9"/>
      <name val="Calibri Light"/>
      <family val="2"/>
      <scheme val="major"/>
    </font>
    <font>
      <b/>
      <vertAlign val="subscript"/>
      <sz val="11"/>
      <color theme="0"/>
      <name val="Calibri"/>
      <family val="2"/>
      <scheme val="minor"/>
    </font>
    <font>
      <vertAlign val="subscript"/>
      <sz val="9"/>
      <name val="Calibri"/>
      <family val="2"/>
      <scheme val="minor"/>
    </font>
    <font>
      <i/>
      <sz val="11"/>
      <color theme="1"/>
      <name val="Calibri"/>
      <family val="2"/>
      <scheme val="minor"/>
    </font>
    <font>
      <sz val="11"/>
      <color theme="0"/>
      <name val="Symbol"/>
      <family val="1"/>
      <charset val="2"/>
    </font>
    <font>
      <vertAlign val="subscript"/>
      <sz val="11"/>
      <color theme="0"/>
      <name val="Symbol"/>
      <family val="1"/>
      <charset val="2"/>
    </font>
    <font>
      <b/>
      <i/>
      <sz val="11"/>
      <color theme="0"/>
      <name val="Calibri"/>
      <family val="2"/>
      <scheme val="minor"/>
    </font>
    <font>
      <b/>
      <i/>
      <vertAlign val="subscript"/>
      <sz val="11"/>
      <color theme="0"/>
      <name val="Calibri"/>
      <family val="2"/>
      <scheme val="minor"/>
    </font>
    <font>
      <vertAlign val="subscript"/>
      <sz val="9"/>
      <color theme="1"/>
      <name val="Calibri"/>
      <family val="2"/>
      <scheme val="minor"/>
    </font>
    <font>
      <sz val="9"/>
      <color theme="1"/>
      <name val="Symbol"/>
      <family val="1"/>
      <charset val="2"/>
    </font>
    <font>
      <vertAlign val="subscript"/>
      <sz val="9"/>
      <color theme="1"/>
      <name val="Symbol"/>
      <family val="1"/>
      <charset val="2"/>
    </font>
    <font>
      <b/>
      <sz val="11"/>
      <color rgb="FFFFCCFF"/>
      <name val="Calibri"/>
      <family val="2"/>
      <scheme val="minor"/>
    </font>
    <font>
      <b/>
      <sz val="11"/>
      <color theme="9" tint="0.59999389629810485"/>
      <name val="Calibri"/>
      <family val="2"/>
      <scheme val="minor"/>
    </font>
    <font>
      <b/>
      <sz val="11"/>
      <color theme="0"/>
      <name val="Wingdings"/>
      <charset val="2"/>
    </font>
    <font>
      <sz val="11"/>
      <name val="Calibri"/>
      <family val="2"/>
      <scheme val="minor"/>
    </font>
    <font>
      <sz val="11"/>
      <color rgb="FF000000"/>
      <name val="Calibri"/>
      <family val="2"/>
      <scheme val="minor"/>
    </font>
    <font>
      <i/>
      <sz val="16"/>
      <color theme="1"/>
      <name val="Calibri"/>
      <family val="2"/>
      <scheme val="minor"/>
    </font>
    <font>
      <sz val="10"/>
      <color theme="1"/>
      <name val="Times New Roman"/>
      <family val="1"/>
    </font>
  </fonts>
  <fills count="6">
    <fill>
      <patternFill patternType="none"/>
    </fill>
    <fill>
      <patternFill patternType="gray125"/>
    </fill>
    <fill>
      <patternFill patternType="solid">
        <fgColor theme="3"/>
        <bgColor indexed="64"/>
      </patternFill>
    </fill>
    <fill>
      <patternFill patternType="solid">
        <fgColor theme="0"/>
        <bgColor indexed="64"/>
      </patternFill>
    </fill>
    <fill>
      <patternFill patternType="solid">
        <fgColor theme="0" tint="-4.9989318521683403E-2"/>
        <bgColor indexed="64"/>
      </patternFill>
    </fill>
    <fill>
      <patternFill patternType="solid">
        <fgColor theme="2"/>
        <bgColor indexed="64"/>
      </patternFill>
    </fill>
  </fills>
  <borders count="26">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theme="0"/>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theme="0"/>
      </bottom>
      <diagonal/>
    </border>
    <border>
      <left/>
      <right style="thin">
        <color indexed="64"/>
      </right>
      <top style="thin">
        <color theme="0"/>
      </top>
      <bottom style="thin">
        <color theme="0"/>
      </bottom>
      <diagonal/>
    </border>
    <border>
      <left/>
      <right/>
      <top style="thin">
        <color theme="0"/>
      </top>
      <bottom style="thin">
        <color theme="0"/>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style="thin">
        <color theme="0"/>
      </bottom>
      <diagonal/>
    </border>
    <border>
      <left style="thin">
        <color theme="0"/>
      </left>
      <right/>
      <top/>
      <bottom/>
      <diagonal/>
    </border>
    <border>
      <left style="thin">
        <color theme="0"/>
      </left>
      <right/>
      <top style="thin">
        <color theme="0"/>
      </top>
      <bottom/>
      <diagonal/>
    </border>
    <border>
      <left/>
      <right style="thin">
        <color theme="0"/>
      </right>
      <top style="thin">
        <color theme="0"/>
      </top>
      <bottom style="thin">
        <color theme="0"/>
      </bottom>
      <diagonal/>
    </border>
  </borders>
  <cellStyleXfs count="1">
    <xf numFmtId="0" fontId="0" fillId="0" borderId="0"/>
  </cellStyleXfs>
  <cellXfs count="127">
    <xf numFmtId="0" fontId="0" fillId="0" borderId="0" xfId="0"/>
    <xf numFmtId="0" fontId="1" fillId="2" borderId="0" xfId="0" applyFont="1" applyFill="1" applyBorder="1" applyAlignment="1">
      <alignment horizontal="center"/>
    </xf>
    <xf numFmtId="0" fontId="3" fillId="2" borderId="0" xfId="0" applyFont="1" applyFill="1" applyBorder="1" applyAlignment="1">
      <alignment horizontal="center"/>
    </xf>
    <xf numFmtId="0" fontId="0" fillId="4" borderId="0" xfId="0" applyFill="1" applyBorder="1" applyAlignment="1">
      <alignment horizontal="center"/>
    </xf>
    <xf numFmtId="2" fontId="3" fillId="2" borderId="0" xfId="0" applyNumberFormat="1" applyFont="1" applyFill="1" applyBorder="1" applyAlignment="1">
      <alignment horizontal="center"/>
    </xf>
    <xf numFmtId="2" fontId="0" fillId="4" borderId="0" xfId="0" applyNumberFormat="1" applyFill="1" applyBorder="1" applyAlignment="1">
      <alignment horizontal="center"/>
    </xf>
    <xf numFmtId="164" fontId="0" fillId="4" borderId="0" xfId="0" applyNumberFormat="1" applyFill="1" applyBorder="1" applyAlignment="1">
      <alignment horizontal="center"/>
    </xf>
    <xf numFmtId="0" fontId="0" fillId="2" borderId="0" xfId="0" applyFill="1" applyBorder="1"/>
    <xf numFmtId="0" fontId="1" fillId="2" borderId="0" xfId="0" quotePrefix="1" applyFont="1" applyFill="1" applyBorder="1" applyAlignment="1">
      <alignment horizontal="center"/>
    </xf>
    <xf numFmtId="16" fontId="1" fillId="2" borderId="0" xfId="0" quotePrefix="1" applyNumberFormat="1" applyFont="1" applyFill="1" applyBorder="1" applyAlignment="1">
      <alignment horizontal="center"/>
    </xf>
    <xf numFmtId="0" fontId="0" fillId="2" borderId="0" xfId="0" applyFill="1" applyBorder="1" applyAlignment="1">
      <alignment horizontal="center"/>
    </xf>
    <xf numFmtId="0" fontId="2" fillId="3" borderId="3" xfId="0" applyFont="1" applyFill="1" applyBorder="1" applyAlignment="1">
      <alignment horizontal="center" vertical="center" wrapText="1"/>
    </xf>
    <xf numFmtId="0" fontId="0" fillId="3" borderId="0" xfId="0" applyFill="1" applyBorder="1" applyAlignment="1">
      <alignment horizontal="center"/>
    </xf>
    <xf numFmtId="0" fontId="1" fillId="2" borderId="4" xfId="0" applyFont="1" applyFill="1" applyBorder="1" applyAlignment="1">
      <alignment horizontal="center"/>
    </xf>
    <xf numFmtId="164" fontId="3" fillId="2" borderId="0" xfId="0" applyNumberFormat="1" applyFont="1" applyFill="1" applyBorder="1" applyAlignment="1">
      <alignment horizontal="center"/>
    </xf>
    <xf numFmtId="166" fontId="1" fillId="2" borderId="4" xfId="0" applyNumberFormat="1" applyFont="1" applyFill="1" applyBorder="1" applyAlignment="1">
      <alignment horizontal="center"/>
    </xf>
    <xf numFmtId="166" fontId="1" fillId="2" borderId="0" xfId="0" applyNumberFormat="1" applyFont="1" applyFill="1" applyBorder="1" applyAlignment="1">
      <alignment horizontal="center"/>
    </xf>
    <xf numFmtId="167" fontId="0" fillId="4" borderId="0" xfId="0" applyNumberFormat="1" applyFill="1" applyBorder="1" applyAlignment="1">
      <alignment horizontal="center"/>
    </xf>
    <xf numFmtId="168" fontId="0" fillId="4" borderId="0" xfId="0" applyNumberFormat="1" applyFill="1" applyBorder="1"/>
    <xf numFmtId="166" fontId="0" fillId="4" borderId="0" xfId="0" applyNumberFormat="1" applyFill="1" applyBorder="1" applyAlignment="1">
      <alignment horizontal="center"/>
    </xf>
    <xf numFmtId="0" fontId="0" fillId="0" borderId="2" xfId="0" applyBorder="1"/>
    <xf numFmtId="0" fontId="0" fillId="0" borderId="2" xfId="0" applyBorder="1" applyAlignment="1">
      <alignment horizontal="center"/>
    </xf>
    <xf numFmtId="0" fontId="0" fillId="0" borderId="0" xfId="0" applyAlignment="1">
      <alignment horizontal="center" wrapText="1"/>
    </xf>
    <xf numFmtId="0" fontId="0" fillId="0" borderId="0" xfId="0" applyBorder="1"/>
    <xf numFmtId="0" fontId="0" fillId="0" borderId="2" xfId="0" applyBorder="1" applyAlignment="1"/>
    <xf numFmtId="0" fontId="14" fillId="0" borderId="0" xfId="0" applyFont="1"/>
    <xf numFmtId="0" fontId="14" fillId="0" borderId="0" xfId="0" applyFont="1" applyAlignment="1">
      <alignment horizontal="center"/>
    </xf>
    <xf numFmtId="0" fontId="14" fillId="0" borderId="3" xfId="0" applyFont="1" applyBorder="1" applyAlignment="1">
      <alignment horizontal="center" wrapText="1"/>
    </xf>
    <xf numFmtId="0" fontId="14" fillId="0" borderId="15" xfId="0" applyFont="1" applyBorder="1" applyAlignment="1">
      <alignment horizontal="center" wrapText="1"/>
    </xf>
    <xf numFmtId="0" fontId="14" fillId="0" borderId="10" xfId="0" applyFont="1" applyBorder="1"/>
    <xf numFmtId="0" fontId="14" fillId="0" borderId="6" xfId="0" applyFont="1" applyBorder="1"/>
    <xf numFmtId="0" fontId="14" fillId="0" borderId="5" xfId="0" applyFont="1" applyBorder="1"/>
    <xf numFmtId="0" fontId="15" fillId="0" borderId="5" xfId="0" applyFont="1" applyFill="1" applyBorder="1" applyAlignment="1">
      <alignment horizontal="center"/>
    </xf>
    <xf numFmtId="2" fontId="15" fillId="0" borderId="6" xfId="0" applyNumberFormat="1" applyFont="1" applyFill="1" applyBorder="1" applyAlignment="1">
      <alignment horizontal="center"/>
    </xf>
    <xf numFmtId="0" fontId="14" fillId="0" borderId="11" xfId="0" applyFont="1" applyBorder="1"/>
    <xf numFmtId="0" fontId="14" fillId="0" borderId="8" xfId="0" applyFont="1" applyBorder="1"/>
    <xf numFmtId="0" fontId="14" fillId="0" borderId="7" xfId="0" applyFont="1" applyBorder="1"/>
    <xf numFmtId="0" fontId="15" fillId="0" borderId="7" xfId="0" applyFont="1" applyFill="1" applyBorder="1" applyAlignment="1">
      <alignment horizontal="center"/>
    </xf>
    <xf numFmtId="2" fontId="15" fillId="0" borderId="8" xfId="0" applyNumberFormat="1" applyFont="1" applyFill="1" applyBorder="1" applyAlignment="1">
      <alignment horizontal="center"/>
    </xf>
    <xf numFmtId="167" fontId="15" fillId="0" borderId="8" xfId="0" applyNumberFormat="1" applyFont="1" applyFill="1" applyBorder="1" applyAlignment="1">
      <alignment horizontal="center"/>
    </xf>
    <xf numFmtId="164" fontId="15" fillId="0" borderId="8" xfId="0" applyNumberFormat="1" applyFont="1" applyFill="1" applyBorder="1" applyAlignment="1">
      <alignment horizontal="center"/>
    </xf>
    <xf numFmtId="0" fontId="14" fillId="0" borderId="7" xfId="0" applyFont="1" applyBorder="1" applyAlignment="1">
      <alignment horizontal="right"/>
    </xf>
    <xf numFmtId="0" fontId="14" fillId="0" borderId="9" xfId="0" applyFont="1" applyBorder="1"/>
    <xf numFmtId="0" fontId="14" fillId="0" borderId="9" xfId="0" applyFont="1" applyBorder="1" applyAlignment="1">
      <alignment horizontal="right"/>
    </xf>
    <xf numFmtId="0" fontId="14" fillId="0" borderId="1" xfId="0" applyFont="1" applyBorder="1" applyAlignment="1">
      <alignment horizontal="right"/>
    </xf>
    <xf numFmtId="0" fontId="14" fillId="0" borderId="12" xfId="0" applyFont="1" applyBorder="1"/>
    <xf numFmtId="0" fontId="14" fillId="0" borderId="1" xfId="0" applyFont="1" applyBorder="1"/>
    <xf numFmtId="0" fontId="14" fillId="0" borderId="10" xfId="0" applyFont="1" applyBorder="1" applyAlignment="1">
      <alignment horizontal="center"/>
    </xf>
    <xf numFmtId="0" fontId="14" fillId="0" borderId="11" xfId="0" applyFont="1" applyBorder="1" applyAlignment="1">
      <alignment horizontal="center"/>
    </xf>
    <xf numFmtId="0" fontId="14" fillId="0" borderId="3" xfId="0" applyFont="1" applyBorder="1" applyAlignment="1">
      <alignment horizontal="center" vertical="center" wrapText="1"/>
    </xf>
    <xf numFmtId="0" fontId="14" fillId="0" borderId="0" xfId="0" applyFont="1" applyBorder="1" applyAlignment="1">
      <alignment horizontal="center" wrapText="1"/>
    </xf>
    <xf numFmtId="0" fontId="14" fillId="0" borderId="0" xfId="0" applyFont="1" applyBorder="1"/>
    <xf numFmtId="0" fontId="14" fillId="0" borderId="0" xfId="0" applyFont="1" applyFill="1" applyBorder="1" applyAlignment="1">
      <alignment horizontal="center"/>
    </xf>
    <xf numFmtId="0" fontId="14" fillId="0" borderId="0" xfId="0" applyFont="1" applyAlignment="1">
      <alignment horizontal="right"/>
    </xf>
    <xf numFmtId="0" fontId="14" fillId="5" borderId="14" xfId="0" applyFont="1" applyFill="1" applyBorder="1" applyAlignment="1">
      <alignment horizontal="center"/>
    </xf>
    <xf numFmtId="164" fontId="14" fillId="0" borderId="6" xfId="0" applyNumberFormat="1" applyFont="1" applyFill="1" applyBorder="1" applyAlignment="1">
      <alignment horizontal="center"/>
    </xf>
    <xf numFmtId="164" fontId="14" fillId="0" borderId="8" xfId="0" applyNumberFormat="1" applyFont="1" applyFill="1" applyBorder="1" applyAlignment="1">
      <alignment horizontal="center"/>
    </xf>
    <xf numFmtId="164" fontId="14" fillId="0" borderId="1" xfId="0" applyNumberFormat="1" applyFont="1" applyFill="1" applyBorder="1" applyAlignment="1">
      <alignment horizontal="center"/>
    </xf>
    <xf numFmtId="0" fontId="14" fillId="0" borderId="13" xfId="0" applyFont="1" applyBorder="1" applyAlignment="1">
      <alignment horizontal="center"/>
    </xf>
    <xf numFmtId="0" fontId="14" fillId="0" borderId="15" xfId="0" applyFont="1" applyBorder="1" applyAlignment="1">
      <alignment horizontal="center"/>
    </xf>
    <xf numFmtId="0" fontId="14" fillId="0" borderId="8" xfId="0" applyFont="1" applyBorder="1" applyAlignment="1">
      <alignment horizontal="center"/>
    </xf>
    <xf numFmtId="0" fontId="14" fillId="0" borderId="12" xfId="0" applyFont="1" applyBorder="1" applyAlignment="1">
      <alignment horizontal="center"/>
    </xf>
    <xf numFmtId="0" fontId="14" fillId="0" borderId="1" xfId="0" applyFont="1" applyBorder="1" applyAlignment="1">
      <alignment horizontal="center"/>
    </xf>
    <xf numFmtId="0" fontId="15" fillId="0" borderId="10" xfId="0" applyFont="1" applyFill="1" applyBorder="1" applyAlignment="1">
      <alignment horizontal="center"/>
    </xf>
    <xf numFmtId="0" fontId="15" fillId="0" borderId="11" xfId="0" applyFont="1" applyFill="1" applyBorder="1" applyAlignment="1">
      <alignment horizontal="center"/>
    </xf>
    <xf numFmtId="166" fontId="15" fillId="0" borderId="10" xfId="0" applyNumberFormat="1" applyFont="1" applyFill="1" applyBorder="1" applyAlignment="1">
      <alignment horizontal="center"/>
    </xf>
    <xf numFmtId="166" fontId="15" fillId="0" borderId="11" xfId="0" applyNumberFormat="1" applyFont="1" applyFill="1" applyBorder="1" applyAlignment="1">
      <alignment horizontal="center"/>
    </xf>
    <xf numFmtId="2" fontId="15" fillId="0" borderId="10" xfId="0" applyNumberFormat="1" applyFont="1" applyFill="1" applyBorder="1" applyAlignment="1">
      <alignment horizontal="center"/>
    </xf>
    <xf numFmtId="2" fontId="15" fillId="0" borderId="11" xfId="0" applyNumberFormat="1" applyFont="1" applyFill="1" applyBorder="1" applyAlignment="1">
      <alignment horizontal="center"/>
    </xf>
    <xf numFmtId="0" fontId="14" fillId="5" borderId="2" xfId="0" applyFont="1" applyFill="1" applyBorder="1" applyAlignment="1">
      <alignment horizontal="center"/>
    </xf>
    <xf numFmtId="0" fontId="14" fillId="0" borderId="0" xfId="0" applyFont="1" applyAlignment="1">
      <alignment horizontal="left"/>
    </xf>
    <xf numFmtId="0" fontId="1" fillId="2" borderId="0" xfId="0" applyFont="1" applyFill="1" applyBorder="1" applyAlignment="1">
      <alignment horizontal="center"/>
    </xf>
    <xf numFmtId="0" fontId="1" fillId="2" borderId="16" xfId="0" applyFont="1" applyFill="1" applyBorder="1" applyAlignment="1">
      <alignment horizontal="center"/>
    </xf>
    <xf numFmtId="0" fontId="1" fillId="2" borderId="16" xfId="0" applyFont="1" applyFill="1" applyBorder="1"/>
    <xf numFmtId="0" fontId="22" fillId="2" borderId="0" xfId="0" applyFont="1" applyFill="1" applyBorder="1" applyAlignment="1">
      <alignment horizontal="center"/>
    </xf>
    <xf numFmtId="0" fontId="2" fillId="3" borderId="15" xfId="0" applyFont="1" applyFill="1" applyBorder="1" applyAlignment="1">
      <alignment horizontal="center" vertical="center" wrapText="1"/>
    </xf>
    <xf numFmtId="164" fontId="1" fillId="2" borderId="4" xfId="0" applyNumberFormat="1" applyFont="1" applyFill="1" applyBorder="1" applyAlignment="1">
      <alignment horizontal="center"/>
    </xf>
    <xf numFmtId="164" fontId="1" fillId="2" borderId="0" xfId="0" applyNumberFormat="1" applyFont="1" applyFill="1" applyBorder="1" applyAlignment="1">
      <alignment horizontal="center"/>
    </xf>
    <xf numFmtId="2" fontId="3" fillId="2" borderId="0" xfId="0" applyNumberFormat="1" applyFont="1" applyFill="1" applyBorder="1"/>
    <xf numFmtId="0" fontId="27" fillId="0" borderId="7" xfId="0" applyFont="1" applyBorder="1" applyAlignment="1">
      <alignment horizontal="center"/>
    </xf>
    <xf numFmtId="168" fontId="15" fillId="0" borderId="8" xfId="0" applyNumberFormat="1" applyFont="1" applyFill="1" applyBorder="1" applyAlignment="1">
      <alignment horizontal="center"/>
    </xf>
    <xf numFmtId="0" fontId="12" fillId="0" borderId="0" xfId="0" applyFont="1" applyAlignment="1">
      <alignment horizontal="left" vertical="top" wrapText="1"/>
    </xf>
    <xf numFmtId="0" fontId="0" fillId="0" borderId="0" xfId="0" applyAlignment="1">
      <alignment horizontal="left" vertical="top" wrapText="1"/>
    </xf>
    <xf numFmtId="11" fontId="0" fillId="0" borderId="0" xfId="0" applyNumberFormat="1"/>
    <xf numFmtId="2" fontId="3" fillId="2" borderId="17" xfId="0" applyNumberFormat="1" applyFont="1" applyFill="1" applyBorder="1" applyAlignment="1">
      <alignment horizontal="center" vertical="center" wrapText="1"/>
    </xf>
    <xf numFmtId="164" fontId="14" fillId="0" borderId="8" xfId="0" applyNumberFormat="1" applyFont="1" applyBorder="1" applyAlignment="1">
      <alignment horizontal="center"/>
    </xf>
    <xf numFmtId="166" fontId="1" fillId="2" borderId="18" xfId="0" applyNumberFormat="1" applyFont="1" applyFill="1" applyBorder="1" applyAlignment="1">
      <alignment horizontal="center"/>
    </xf>
    <xf numFmtId="0" fontId="15" fillId="0" borderId="19" xfId="0" applyFont="1" applyFill="1" applyBorder="1" applyAlignment="1">
      <alignment horizontal="center"/>
    </xf>
    <xf numFmtId="166" fontId="15" fillId="0" borderId="20" xfId="0" applyNumberFormat="1" applyFont="1" applyFill="1" applyBorder="1" applyAlignment="1">
      <alignment horizontal="center"/>
    </xf>
    <xf numFmtId="2" fontId="15" fillId="0" borderId="21" xfId="0" applyNumberFormat="1" applyFont="1" applyFill="1" applyBorder="1" applyAlignment="1">
      <alignment horizontal="center"/>
    </xf>
    <xf numFmtId="0" fontId="0" fillId="0" borderId="0" xfId="0" applyAlignment="1">
      <alignment horizontal="center"/>
    </xf>
    <xf numFmtId="0" fontId="0" fillId="2" borderId="23" xfId="0" applyFill="1" applyBorder="1"/>
    <xf numFmtId="0" fontId="30" fillId="2" borderId="22" xfId="0" applyFont="1" applyFill="1" applyBorder="1" applyAlignment="1">
      <alignment horizontal="center"/>
    </xf>
    <xf numFmtId="0" fontId="31" fillId="2" borderId="0" xfId="0" applyFont="1" applyFill="1" applyBorder="1" applyAlignment="1">
      <alignment horizontal="center"/>
    </xf>
    <xf numFmtId="166" fontId="31" fillId="2" borderId="0" xfId="0" applyNumberFormat="1" applyFont="1" applyFill="1" applyBorder="1" applyAlignment="1">
      <alignment horizontal="center"/>
    </xf>
    <xf numFmtId="166" fontId="0" fillId="2" borderId="0" xfId="0" applyNumberFormat="1" applyFill="1" applyBorder="1"/>
    <xf numFmtId="0" fontId="0" fillId="2" borderId="0" xfId="0" applyNumberFormat="1" applyFill="1" applyBorder="1"/>
    <xf numFmtId="0" fontId="29" fillId="2" borderId="24" xfId="0" applyFont="1" applyFill="1" applyBorder="1" applyAlignment="1">
      <alignment horizontal="center"/>
    </xf>
    <xf numFmtId="166" fontId="1" fillId="2" borderId="25" xfId="0" applyNumberFormat="1" applyFont="1" applyFill="1" applyBorder="1" applyAlignment="1">
      <alignment horizontal="center"/>
    </xf>
    <xf numFmtId="166" fontId="32" fillId="2" borderId="0" xfId="0" applyNumberFormat="1" applyFont="1" applyFill="1" applyBorder="1"/>
    <xf numFmtId="0" fontId="32" fillId="2" borderId="0" xfId="0" applyFont="1" applyFill="1" applyBorder="1"/>
    <xf numFmtId="0" fontId="0" fillId="0" borderId="0" xfId="0" applyAlignment="1">
      <alignment horizontal="left" vertical="center"/>
    </xf>
    <xf numFmtId="0" fontId="0" fillId="0" borderId="0" xfId="0" applyAlignment="1">
      <alignment horizontal="left"/>
    </xf>
    <xf numFmtId="0" fontId="33" fillId="0" borderId="0" xfId="0" applyFont="1" applyAlignment="1">
      <alignment horizontal="left" vertical="center" wrapText="1"/>
    </xf>
    <xf numFmtId="165" fontId="0" fillId="0" borderId="0" xfId="0" applyNumberFormat="1" applyFill="1" applyAlignment="1">
      <alignment horizontal="left" vertical="top"/>
    </xf>
    <xf numFmtId="0" fontId="34" fillId="0" borderId="0" xfId="0" applyFont="1"/>
    <xf numFmtId="164" fontId="32" fillId="2" borderId="0" xfId="0" applyNumberFormat="1" applyFont="1" applyFill="1" applyBorder="1" applyAlignment="1">
      <alignment horizontal="center"/>
    </xf>
    <xf numFmtId="2" fontId="15" fillId="0" borderId="12" xfId="0" applyNumberFormat="1" applyFont="1" applyFill="1" applyBorder="1" applyAlignment="1">
      <alignment horizontal="center"/>
    </xf>
    <xf numFmtId="169" fontId="3" fillId="2" borderId="0" xfId="0" applyNumberFormat="1" applyFont="1" applyFill="1" applyBorder="1" applyAlignment="1">
      <alignment horizontal="center"/>
    </xf>
    <xf numFmtId="0" fontId="3" fillId="2" borderId="0" xfId="0" applyFont="1" applyFill="1" applyBorder="1"/>
    <xf numFmtId="170" fontId="3" fillId="2" borderId="0" xfId="0" applyNumberFormat="1" applyFont="1" applyFill="1" applyBorder="1"/>
    <xf numFmtId="171" fontId="0" fillId="2" borderId="0" xfId="0" applyNumberFormat="1" applyFill="1" applyBorder="1"/>
    <xf numFmtId="0" fontId="11" fillId="0" borderId="0" xfId="0" applyFont="1" applyAlignment="1">
      <alignment horizontal="right" vertical="center"/>
    </xf>
    <xf numFmtId="0" fontId="35" fillId="0" borderId="0" xfId="0" applyFont="1"/>
    <xf numFmtId="172" fontId="0" fillId="2" borderId="0" xfId="0" applyNumberFormat="1" applyFill="1" applyBorder="1"/>
    <xf numFmtId="0" fontId="9" fillId="2" borderId="0" xfId="0" applyFont="1" applyFill="1" applyBorder="1" applyAlignment="1">
      <alignment horizontal="center" vertical="center" wrapText="1"/>
    </xf>
    <xf numFmtId="0" fontId="14" fillId="0" borderId="13" xfId="0" applyFont="1" applyBorder="1" applyAlignment="1">
      <alignment horizontal="center" vertical="center" wrapText="1"/>
    </xf>
    <xf numFmtId="0" fontId="14" fillId="0" borderId="15" xfId="0" applyFont="1" applyBorder="1" applyAlignment="1">
      <alignment horizontal="center" vertical="center" wrapText="1"/>
    </xf>
    <xf numFmtId="0" fontId="13" fillId="5" borderId="0" xfId="0" applyFont="1" applyFill="1" applyAlignment="1">
      <alignment horizontal="center"/>
    </xf>
    <xf numFmtId="0" fontId="14" fillId="0" borderId="9" xfId="0" applyFont="1" applyBorder="1" applyAlignment="1">
      <alignment horizontal="center"/>
    </xf>
    <xf numFmtId="0" fontId="14" fillId="0" borderId="1" xfId="0" applyFont="1" applyBorder="1" applyAlignment="1">
      <alignment horizontal="center"/>
    </xf>
    <xf numFmtId="0" fontId="14" fillId="0" borderId="13" xfId="0" applyFont="1" applyBorder="1" applyAlignment="1">
      <alignment horizontal="center"/>
    </xf>
    <xf numFmtId="0" fontId="14" fillId="0" borderId="15" xfId="0" applyFont="1" applyBorder="1" applyAlignment="1">
      <alignment horizontal="center"/>
    </xf>
    <xf numFmtId="0" fontId="14" fillId="0" borderId="5" xfId="0" applyFont="1" applyBorder="1" applyAlignment="1">
      <alignment horizontal="center"/>
    </xf>
    <xf numFmtId="0" fontId="14" fillId="0" borderId="6" xfId="0" applyFont="1" applyBorder="1" applyAlignment="1">
      <alignment horizontal="center"/>
    </xf>
    <xf numFmtId="0" fontId="14" fillId="0" borderId="7" xfId="0" applyFont="1" applyBorder="1" applyAlignment="1">
      <alignment horizontal="center"/>
    </xf>
    <xf numFmtId="0" fontId="14" fillId="0" borderId="8"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FFCCFF"/>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1"/>
          <c:order val="0"/>
          <c:spPr>
            <a:ln w="25400" cap="flat" cmpd="sng" algn="ctr">
              <a:solidFill>
                <a:schemeClr val="tx1"/>
              </a:solidFill>
              <a:round/>
            </a:ln>
            <a:effectLst/>
          </c:spPr>
          <c:marker>
            <c:symbol val="none"/>
          </c:marker>
          <c:xVal>
            <c:numRef>
              <c:f>Input!$Y$3:$Y$1000</c:f>
              <c:numCache>
                <c:formatCode>General</c:formatCode>
                <c:ptCount val="998"/>
              </c:numCache>
            </c:numRef>
          </c:xVal>
          <c:yVal>
            <c:numRef>
              <c:f>Input!$Z$3:$Z$1000</c:f>
              <c:numCache>
                <c:formatCode>General</c:formatCode>
                <c:ptCount val="998"/>
              </c:numCache>
            </c:numRef>
          </c:yVal>
          <c:smooth val="0"/>
          <c:extLst>
            <c:ext xmlns:c16="http://schemas.microsoft.com/office/drawing/2014/chart" uri="{C3380CC4-5D6E-409C-BE32-E72D297353CC}">
              <c16:uniqueId val="{00000000-6233-47C6-9ABD-6165877F01DC}"/>
            </c:ext>
          </c:extLst>
        </c:ser>
        <c:ser>
          <c:idx val="0"/>
          <c:order val="1"/>
          <c:spPr>
            <a:ln w="25400" cap="flat" cmpd="dbl" algn="ctr">
              <a:noFill/>
              <a:round/>
            </a:ln>
            <a:effectLst/>
          </c:spPr>
          <c:marker>
            <c:symbol val="circle"/>
            <c:size val="6"/>
            <c:spPr>
              <a:noFill/>
              <a:ln w="34925" cap="flat" cmpd="dbl" algn="ctr">
                <a:solidFill>
                  <a:schemeClr val="accent1">
                    <a:lumMod val="75000"/>
                    <a:alpha val="70000"/>
                  </a:schemeClr>
                </a:solidFill>
                <a:round/>
              </a:ln>
              <a:effectLst/>
            </c:spPr>
          </c:marker>
          <c:xVal>
            <c:numRef>
              <c:f>Input!$B$8:$B$109</c:f>
              <c:numCache>
                <c:formatCode>General</c:formatCode>
                <c:ptCount val="102"/>
              </c:numCache>
            </c:numRef>
          </c:xVal>
          <c:yVal>
            <c:numRef>
              <c:f>Input!$E$8:$E$109</c:f>
              <c:numCache>
                <c:formatCode>General</c:formatCode>
                <c:ptCount val="102"/>
              </c:numCache>
            </c:numRef>
          </c:yVal>
          <c:smooth val="0"/>
          <c:extLst>
            <c:ext xmlns:c16="http://schemas.microsoft.com/office/drawing/2014/chart" uri="{C3380CC4-5D6E-409C-BE32-E72D297353CC}">
              <c16:uniqueId val="{00000001-6233-47C6-9ABD-6165877F01DC}"/>
            </c:ext>
          </c:extLst>
        </c:ser>
        <c:dLbls>
          <c:showLegendKey val="0"/>
          <c:showVal val="0"/>
          <c:showCatName val="0"/>
          <c:showSerName val="0"/>
          <c:showPercent val="0"/>
          <c:showBubbleSize val="0"/>
        </c:dLbls>
        <c:axId val="490202528"/>
        <c:axId val="490202920"/>
      </c:scatterChart>
      <c:valAx>
        <c:axId val="490202528"/>
        <c:scaling>
          <c:logBase val="10"/>
          <c:orientation val="minMax"/>
          <c:min val="1.0000000000000002E-3"/>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Grain size (mm)</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202920"/>
        <c:crossesAt val="1"/>
        <c:crossBetween val="midCat"/>
      </c:valAx>
      <c:valAx>
        <c:axId val="490202920"/>
        <c:scaling>
          <c:orientation val="minMax"/>
          <c:max val="10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Cumulative Weight Percent</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202528"/>
        <c:crossesAt val="1.0000000000000002E-3"/>
        <c:crossBetween val="midCat"/>
        <c:majorUnit val="25"/>
        <c:min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met criteria</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Input!$AF$3:$AF$18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0-F7E3-47F8-82AD-FF74471F5890}"/>
            </c:ext>
          </c:extLst>
        </c:ser>
        <c:ser>
          <c:idx val="3"/>
          <c:order val="1"/>
          <c:tx>
            <c:v>failed criteria</c:v>
          </c:tx>
          <c:spPr>
            <a:solidFill>
              <a:schemeClr val="bg1"/>
            </a:solidFill>
            <a:ln w="25400">
              <a:solidFill>
                <a:schemeClr val="bg1">
                  <a:lumMod val="75000"/>
                </a:schemeClr>
              </a:solid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Input!$AK$3:$AK$18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1-F7E3-47F8-82AD-FF74471F5890}"/>
            </c:ext>
          </c:extLst>
        </c:ser>
        <c:dLbls>
          <c:showLegendKey val="0"/>
          <c:showVal val="0"/>
          <c:showCatName val="0"/>
          <c:showSerName val="0"/>
          <c:showPercent val="0"/>
          <c:showBubbleSize val="0"/>
        </c:dLbls>
        <c:gapWidth val="25"/>
        <c:overlap val="72"/>
        <c:axId val="490203704"/>
        <c:axId val="490412928"/>
      </c:barChart>
      <c:lineChart>
        <c:grouping val="standard"/>
        <c:varyColors val="0"/>
        <c:ser>
          <c:idx val="1"/>
          <c:order val="2"/>
          <c:tx>
            <c:strRef>
              <c:f>Input!$G$35</c:f>
              <c:strCache>
                <c:ptCount val="1"/>
                <c:pt idx="0">
                  <c:v>geometric mean</c:v>
                </c:pt>
              </c:strCache>
            </c:strRef>
          </c:tx>
          <c:spPr>
            <a:ln w="25400" cap="rnd">
              <a:solidFill>
                <a:schemeClr val="accent2"/>
              </a:solidFill>
              <a:prstDash val="sysDash"/>
              <a:round/>
            </a:ln>
            <a:effectLst/>
          </c:spPr>
          <c:marker>
            <c:symbol val="none"/>
          </c:marker>
          <c:val>
            <c:numRef>
              <c:f>Input!$AN$3:$AN$18</c:f>
              <c:numCache>
                <c:formatCode>.000E+00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extLst>
            <c:ext xmlns:c16="http://schemas.microsoft.com/office/drawing/2014/chart" uri="{C3380CC4-5D6E-409C-BE32-E72D297353CC}">
              <c16:uniqueId val="{00000002-F7E3-47F8-82AD-FF74471F5890}"/>
            </c:ext>
          </c:extLst>
        </c:ser>
        <c:ser>
          <c:idx val="2"/>
          <c:order val="3"/>
          <c:tx>
            <c:strRef>
              <c:f>Input!$G$36</c:f>
              <c:strCache>
                <c:ptCount val="1"/>
                <c:pt idx="0">
                  <c:v>arithmetic mean</c:v>
                </c:pt>
              </c:strCache>
            </c:strRef>
          </c:tx>
          <c:spPr>
            <a:ln w="25400" cap="rnd">
              <a:solidFill>
                <a:srgbClr val="00B050"/>
              </a:solidFill>
              <a:prstDash val="dash"/>
              <a:round/>
            </a:ln>
            <a:effectLst/>
          </c:spPr>
          <c:marker>
            <c:symbol val="none"/>
          </c:marker>
          <c:val>
            <c:numRef>
              <c:f>Input!$AM$3:$AM$18</c:f>
              <c:numCache>
                <c:formatCode>.000E+00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extLst>
            <c:ext xmlns:c16="http://schemas.microsoft.com/office/drawing/2014/chart" uri="{C3380CC4-5D6E-409C-BE32-E72D297353CC}">
              <c16:uniqueId val="{00000003-F7E3-47F8-82AD-FF74471F5890}"/>
            </c:ext>
          </c:extLst>
        </c:ser>
        <c:dLbls>
          <c:showLegendKey val="0"/>
          <c:showVal val="0"/>
          <c:showCatName val="0"/>
          <c:showSerName val="0"/>
          <c:showPercent val="0"/>
          <c:showBubbleSize val="0"/>
        </c:dLbls>
        <c:marker val="1"/>
        <c:smooth val="0"/>
        <c:axId val="490203704"/>
        <c:axId val="490412928"/>
      </c:lineChart>
      <c:catAx>
        <c:axId val="490203704"/>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0412928"/>
        <c:crossesAt val="1.0000000000000004E-5"/>
        <c:auto val="1"/>
        <c:lblAlgn val="ctr"/>
        <c:lblOffset val="100"/>
        <c:noMultiLvlLbl val="0"/>
      </c:catAx>
      <c:valAx>
        <c:axId val="490412928"/>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K (m/d)</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0203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133771977132996"/>
          <c:y val="5.4098304790701129E-2"/>
          <c:w val="0.80838830762593028"/>
          <c:h val="0.61674584562194845"/>
        </c:manualLayout>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Input!$M$23:$M$33</c:f>
              <c:strCache>
                <c:ptCount val="11"/>
                <c:pt idx="0">
                  <c:v>Boulder</c:v>
                </c:pt>
                <c:pt idx="1">
                  <c:v>coarse gravel</c:v>
                </c:pt>
                <c:pt idx="2">
                  <c:v>medium gravel</c:v>
                </c:pt>
                <c:pt idx="3">
                  <c:v>fine gravel</c:v>
                </c:pt>
                <c:pt idx="4">
                  <c:v>coarse sand</c:v>
                </c:pt>
                <c:pt idx="5">
                  <c:v>medium sand</c:v>
                </c:pt>
                <c:pt idx="6">
                  <c:v>fine sand</c:v>
                </c:pt>
                <c:pt idx="7">
                  <c:v>coarse silt</c:v>
                </c:pt>
                <c:pt idx="8">
                  <c:v>medium silt</c:v>
                </c:pt>
                <c:pt idx="9">
                  <c:v>fine silt</c:v>
                </c:pt>
                <c:pt idx="10">
                  <c:v>clay</c:v>
                </c:pt>
              </c:strCache>
            </c:strRef>
          </c:cat>
          <c:val>
            <c:numRef>
              <c:f>Input!$N$23:$N$33</c:f>
              <c:numCache>
                <c:formatCode>General</c:formatCode>
                <c:ptCount val="11"/>
              </c:numCache>
            </c:numRef>
          </c:val>
          <c:extLst>
            <c:ext xmlns:c16="http://schemas.microsoft.com/office/drawing/2014/chart" uri="{C3380CC4-5D6E-409C-BE32-E72D297353CC}">
              <c16:uniqueId val="{00000000-6469-4341-B1BA-95755F1CB8F1}"/>
            </c:ext>
          </c:extLst>
        </c:ser>
        <c:dLbls>
          <c:showLegendKey val="0"/>
          <c:showVal val="0"/>
          <c:showCatName val="0"/>
          <c:showSerName val="0"/>
          <c:showPercent val="0"/>
          <c:showBubbleSize val="0"/>
        </c:dLbls>
        <c:gapWidth val="100"/>
        <c:overlap val="-24"/>
        <c:axId val="490413712"/>
        <c:axId val="490414104"/>
      </c:barChart>
      <c:catAx>
        <c:axId val="490413712"/>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0414104"/>
        <c:crosses val="autoZero"/>
        <c:auto val="1"/>
        <c:lblAlgn val="ctr"/>
        <c:lblOffset val="100"/>
        <c:noMultiLvlLbl val="0"/>
      </c:catAx>
      <c:valAx>
        <c:axId val="490414104"/>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041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22225" cap="flat" cmpd="sng" algn="ctr">
              <a:solidFill>
                <a:schemeClr val="accent1"/>
              </a:solidFill>
              <a:round/>
            </a:ln>
            <a:effectLst/>
          </c:spPr>
          <c:marker>
            <c:symbol val="circle"/>
            <c:size val="5"/>
            <c:spPr>
              <a:solidFill>
                <a:schemeClr val="accent1"/>
              </a:solidFill>
              <a:ln w="34925" cap="flat" cmpd="dbl" algn="ctr">
                <a:noFill/>
                <a:round/>
              </a:ln>
              <a:effectLst/>
            </c:spPr>
          </c:marker>
          <c:xVal>
            <c:numRef>
              <c:f>Input!$B$8:$B$109</c:f>
              <c:numCache>
                <c:formatCode>General</c:formatCode>
                <c:ptCount val="102"/>
              </c:numCache>
            </c:numRef>
          </c:xVal>
          <c:yVal>
            <c:numRef>
              <c:f>Input!$E$8:$E$109</c:f>
              <c:numCache>
                <c:formatCode>General</c:formatCode>
                <c:ptCount val="102"/>
              </c:numCache>
            </c:numRef>
          </c:yVal>
          <c:smooth val="1"/>
          <c:extLst>
            <c:ext xmlns:c16="http://schemas.microsoft.com/office/drawing/2014/chart" uri="{C3380CC4-5D6E-409C-BE32-E72D297353CC}">
              <c16:uniqueId val="{00000000-AD38-4C3C-8CDA-24F060076BCC}"/>
            </c:ext>
          </c:extLst>
        </c:ser>
        <c:dLbls>
          <c:showLegendKey val="0"/>
          <c:showVal val="0"/>
          <c:showCatName val="0"/>
          <c:showSerName val="0"/>
          <c:showPercent val="0"/>
          <c:showBubbleSize val="0"/>
        </c:dLbls>
        <c:axId val="486766728"/>
        <c:axId val="489963776"/>
      </c:scatterChart>
      <c:valAx>
        <c:axId val="486766728"/>
        <c:scaling>
          <c:logBase val="10"/>
          <c:orientation val="minMax"/>
          <c:min val="1.0000000000000002E-3"/>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Grain size (mm)</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63776"/>
        <c:crossesAt val="1"/>
        <c:crossBetween val="midCat"/>
      </c:valAx>
      <c:valAx>
        <c:axId val="489963776"/>
        <c:scaling>
          <c:orientation val="minMax"/>
          <c:max val="10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Cumulative Weight Percent</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66728"/>
        <c:crossesAt val="1.0000000000000002E-3"/>
        <c:crossBetween val="midCat"/>
        <c:majorUnit val="25"/>
        <c:min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Input!$M$23:$M$33</c:f>
              <c:strCache>
                <c:ptCount val="11"/>
                <c:pt idx="0">
                  <c:v>Boulder</c:v>
                </c:pt>
                <c:pt idx="1">
                  <c:v>coarse gravel</c:v>
                </c:pt>
                <c:pt idx="2">
                  <c:v>medium gravel</c:v>
                </c:pt>
                <c:pt idx="3">
                  <c:v>fine gravel</c:v>
                </c:pt>
                <c:pt idx="4">
                  <c:v>coarse sand</c:v>
                </c:pt>
                <c:pt idx="5">
                  <c:v>medium sand</c:v>
                </c:pt>
                <c:pt idx="6">
                  <c:v>fine sand</c:v>
                </c:pt>
                <c:pt idx="7">
                  <c:v>coarse silt</c:v>
                </c:pt>
                <c:pt idx="8">
                  <c:v>medium silt</c:v>
                </c:pt>
                <c:pt idx="9">
                  <c:v>fine silt</c:v>
                </c:pt>
                <c:pt idx="10">
                  <c:v>clay</c:v>
                </c:pt>
              </c:strCache>
            </c:strRef>
          </c:cat>
          <c:val>
            <c:numRef>
              <c:f>Input!$N$23:$N$33</c:f>
              <c:numCache>
                <c:formatCode>General</c:formatCode>
                <c:ptCount val="11"/>
              </c:numCache>
            </c:numRef>
          </c:val>
          <c:extLst>
            <c:ext xmlns:c16="http://schemas.microsoft.com/office/drawing/2014/chart" uri="{C3380CC4-5D6E-409C-BE32-E72D297353CC}">
              <c16:uniqueId val="{00000000-7048-48E5-8BBB-BD2804DC1824}"/>
            </c:ext>
          </c:extLst>
        </c:ser>
        <c:dLbls>
          <c:showLegendKey val="0"/>
          <c:showVal val="0"/>
          <c:showCatName val="0"/>
          <c:showSerName val="0"/>
          <c:showPercent val="0"/>
          <c:showBubbleSize val="0"/>
        </c:dLbls>
        <c:gapWidth val="100"/>
        <c:overlap val="-24"/>
        <c:axId val="489964560"/>
        <c:axId val="489964952"/>
      </c:barChart>
      <c:catAx>
        <c:axId val="489964560"/>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89964952"/>
        <c:crosses val="autoZero"/>
        <c:auto val="1"/>
        <c:lblAlgn val="ctr"/>
        <c:lblOffset val="100"/>
        <c:noMultiLvlLbl val="0"/>
      </c:catAx>
      <c:valAx>
        <c:axId val="489964952"/>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899645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Met criteria</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Input!$AF$3:$AF$18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0-BA23-49B1-AE11-FAF0D25A492C}"/>
            </c:ext>
          </c:extLst>
        </c:ser>
        <c:ser>
          <c:idx val="3"/>
          <c:order val="3"/>
          <c:tx>
            <c:v>Failed criteria</c:v>
          </c:tx>
          <c:spPr>
            <a:noFill/>
            <a:ln w="19050">
              <a:solidFill>
                <a:schemeClr val="bg1">
                  <a:lumMod val="75000"/>
                </a:schemeClr>
              </a:solid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Input!$AK$3:$AK$18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1-BA23-49B1-AE11-FAF0D25A492C}"/>
            </c:ext>
          </c:extLst>
        </c:ser>
        <c:dLbls>
          <c:showLegendKey val="0"/>
          <c:showVal val="0"/>
          <c:showCatName val="0"/>
          <c:showSerName val="0"/>
          <c:showPercent val="0"/>
          <c:showBubbleSize val="0"/>
        </c:dLbls>
        <c:gapWidth val="15"/>
        <c:overlap val="80"/>
        <c:axId val="492746136"/>
        <c:axId val="492746528"/>
      </c:barChart>
      <c:lineChart>
        <c:grouping val="standard"/>
        <c:varyColors val="0"/>
        <c:ser>
          <c:idx val="1"/>
          <c:order val="1"/>
          <c:tx>
            <c:strRef>
              <c:f>Input!$G$35</c:f>
              <c:strCache>
                <c:ptCount val="1"/>
                <c:pt idx="0">
                  <c:v>geometric mean</c:v>
                </c:pt>
              </c:strCache>
            </c:strRef>
          </c:tx>
          <c:spPr>
            <a:ln w="31750" cap="rnd">
              <a:solidFill>
                <a:schemeClr val="accent2"/>
              </a:solidFill>
              <a:prstDash val="dash"/>
              <a:round/>
            </a:ln>
            <a:effectLst/>
          </c:spPr>
          <c:marker>
            <c:symbol val="none"/>
          </c:marker>
          <c:val>
            <c:numRef>
              <c:f>Input!$AN$3:$AN$18</c:f>
              <c:numCache>
                <c:formatCode>.000E+00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extLst>
            <c:ext xmlns:c16="http://schemas.microsoft.com/office/drawing/2014/chart" uri="{C3380CC4-5D6E-409C-BE32-E72D297353CC}">
              <c16:uniqueId val="{00000002-BA23-49B1-AE11-FAF0D25A492C}"/>
            </c:ext>
          </c:extLst>
        </c:ser>
        <c:ser>
          <c:idx val="2"/>
          <c:order val="2"/>
          <c:tx>
            <c:strRef>
              <c:f>Input!$G$36</c:f>
              <c:strCache>
                <c:ptCount val="1"/>
                <c:pt idx="0">
                  <c:v>arithmetic mean</c:v>
                </c:pt>
              </c:strCache>
            </c:strRef>
          </c:tx>
          <c:spPr>
            <a:ln w="31750" cap="rnd">
              <a:solidFill>
                <a:srgbClr val="92D050"/>
              </a:solidFill>
              <a:prstDash val="sysDash"/>
              <a:round/>
            </a:ln>
            <a:effectLst/>
          </c:spPr>
          <c:marker>
            <c:symbol val="none"/>
          </c:marker>
          <c:val>
            <c:numRef>
              <c:f>Input!$AM$3:$AM$18</c:f>
              <c:numCache>
                <c:formatCode>.000E+00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extLst>
            <c:ext xmlns:c16="http://schemas.microsoft.com/office/drawing/2014/chart" uri="{C3380CC4-5D6E-409C-BE32-E72D297353CC}">
              <c16:uniqueId val="{00000003-BA23-49B1-AE11-FAF0D25A492C}"/>
            </c:ext>
          </c:extLst>
        </c:ser>
        <c:dLbls>
          <c:showLegendKey val="0"/>
          <c:showVal val="0"/>
          <c:showCatName val="0"/>
          <c:showSerName val="0"/>
          <c:showPercent val="0"/>
          <c:showBubbleSize val="0"/>
        </c:dLbls>
        <c:marker val="1"/>
        <c:smooth val="0"/>
        <c:axId val="492746136"/>
        <c:axId val="492746528"/>
      </c:lineChart>
      <c:catAx>
        <c:axId val="492746136"/>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2746528"/>
        <c:crossesAt val="1.0000000000000004E-5"/>
        <c:auto val="1"/>
        <c:lblAlgn val="ctr"/>
        <c:lblOffset val="100"/>
        <c:noMultiLvlLbl val="0"/>
      </c:catAx>
      <c:valAx>
        <c:axId val="492746528"/>
        <c:scaling>
          <c:logBase val="10"/>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K (m/d)</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2746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tx1">
        <a:lumMod val="65000"/>
        <a:lumOff val="35000"/>
      </a:schemeClr>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5400" cap="flat" cmpd="dbl" algn="ctr">
        <a:solidFill>
          <a:schemeClr val="phClr">
            <a:alpha val="50000"/>
          </a:schemeClr>
        </a:solidFill>
        <a:round/>
      </a:ln>
    </cs:spPr>
  </cs:dataPointLine>
  <cs:dataPointMarker>
    <cs:lnRef idx="0">
      <cs:styleClr val="auto"/>
    </cs:lnRef>
    <cs:fillRef idx="0">
      <cs:styleClr val="auto"/>
    </cs:fillRef>
    <cs:effectRef idx="0"/>
    <cs:fontRef idx="minor">
      <a:schemeClr val="dk1"/>
    </cs:fontRef>
    <cs:spPr>
      <a:ln w="34925" cap="flat" cmpd="dbl" algn="ctr">
        <a:solidFill>
          <a:schemeClr val="phClr">
            <a:lumMod val="75000"/>
            <a:alpha val="70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kern="1200" spc="0" normalizeH="0" baseline="0"/>
  </cs:title>
  <cs:trendline>
    <cs:lnRef idx="0">
      <cs:styleClr val="0"/>
    </cs:lnRef>
    <cs:fillRef idx="0"/>
    <cs:effectRef idx="0"/>
    <cs:fontRef idx="minor">
      <a:schemeClr val="tx1"/>
    </cs:fontRef>
    <cs:spPr>
      <a:ln w="38100" cap="rnd" cmpd="sng" algn="ctr">
        <a:solidFill>
          <a:schemeClr val="phClr">
            <a:lumMod val="75000"/>
            <a:alpha val="25000"/>
          </a:scheme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b="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4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tx1">
        <a:lumMod val="65000"/>
        <a:lumOff val="35000"/>
      </a:schemeClr>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5400" cap="flat" cmpd="dbl" algn="ctr">
        <a:solidFill>
          <a:schemeClr val="phClr">
            <a:alpha val="50000"/>
          </a:schemeClr>
        </a:solidFill>
        <a:round/>
      </a:ln>
    </cs:spPr>
  </cs:dataPointLine>
  <cs:dataPointMarker>
    <cs:lnRef idx="0">
      <cs:styleClr val="auto"/>
    </cs:lnRef>
    <cs:fillRef idx="0">
      <cs:styleClr val="auto"/>
    </cs:fillRef>
    <cs:effectRef idx="0"/>
    <cs:fontRef idx="minor">
      <a:schemeClr val="dk1"/>
    </cs:fontRef>
    <cs:spPr>
      <a:ln w="34925" cap="flat" cmpd="dbl" algn="ctr">
        <a:solidFill>
          <a:schemeClr val="phClr">
            <a:lumMod val="75000"/>
            <a:alpha val="70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kern="1200" spc="0" normalizeH="0" baseline="0"/>
  </cs:title>
  <cs:trendline>
    <cs:lnRef idx="0">
      <cs:styleClr val="0"/>
    </cs:lnRef>
    <cs:fillRef idx="0"/>
    <cs:effectRef idx="0"/>
    <cs:fontRef idx="minor">
      <a:schemeClr val="tx1"/>
    </cs:fontRef>
    <cs:spPr>
      <a:ln w="38100" cap="rnd" cmpd="sng" algn="ctr">
        <a:solidFill>
          <a:schemeClr val="phClr">
            <a:lumMod val="75000"/>
            <a:alpha val="25000"/>
          </a:scheme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b="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emf"/><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emf"/><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emf"/><Relationship Id="rId9" Type="http://schemas.openxmlformats.org/officeDocument/2006/relationships/image" Target="../media/image9.png"/><Relationship Id="rId14" Type="http://schemas.openxmlformats.org/officeDocument/2006/relationships/image" Target="../media/image14.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5.xml"/><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0</xdr:col>
      <xdr:colOff>209551</xdr:colOff>
      <xdr:row>6</xdr:row>
      <xdr:rowOff>28575</xdr:rowOff>
    </xdr:from>
    <xdr:to>
      <xdr:col>10</xdr:col>
      <xdr:colOff>114301</xdr:colOff>
      <xdr:row>14</xdr:row>
      <xdr:rowOff>0</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209551" y="1171575"/>
          <a:ext cx="6000750" cy="14954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a:t>v 2.3.7 </a:t>
          </a:r>
        </a:p>
        <a:p>
          <a:pPr algn="ctr"/>
          <a:r>
            <a:rPr lang="en-US" sz="1200"/>
            <a:t>Developed by</a:t>
          </a:r>
        </a:p>
        <a:p>
          <a:pPr algn="ctr"/>
          <a:r>
            <a:rPr lang="en-US" sz="1200"/>
            <a:t>J.F. Devlin</a:t>
          </a:r>
        </a:p>
        <a:p>
          <a:pPr algn="ctr"/>
          <a:r>
            <a:rPr lang="en-US" sz="1200"/>
            <a:t>Dept. of Geology</a:t>
          </a:r>
        </a:p>
        <a:p>
          <a:pPr algn="ctr"/>
          <a:r>
            <a:rPr lang="en-US" sz="1200"/>
            <a:t>University of Kansas</a:t>
          </a:r>
        </a:p>
        <a:p>
          <a:pPr algn="ctr"/>
          <a:r>
            <a:rPr lang="en-US" sz="1200"/>
            <a:t>Developed April 29, 2014, most recent update November, 2021</a:t>
          </a:r>
        </a:p>
      </xdr:txBody>
    </xdr:sp>
    <xdr:clientData/>
  </xdr:twoCellAnchor>
  <xdr:twoCellAnchor>
    <xdr:from>
      <xdr:col>0</xdr:col>
      <xdr:colOff>200024</xdr:colOff>
      <xdr:row>25</xdr:row>
      <xdr:rowOff>66261</xdr:rowOff>
    </xdr:from>
    <xdr:to>
      <xdr:col>15</xdr:col>
      <xdr:colOff>414129</xdr:colOff>
      <xdr:row>38</xdr:row>
      <xdr:rowOff>57978</xdr:rowOff>
    </xdr:to>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200024" y="2542761"/>
          <a:ext cx="9407801" cy="189671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Introduction</a:t>
          </a:r>
        </a:p>
        <a:p>
          <a:r>
            <a:rPr lang="en-US" sz="1100"/>
            <a:t>HydrogeoSieveXL is a utility aimed at providing hydrogeologists a quick and comprehensive</a:t>
          </a:r>
          <a:r>
            <a:rPr lang="en-US" sz="1100" baseline="0"/>
            <a:t> means of obtaining hydraulic conductivity (</a:t>
          </a:r>
          <a:r>
            <a:rPr lang="en-US" sz="1100" i="1" baseline="0"/>
            <a:t>K</a:t>
          </a:r>
          <a:r>
            <a:rPr lang="en-US" sz="1100" i="0" baseline="0"/>
            <a:t>)</a:t>
          </a:r>
          <a:r>
            <a:rPr lang="en-US" sz="1100" baseline="0"/>
            <a:t>  estimates from grain size analyses.  Note that the methods tend to be most accurate in handling the coarser fractions of material common to aquifers, i.e., sand and gravel, although the values of </a:t>
          </a:r>
          <a:r>
            <a:rPr lang="en-US" sz="1100" i="1" baseline="0"/>
            <a:t>K </a:t>
          </a:r>
          <a:r>
            <a:rPr lang="en-US" sz="1100" i="0" baseline="0"/>
            <a:t>that are generated are generally only approximate.  The presence of significant fractions of fine fractions further degrades the quality of the </a:t>
          </a:r>
          <a:r>
            <a:rPr lang="en-US" sz="1100" i="1" baseline="0"/>
            <a:t>K</a:t>
          </a:r>
          <a:r>
            <a:rPr lang="en-US" sz="1100" i="0" baseline="0"/>
            <a:t> estimates. </a:t>
          </a:r>
          <a:r>
            <a:rPr lang="en-US" sz="1100" baseline="0"/>
            <a:t>  </a:t>
          </a:r>
          <a:r>
            <a:rPr lang="en-US" sz="1100"/>
            <a:t>This worksheet contains six tabbed worksheets: 1) this manual, 2) the HydrogeoSieveX</a:t>
          </a:r>
          <a:r>
            <a:rPr lang="en-US" sz="1100" baseline="0"/>
            <a:t>Lworksheet where all the computational work is done, and 3) a worksheet with sample data from selected literature sources 4) a table of equations used in the K estimations, and their sources,  </a:t>
          </a:r>
          <a:r>
            <a:rPr lang="en-US" sz="1100">
              <a:solidFill>
                <a:schemeClr val="dk1"/>
              </a:solidFill>
              <a:effectLst/>
              <a:latin typeface="+mn-lt"/>
              <a:ea typeface="+mn-ea"/>
              <a:cs typeface="+mn-cs"/>
            </a:rPr>
            <a:t>5)  a reference list with citations to contributing literature, 6)  a sheet that summarizes the grain size data in a format suitable for pdf report generation and 7) a sheet that summarizes the K estimation calculations in  a format  suitable for pdf report generation.  </a:t>
          </a:r>
          <a:r>
            <a:rPr lang="en-US" sz="1100" baseline="0"/>
            <a:t>Following is an overview of the operation of the worksheet "Input" in the form of a tutorial that covers all the features of HydrogeoSieveXL. </a:t>
          </a:r>
        </a:p>
        <a:p>
          <a:endParaRPr lang="en-US" sz="1100" baseline="0"/>
        </a:p>
        <a:p>
          <a:r>
            <a:rPr lang="en-US" sz="1100"/>
            <a:t>Before beginning, confirm that the "Input" worksheet is empty</a:t>
          </a:r>
          <a:r>
            <a:rPr lang="en-US" sz="1100" baseline="0"/>
            <a:t> of data.  Click on the tab called "Input" and verify that it looks like Figure 1, below.  If there are any numbers entered in the sheet, click on "Reset" on the upper left corner of the sheet to prepare it for new data.</a:t>
          </a:r>
          <a:endParaRPr lang="en-US" sz="1100"/>
        </a:p>
      </xdr:txBody>
    </xdr:sp>
    <xdr:clientData/>
  </xdr:twoCellAnchor>
  <xdr:twoCellAnchor>
    <xdr:from>
      <xdr:col>0</xdr:col>
      <xdr:colOff>133350</xdr:colOff>
      <xdr:row>58</xdr:row>
      <xdr:rowOff>85725</xdr:rowOff>
    </xdr:from>
    <xdr:to>
      <xdr:col>15</xdr:col>
      <xdr:colOff>273326</xdr:colOff>
      <xdr:row>63</xdr:row>
      <xdr:rowOff>57978</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133350" y="8277225"/>
          <a:ext cx="9333672" cy="92475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Data Input</a:t>
          </a:r>
          <a:endParaRPr lang="en-US" sz="1100" b="0"/>
        </a:p>
        <a:p>
          <a:r>
            <a:rPr lang="en-US" sz="1100" b="0"/>
            <a:t>To illustrate the input process,</a:t>
          </a:r>
          <a:r>
            <a:rPr lang="en-US" sz="1100" b="0" baseline="0"/>
            <a:t> we will use the dataset from the "Examples" worksheet that is called "</a:t>
          </a:r>
          <a:r>
            <a:rPr lang="en-US" sz="1100" b="0" i="0" u="none" strike="noStrike">
              <a:solidFill>
                <a:schemeClr val="dk1"/>
              </a:solidFill>
              <a:effectLst/>
              <a:latin typeface="+mn-lt"/>
              <a:ea typeface="+mn-ea"/>
              <a:cs typeface="+mn-cs"/>
            </a:rPr>
            <a:t>Case 1 Vukovic 15 oC</a:t>
          </a:r>
          <a:r>
            <a:rPr lang="en-US"/>
            <a:t> ".   Click on the "Examples" tab and select the  "Case 1 ..." dataset on the upper left corner</a:t>
          </a:r>
          <a:r>
            <a:rPr lang="en-US" baseline="0"/>
            <a:t> of the sheet (Figure 2).  The dataset consists of two columns of data: ps - particle size, and pr - percent retained.  The two columns are separated by two empty columns to permit the data to be pasted directly into the input space in the "Input" sheet.</a:t>
          </a:r>
          <a:endParaRPr lang="en-US" sz="1100" b="1"/>
        </a:p>
      </xdr:txBody>
    </xdr:sp>
    <xdr:clientData/>
  </xdr:twoCellAnchor>
  <xdr:twoCellAnchor>
    <xdr:from>
      <xdr:col>5</xdr:col>
      <xdr:colOff>215762</xdr:colOff>
      <xdr:row>56</xdr:row>
      <xdr:rowOff>146603</xdr:rowOff>
    </xdr:from>
    <xdr:to>
      <xdr:col>10</xdr:col>
      <xdr:colOff>124239</xdr:colOff>
      <xdr:row>58</xdr:row>
      <xdr:rowOff>70403</xdr:rowOff>
    </xdr:to>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3280327" y="7957103"/>
          <a:ext cx="2973042" cy="304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  "Input" ready to receive new data.</a:t>
          </a:r>
        </a:p>
      </xdr:txBody>
    </xdr:sp>
    <xdr:clientData/>
  </xdr:twoCellAnchor>
  <xdr:twoCellAnchor editAs="oneCell">
    <xdr:from>
      <xdr:col>3</xdr:col>
      <xdr:colOff>128794</xdr:colOff>
      <xdr:row>63</xdr:row>
      <xdr:rowOff>47624</xdr:rowOff>
    </xdr:from>
    <xdr:to>
      <xdr:col>11</xdr:col>
      <xdr:colOff>551042</xdr:colOff>
      <xdr:row>82</xdr:row>
      <xdr:rowOff>92887</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
        <a:stretch>
          <a:fillRect/>
        </a:stretch>
      </xdr:blipFill>
      <xdr:spPr>
        <a:xfrm>
          <a:off x="1967533" y="9191624"/>
          <a:ext cx="5321742" cy="3657143"/>
        </a:xfrm>
        <a:prstGeom prst="rect">
          <a:avLst/>
        </a:prstGeom>
      </xdr:spPr>
    </xdr:pic>
    <xdr:clientData/>
  </xdr:twoCellAnchor>
  <xdr:twoCellAnchor>
    <xdr:from>
      <xdr:col>4</xdr:col>
      <xdr:colOff>367748</xdr:colOff>
      <xdr:row>82</xdr:row>
      <xdr:rowOff>185946</xdr:rowOff>
    </xdr:from>
    <xdr:to>
      <xdr:col>10</xdr:col>
      <xdr:colOff>339587</xdr:colOff>
      <xdr:row>84</xdr:row>
      <xdr:rowOff>128796</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2819400" y="12949446"/>
          <a:ext cx="3649317"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2:  Selecting data for pasting into the "Input" sheet.</a:t>
          </a:r>
        </a:p>
      </xdr:txBody>
    </xdr:sp>
    <xdr:clientData/>
  </xdr:twoCellAnchor>
  <xdr:twoCellAnchor>
    <xdr:from>
      <xdr:col>0</xdr:col>
      <xdr:colOff>103532</xdr:colOff>
      <xdr:row>85</xdr:row>
      <xdr:rowOff>42656</xdr:rowOff>
    </xdr:from>
    <xdr:to>
      <xdr:col>15</xdr:col>
      <xdr:colOff>430695</xdr:colOff>
      <xdr:row>86</xdr:row>
      <xdr:rowOff>149088</xdr:rowOff>
    </xdr:to>
    <xdr:sp macro="" textlink="">
      <xdr:nvSpPr>
        <xdr:cNvPr id="14" name="TextBox 13">
          <a:extLst>
            <a:ext uri="{FF2B5EF4-FFF2-40B4-BE49-F238E27FC236}">
              <a16:creationId xmlns:a16="http://schemas.microsoft.com/office/drawing/2014/main" id="{00000000-0008-0000-0000-00000E000000}"/>
            </a:ext>
          </a:extLst>
        </xdr:cNvPr>
        <xdr:cNvSpPr txBox="1"/>
      </xdr:nvSpPr>
      <xdr:spPr>
        <a:xfrm>
          <a:off x="103532" y="13377656"/>
          <a:ext cx="9520859" cy="29693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With</a:t>
          </a:r>
          <a:r>
            <a:rPr lang="en-US" sz="1100" b="0" baseline="0"/>
            <a:t> the data copied (Ctrl-c or using the menus), click on the "Input" tab and then on cell A8.  Paste the data you copied (Ctrl-v or using the menus) (Figure 3).</a:t>
          </a:r>
          <a:endParaRPr lang="en-US" sz="1100" b="0"/>
        </a:p>
      </xdr:txBody>
    </xdr:sp>
    <xdr:clientData/>
  </xdr:twoCellAnchor>
  <xdr:twoCellAnchor>
    <xdr:from>
      <xdr:col>4</xdr:col>
      <xdr:colOff>431110</xdr:colOff>
      <xdr:row>104</xdr:row>
      <xdr:rowOff>137077</xdr:rowOff>
    </xdr:from>
    <xdr:to>
      <xdr:col>10</xdr:col>
      <xdr:colOff>496957</xdr:colOff>
      <xdr:row>106</xdr:row>
      <xdr:rowOff>79927</xdr:rowOff>
    </xdr:to>
    <xdr:sp macro="" textlink="">
      <xdr:nvSpPr>
        <xdr:cNvPr id="17" name="TextBox 16">
          <a:extLst>
            <a:ext uri="{FF2B5EF4-FFF2-40B4-BE49-F238E27FC236}">
              <a16:creationId xmlns:a16="http://schemas.microsoft.com/office/drawing/2014/main" id="{00000000-0008-0000-0000-000011000000}"/>
            </a:ext>
          </a:extLst>
        </xdr:cNvPr>
        <xdr:cNvSpPr txBox="1"/>
      </xdr:nvSpPr>
      <xdr:spPr>
        <a:xfrm>
          <a:off x="2882762" y="17091577"/>
          <a:ext cx="3743325"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3:  Successful pasting of data into the "Input"</a:t>
          </a:r>
          <a:r>
            <a:rPr lang="en-US" sz="1100" baseline="0"/>
            <a:t> sheet</a:t>
          </a:r>
          <a:r>
            <a:rPr lang="en-US" sz="1100"/>
            <a:t>.</a:t>
          </a:r>
        </a:p>
      </xdr:txBody>
    </xdr:sp>
    <xdr:clientData/>
  </xdr:twoCellAnchor>
  <xdr:twoCellAnchor>
    <xdr:from>
      <xdr:col>0</xdr:col>
      <xdr:colOff>0</xdr:colOff>
      <xdr:row>107</xdr:row>
      <xdr:rowOff>24435</xdr:rowOff>
    </xdr:from>
    <xdr:to>
      <xdr:col>15</xdr:col>
      <xdr:colOff>99391</xdr:colOff>
      <xdr:row>114</xdr:row>
      <xdr:rowOff>57978</xdr:rowOff>
    </xdr:to>
    <xdr:sp macro="" textlink="">
      <xdr:nvSpPr>
        <xdr:cNvPr id="18" name="TextBox 17">
          <a:extLst>
            <a:ext uri="{FF2B5EF4-FFF2-40B4-BE49-F238E27FC236}">
              <a16:creationId xmlns:a16="http://schemas.microsoft.com/office/drawing/2014/main" id="{00000000-0008-0000-0000-000012000000}"/>
            </a:ext>
          </a:extLst>
        </xdr:cNvPr>
        <xdr:cNvSpPr txBox="1"/>
      </xdr:nvSpPr>
      <xdr:spPr>
        <a:xfrm>
          <a:off x="0" y="17550435"/>
          <a:ext cx="9293087" cy="13670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Congratulations!</a:t>
          </a:r>
          <a:r>
            <a:rPr lang="en-US" sz="1100" b="0" baseline="0"/>
            <a:t>  The first data are entered and you have a grain size curve to show for it.  Of course, if the original data are coming from the laboratory rather than a manuscript, the input might be in the form of particle size and </a:t>
          </a:r>
          <a:r>
            <a:rPr lang="en-US" sz="1100" b="1" i="1" baseline="0"/>
            <a:t>mass</a:t>
          </a:r>
          <a:r>
            <a:rPr lang="en-US" sz="1100" b="0" baseline="0"/>
            <a:t> retained instead of </a:t>
          </a:r>
          <a:r>
            <a:rPr lang="en-US" sz="1100" b="1" i="1" baseline="0"/>
            <a:t>percent</a:t>
          </a:r>
          <a:r>
            <a:rPr lang="en-US" sz="1100" b="0" baseline="0"/>
            <a:t> retained.  If that is the case, simply type the data in or paste them in to the appropriate columns.  The next step does not depend on which of the three  particle retention formats you use.  The only column that must always contain data is the particle size column (and at least one of the other three).</a:t>
          </a:r>
        </a:p>
        <a:p>
          <a:endParaRPr lang="en-US" sz="1100" b="0" baseline="0"/>
        </a:p>
        <a:p>
          <a:r>
            <a:rPr lang="en-US" sz="1100" b="0"/>
            <a:t>Regardless of which data format are chosen for entry, all the columns are useful so the first step is to complete them all.  To begin the data analysis, click on the "Start" button above the input table</a:t>
          </a:r>
          <a:r>
            <a:rPr lang="en-US" sz="1100" b="0" baseline="0"/>
            <a:t> just filled in (Figure 4).</a:t>
          </a:r>
          <a:endParaRPr lang="en-US" sz="1100" b="0"/>
        </a:p>
      </xdr:txBody>
    </xdr:sp>
    <xdr:clientData/>
  </xdr:twoCellAnchor>
  <xdr:twoCellAnchor>
    <xdr:from>
      <xdr:col>4</xdr:col>
      <xdr:colOff>312671</xdr:colOff>
      <xdr:row>129</xdr:row>
      <xdr:rowOff>71644</xdr:rowOff>
    </xdr:from>
    <xdr:to>
      <xdr:col>10</xdr:col>
      <xdr:colOff>541271</xdr:colOff>
      <xdr:row>131</xdr:row>
      <xdr:rowOff>14494</xdr:rowOff>
    </xdr:to>
    <xdr:sp macro="" textlink="">
      <xdr:nvSpPr>
        <xdr:cNvPr id="20" name="TextBox 19">
          <a:extLst>
            <a:ext uri="{FF2B5EF4-FFF2-40B4-BE49-F238E27FC236}">
              <a16:creationId xmlns:a16="http://schemas.microsoft.com/office/drawing/2014/main" id="{00000000-0008-0000-0000-000014000000}"/>
            </a:ext>
          </a:extLst>
        </xdr:cNvPr>
        <xdr:cNvSpPr txBox="1"/>
      </xdr:nvSpPr>
      <xdr:spPr>
        <a:xfrm>
          <a:off x="2764323" y="21788644"/>
          <a:ext cx="3906078"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4:  Clicking on "Start" launches the Dashboard.</a:t>
          </a:r>
        </a:p>
      </xdr:txBody>
    </xdr:sp>
    <xdr:clientData/>
  </xdr:twoCellAnchor>
  <xdr:twoCellAnchor>
    <xdr:from>
      <xdr:col>0</xdr:col>
      <xdr:colOff>83240</xdr:colOff>
      <xdr:row>131</xdr:row>
      <xdr:rowOff>77933</xdr:rowOff>
    </xdr:from>
    <xdr:to>
      <xdr:col>15</xdr:col>
      <xdr:colOff>339586</xdr:colOff>
      <xdr:row>136</xdr:row>
      <xdr:rowOff>123825</xdr:rowOff>
    </xdr:to>
    <xdr:sp macro="" textlink="">
      <xdr:nvSpPr>
        <xdr:cNvPr id="21" name="TextBox 20">
          <a:extLst>
            <a:ext uri="{FF2B5EF4-FFF2-40B4-BE49-F238E27FC236}">
              <a16:creationId xmlns:a16="http://schemas.microsoft.com/office/drawing/2014/main" id="{00000000-0008-0000-0000-000015000000}"/>
            </a:ext>
          </a:extLst>
        </xdr:cNvPr>
        <xdr:cNvSpPr txBox="1"/>
      </xdr:nvSpPr>
      <xdr:spPr>
        <a:xfrm>
          <a:off x="83240" y="23699933"/>
          <a:ext cx="9400346" cy="9983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Clicking on the "Start" button launches the Dashboard, the control centre for all the basic calculations of the sheet.   By default, a smoothing feature is active that uses a spline to interpolate between points for grain size determinations (d10 etc.).</a:t>
          </a:r>
          <a:r>
            <a:rPr lang="en-US" sz="1100" b="0" baseline="0"/>
            <a:t>  In some cases, linear interpolations may be preferred, in which case the checkbox can be deselected.  Also, users can specify which effective grain size to use: either the ones given in Vukovic and Soro (1992), or the geometric mean grain size (Urumovic and Urumovic, 2016) for the equations specified with an asterisk.  </a:t>
          </a:r>
          <a:r>
            <a:rPr lang="en-US" sz="1100" b="0"/>
            <a:t>To complete the input phase of the work, click on "Input Prep" at the top of the Dashboard</a:t>
          </a:r>
          <a:r>
            <a:rPr lang="en-US" sz="1100" b="0" baseline="0"/>
            <a:t> (Figure 5).</a:t>
          </a:r>
          <a:endParaRPr lang="en-US" sz="1100" b="0"/>
        </a:p>
      </xdr:txBody>
    </xdr:sp>
    <xdr:clientData/>
  </xdr:twoCellAnchor>
  <xdr:twoCellAnchor>
    <xdr:from>
      <xdr:col>4</xdr:col>
      <xdr:colOff>292376</xdr:colOff>
      <xdr:row>155</xdr:row>
      <xdr:rowOff>40171</xdr:rowOff>
    </xdr:from>
    <xdr:to>
      <xdr:col>10</xdr:col>
      <xdr:colOff>524289</xdr:colOff>
      <xdr:row>156</xdr:row>
      <xdr:rowOff>173521</xdr:rowOff>
    </xdr:to>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2744028" y="26329171"/>
          <a:ext cx="3909391"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5:  Result</a:t>
          </a:r>
          <a:r>
            <a:rPr lang="en-US" sz="1100" baseline="0"/>
            <a:t> of clicking on "Input Prep" in the Dashboard</a:t>
          </a:r>
          <a:r>
            <a:rPr lang="en-US" sz="1100"/>
            <a:t>.</a:t>
          </a:r>
        </a:p>
      </xdr:txBody>
    </xdr:sp>
    <xdr:clientData/>
  </xdr:twoCellAnchor>
  <xdr:twoCellAnchor>
    <xdr:from>
      <xdr:col>0</xdr:col>
      <xdr:colOff>171451</xdr:colOff>
      <xdr:row>157</xdr:row>
      <xdr:rowOff>133350</xdr:rowOff>
    </xdr:from>
    <xdr:to>
      <xdr:col>15</xdr:col>
      <xdr:colOff>472108</xdr:colOff>
      <xdr:row>169</xdr:row>
      <xdr:rowOff>41413</xdr:rowOff>
    </xdr:to>
    <xdr:sp macro="" textlink="">
      <xdr:nvSpPr>
        <xdr:cNvPr id="24" name="TextBox 23">
          <a:extLst>
            <a:ext uri="{FF2B5EF4-FFF2-40B4-BE49-F238E27FC236}">
              <a16:creationId xmlns:a16="http://schemas.microsoft.com/office/drawing/2014/main" id="{00000000-0008-0000-0000-000018000000}"/>
            </a:ext>
          </a:extLst>
        </xdr:cNvPr>
        <xdr:cNvSpPr txBox="1"/>
      </xdr:nvSpPr>
      <xdr:spPr>
        <a:xfrm>
          <a:off x="171451" y="26803350"/>
          <a:ext cx="9494353" cy="219406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The "Input Prep" discovers</a:t>
          </a:r>
          <a:r>
            <a:rPr lang="en-US" sz="1100" b="0" baseline="0"/>
            <a:t> which particle retention format was placed in the input table and fills in the remaining columns.   The interpolated lines are shown in the graph.  </a:t>
          </a:r>
          <a:r>
            <a:rPr lang="en-US" sz="1100" b="0"/>
            <a:t>By default, the program enters a</a:t>
          </a:r>
          <a:r>
            <a:rPr lang="en-US" sz="1100" b="0" baseline="0"/>
            <a:t> total sample mass of 100 g and a temperature of 20 oC.  These values can be changed, at any time.</a:t>
          </a:r>
        </a:p>
        <a:p>
          <a:endParaRPr lang="en-US" sz="1100" b="0" baseline="0"/>
        </a:p>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Calculating Effective Grain Diameters</a:t>
          </a:r>
          <a:endParaRPr lang="en-US">
            <a:effectLst/>
          </a:endParaRPr>
        </a:p>
        <a:p>
          <a:r>
            <a:rPr lang="en-US" sz="1100" b="0" baseline="0"/>
            <a:t>Almost all attempts to relate hydraulic conductivity to grain size curves begins with the identification of  some 'effective grain diameter'.  Several of these have been proposed, and the ones relevant to the analyses performed here are estimated with the buttons on the left side of the Dashboard, or with the "Do All" button.  The d10 particle size refers to that size that corresponds to 10% of the sample weight being retained on the sieves.  Similar definitions apply to d17, d20, d50, and d60, where the numbers are the percentages retained.  The d50 number is generally noteworthy because is represents the median grain size.</a:t>
          </a:r>
        </a:p>
        <a:p>
          <a:endParaRPr lang="en-US" sz="1100" b="0" baseline="0"/>
        </a:p>
        <a:p>
          <a:r>
            <a:rPr lang="en-US" sz="1100" b="0" baseline="0"/>
            <a:t>Specialized formulas are used to calculate the effective grain diameters for the Kruger, Kozeny, Zunker, and Zamarin analyses.  The effective diameters for each of these cases is calculated and pasted in the sheet when the corresponding button is selected.  The calculated values are pasted  in a table on the middle right portion of the sheet (Figure 6).</a:t>
          </a:r>
          <a:endParaRPr lang="en-US" sz="1100" b="0"/>
        </a:p>
      </xdr:txBody>
    </xdr:sp>
    <xdr:clientData/>
  </xdr:twoCellAnchor>
  <xdr:twoCellAnchor>
    <xdr:from>
      <xdr:col>4</xdr:col>
      <xdr:colOff>195587</xdr:colOff>
      <xdr:row>180</xdr:row>
      <xdr:rowOff>44902</xdr:rowOff>
    </xdr:from>
    <xdr:to>
      <xdr:col>10</xdr:col>
      <xdr:colOff>427500</xdr:colOff>
      <xdr:row>181</xdr:row>
      <xdr:rowOff>178252</xdr:rowOff>
    </xdr:to>
    <xdr:sp macro="" textlink="">
      <xdr:nvSpPr>
        <xdr:cNvPr id="30" name="TextBox 29">
          <a:extLst>
            <a:ext uri="{FF2B5EF4-FFF2-40B4-BE49-F238E27FC236}">
              <a16:creationId xmlns:a16="http://schemas.microsoft.com/office/drawing/2014/main" id="{00000000-0008-0000-0000-00001E000000}"/>
            </a:ext>
          </a:extLst>
        </xdr:cNvPr>
        <xdr:cNvSpPr txBox="1"/>
      </xdr:nvSpPr>
      <xdr:spPr>
        <a:xfrm>
          <a:off x="2647239" y="31096402"/>
          <a:ext cx="3909391"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6:  Calculated</a:t>
          </a:r>
          <a:r>
            <a:rPr lang="en-US" sz="1100" baseline="0"/>
            <a:t> values of the effective grain diameters</a:t>
          </a:r>
          <a:r>
            <a:rPr lang="en-US" sz="1100"/>
            <a:t>.</a:t>
          </a:r>
        </a:p>
      </xdr:txBody>
    </xdr:sp>
    <xdr:clientData/>
  </xdr:twoCellAnchor>
  <xdr:twoCellAnchor>
    <xdr:from>
      <xdr:col>0</xdr:col>
      <xdr:colOff>123647</xdr:colOff>
      <xdr:row>182</xdr:row>
      <xdr:rowOff>91702</xdr:rowOff>
    </xdr:from>
    <xdr:to>
      <xdr:col>15</xdr:col>
      <xdr:colOff>347868</xdr:colOff>
      <xdr:row>186</xdr:row>
      <xdr:rowOff>123825</xdr:rowOff>
    </xdr:to>
    <xdr:sp macro="" textlink="">
      <xdr:nvSpPr>
        <xdr:cNvPr id="31" name="TextBox 30">
          <a:extLst>
            <a:ext uri="{FF2B5EF4-FFF2-40B4-BE49-F238E27FC236}">
              <a16:creationId xmlns:a16="http://schemas.microsoft.com/office/drawing/2014/main" id="{00000000-0008-0000-0000-00001F000000}"/>
            </a:ext>
          </a:extLst>
        </xdr:cNvPr>
        <xdr:cNvSpPr txBox="1"/>
      </xdr:nvSpPr>
      <xdr:spPr>
        <a:xfrm>
          <a:off x="123647" y="33429202"/>
          <a:ext cx="9368221" cy="7941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Uniformity</a:t>
          </a:r>
          <a:r>
            <a:rPr lang="en-US" sz="1100" b="1" baseline="0"/>
            <a:t> Coefficient and Porosity</a:t>
          </a:r>
          <a:endParaRPr lang="en-US" sz="1100" b="1"/>
        </a:p>
        <a:p>
          <a:r>
            <a:rPr lang="en-US" sz="1100" b="0"/>
            <a:t>With</a:t>
          </a:r>
          <a:r>
            <a:rPr lang="en-US" sz="1100" b="0" baseline="0"/>
            <a:t> the computation of the effective grain diameters, the uniformity coefficient, U = d60/d10, can be calculated as well as an estimate of the porosity, n = 0.255*( 1+ 0.83^U).  If the effective grain size is specified to be the geometric mean (dgeom), then the effective porosities presented by Urumovic and Urumovic (2106) are automatically calculated from the following polynomial:</a:t>
          </a:r>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a:p>
      </xdr:txBody>
    </xdr:sp>
    <xdr:clientData/>
  </xdr:twoCellAnchor>
  <xdr:twoCellAnchor>
    <xdr:from>
      <xdr:col>2</xdr:col>
      <xdr:colOff>286104</xdr:colOff>
      <xdr:row>225</xdr:row>
      <xdr:rowOff>61466</xdr:rowOff>
    </xdr:from>
    <xdr:to>
      <xdr:col>12</xdr:col>
      <xdr:colOff>41412</xdr:colOff>
      <xdr:row>227</xdr:row>
      <xdr:rowOff>157368</xdr:rowOff>
    </xdr:to>
    <xdr:sp macro="" textlink="">
      <xdr:nvSpPr>
        <xdr:cNvPr id="34" name="TextBox 33">
          <a:extLst>
            <a:ext uri="{FF2B5EF4-FFF2-40B4-BE49-F238E27FC236}">
              <a16:creationId xmlns:a16="http://schemas.microsoft.com/office/drawing/2014/main" id="{00000000-0008-0000-0000-000022000000}"/>
            </a:ext>
          </a:extLst>
        </xdr:cNvPr>
        <xdr:cNvSpPr txBox="1"/>
      </xdr:nvSpPr>
      <xdr:spPr>
        <a:xfrm>
          <a:off x="1511930" y="35494466"/>
          <a:ext cx="5884439" cy="47690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7:  Automatically generated description of the sample.  Red arrow shows the location where the description appears.</a:t>
          </a:r>
        </a:p>
      </xdr:txBody>
    </xdr:sp>
    <xdr:clientData/>
  </xdr:twoCellAnchor>
  <xdr:twoCellAnchor>
    <xdr:from>
      <xdr:col>0</xdr:col>
      <xdr:colOff>82825</xdr:colOff>
      <xdr:row>228</xdr:row>
      <xdr:rowOff>61883</xdr:rowOff>
    </xdr:from>
    <xdr:to>
      <xdr:col>15</xdr:col>
      <xdr:colOff>397565</xdr:colOff>
      <xdr:row>243</xdr:row>
      <xdr:rowOff>85724</xdr:rowOff>
    </xdr:to>
    <xdr:sp macro="" textlink="">
      <xdr:nvSpPr>
        <xdr:cNvPr id="35" name="TextBox 34">
          <a:extLst>
            <a:ext uri="{FF2B5EF4-FFF2-40B4-BE49-F238E27FC236}">
              <a16:creationId xmlns:a16="http://schemas.microsoft.com/office/drawing/2014/main" id="{00000000-0008-0000-0000-000023000000}"/>
            </a:ext>
          </a:extLst>
        </xdr:cNvPr>
        <xdr:cNvSpPr txBox="1"/>
      </xdr:nvSpPr>
      <xdr:spPr>
        <a:xfrm>
          <a:off x="82825" y="36447383"/>
          <a:ext cx="9458740" cy="288134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Grain Size Distribution and Descriptive Sample Classification</a:t>
          </a:r>
        </a:p>
        <a:p>
          <a:r>
            <a:rPr lang="en-US" sz="1100" b="0" baseline="0"/>
            <a:t>As well as generating the sample description, the "Sediment Classification"and "Do All"  buttons prompt the calculation of weight percentages of the sample in standard grain size classification ranges.  This affords the user the opportunity to assess the percentage of coarse sand or medium silt in the sample, for example.  The table of this grain size distribution is reported on the lower right portion of the screen.  Immediately to the left of the table is a histogram showing the same information graphically.</a:t>
          </a:r>
        </a:p>
        <a:p>
          <a:endParaRPr lang="en-US" sz="1100" b="0" baseline="0"/>
        </a:p>
        <a:p>
          <a:r>
            <a:rPr lang="en-US" sz="1100" b="1" baseline="0"/>
            <a:t>Hydraulic Conductivity</a:t>
          </a:r>
        </a:p>
        <a:p>
          <a:r>
            <a:rPr lang="en-US" sz="1100" b="0" baseline="0"/>
            <a:t>In this version of HydrogeoSieveXL, 15 methods of estimating hydraulic conductivity from grain size analysis are computed.  If the </a:t>
          </a:r>
          <a:r>
            <a:rPr lang="en-US" sz="1100" b="0" i="1" baseline="0"/>
            <a:t>K from grain size </a:t>
          </a:r>
          <a:r>
            <a:rPr lang="en-US" sz="1100" b="0" i="0" baseline="0"/>
            <a:t>approach </a:t>
          </a:r>
          <a:r>
            <a:rPr lang="en-US" sz="1100" b="0" baseline="0"/>
            <a:t>enjoys any success, it seems to be in its application to coarser grained media, including sand.  Even in these kinds of sediments the various specific methods have been shown to generate quite different estimates of hydraulic conductivity.  One benefit of using HydrogeoSieveXL is to facilitate the comparison of hydraulic conductivity values generated from the specific methods, so an appreciation of the uncertainty associated with the resulting </a:t>
          </a:r>
          <a:r>
            <a:rPr lang="en-US" sz="1100" b="0" i="1" baseline="0"/>
            <a:t>K </a:t>
          </a:r>
          <a:r>
            <a:rPr lang="en-US" sz="1100" b="0" i="0" baseline="0"/>
            <a:t>values </a:t>
          </a:r>
          <a:r>
            <a:rPr lang="en-US" sz="1100" b="0" baseline="0"/>
            <a:t>is gained.</a:t>
          </a:r>
        </a:p>
        <a:p>
          <a:endParaRPr lang="en-US" sz="1100" b="0" baseline="0"/>
        </a:p>
        <a:p>
          <a:r>
            <a:rPr lang="en-US" sz="1100" b="0" baseline="0"/>
            <a:t>To calculate hydraulic conductivity from each of the methods, simply click on the button for that method in the Dashboard. Alternatively, to calculate them all at once, click on the "Do All" button.  The bank of buttons for these calculations are on the right side of the Dashboard (Figure 8).  If the grain size curve meets the criteria summarized for each test in the 'Equations' sheet, a check mark appears to the left of the test name, in column F.</a:t>
          </a:r>
        </a:p>
        <a:p>
          <a:endParaRPr lang="en-US" sz="1100" b="0" baseline="0"/>
        </a:p>
        <a:p>
          <a:endParaRPr lang="en-US" sz="1100" b="0"/>
        </a:p>
      </xdr:txBody>
    </xdr:sp>
    <xdr:clientData/>
  </xdr:twoCellAnchor>
  <xdr:twoCellAnchor>
    <xdr:from>
      <xdr:col>2</xdr:col>
      <xdr:colOff>322546</xdr:colOff>
      <xdr:row>261</xdr:row>
      <xdr:rowOff>42692</xdr:rowOff>
    </xdr:from>
    <xdr:to>
      <xdr:col>12</xdr:col>
      <xdr:colOff>298173</xdr:colOff>
      <xdr:row>264</xdr:row>
      <xdr:rowOff>85725</xdr:rowOff>
    </xdr:to>
    <xdr:sp macro="" textlink="">
      <xdr:nvSpPr>
        <xdr:cNvPr id="37" name="TextBox 36">
          <a:extLst>
            <a:ext uri="{FF2B5EF4-FFF2-40B4-BE49-F238E27FC236}">
              <a16:creationId xmlns:a16="http://schemas.microsoft.com/office/drawing/2014/main" id="{00000000-0008-0000-0000-000025000000}"/>
            </a:ext>
          </a:extLst>
        </xdr:cNvPr>
        <xdr:cNvSpPr txBox="1"/>
      </xdr:nvSpPr>
      <xdr:spPr>
        <a:xfrm>
          <a:off x="1541746" y="48429692"/>
          <a:ext cx="6071627" cy="6145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8:  The</a:t>
          </a:r>
          <a:r>
            <a:rPr lang="en-US" sz="1100" baseline="0"/>
            <a:t> buttons controling the calculation of hydraulic conductivity are grouped under the heading "Calculation of K" in the Dashboard</a:t>
          </a:r>
          <a:r>
            <a:rPr lang="en-US" sz="1100"/>
            <a:t>.  The calculated values are tabulated immediately</a:t>
          </a:r>
          <a:r>
            <a:rPr lang="en-US" sz="1100" baseline="0"/>
            <a:t> under the Dashboard in the image.  The "Do All" button also performs these operations.</a:t>
          </a:r>
          <a:endParaRPr lang="en-US" sz="1100"/>
        </a:p>
      </xdr:txBody>
    </xdr:sp>
    <xdr:clientData/>
  </xdr:twoCellAnchor>
  <xdr:twoCellAnchor>
    <xdr:from>
      <xdr:col>0</xdr:col>
      <xdr:colOff>102703</xdr:colOff>
      <xdr:row>279</xdr:row>
      <xdr:rowOff>76240</xdr:rowOff>
    </xdr:from>
    <xdr:to>
      <xdr:col>15</xdr:col>
      <xdr:colOff>198783</xdr:colOff>
      <xdr:row>294</xdr:row>
      <xdr:rowOff>55770</xdr:rowOff>
    </xdr:to>
    <mc:AlternateContent xmlns:mc="http://schemas.openxmlformats.org/markup-compatibility/2006" xmlns:a14="http://schemas.microsoft.com/office/drawing/2010/main">
      <mc:Choice Requires="a14">
        <xdr:sp macro="" textlink="">
          <xdr:nvSpPr>
            <xdr:cNvPr id="38" name="TextBox 37">
              <a:extLst>
                <a:ext uri="{FF2B5EF4-FFF2-40B4-BE49-F238E27FC236}">
                  <a16:creationId xmlns:a16="http://schemas.microsoft.com/office/drawing/2014/main" id="{00000000-0008-0000-0000-000026000000}"/>
                </a:ext>
              </a:extLst>
            </xdr:cNvPr>
            <xdr:cNvSpPr txBox="1"/>
          </xdr:nvSpPr>
          <xdr:spPr>
            <a:xfrm>
              <a:off x="102703" y="43319740"/>
              <a:ext cx="9144830" cy="28370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hydraulic conductivities calculated by HydroSieve are based on the generalized formula:</a:t>
              </a:r>
            </a:p>
            <a:p>
              <a:endParaRPr lang="en-US" sz="1100" b="0" baseline="0"/>
            </a:p>
            <a:p>
              <a:pPr/>
              <a14:m>
                <m:oMathPara xmlns:m="http://schemas.openxmlformats.org/officeDocument/2006/math">
                  <m:oMathParaPr>
                    <m:jc m:val="centerGroup"/>
                  </m:oMathParaPr>
                  <m:oMath xmlns:m="http://schemas.openxmlformats.org/officeDocument/2006/math">
                    <m:r>
                      <a:rPr lang="en-US" sz="1100" b="0" i="1" baseline="0">
                        <a:latin typeface="Cambria Math" panose="02040503050406030204" pitchFamily="18" charset="0"/>
                      </a:rPr>
                      <m:t>𝐾</m:t>
                    </m:r>
                    <m:r>
                      <a:rPr lang="en-US" sz="1100" b="0" i="1" baseline="0">
                        <a:latin typeface="Cambria Math" panose="02040503050406030204" pitchFamily="18" charset="0"/>
                      </a:rPr>
                      <m:t>=</m:t>
                    </m:r>
                    <m:f>
                      <m:fPr>
                        <m:ctrlPr>
                          <a:rPr lang="en-US" sz="1100" b="0" i="1" baseline="0">
                            <a:latin typeface="Cambria Math" panose="02040503050406030204" pitchFamily="18" charset="0"/>
                          </a:rPr>
                        </m:ctrlPr>
                      </m:fPr>
                      <m:num>
                        <m:r>
                          <a:rPr lang="en-US" sz="1100" b="0" i="1" baseline="0">
                            <a:latin typeface="Cambria Math" panose="02040503050406030204" pitchFamily="18" charset="0"/>
                            <a:ea typeface="Cambria Math" panose="02040503050406030204" pitchFamily="18" charset="0"/>
                          </a:rPr>
                          <m:t>𝜌</m:t>
                        </m:r>
                        <m:r>
                          <a:rPr lang="en-US" sz="1100" b="0" i="1" baseline="0">
                            <a:latin typeface="Cambria Math" panose="02040503050406030204" pitchFamily="18" charset="0"/>
                            <a:ea typeface="Cambria Math" panose="02040503050406030204" pitchFamily="18" charset="0"/>
                          </a:rPr>
                          <m:t>𝑔</m:t>
                        </m:r>
                      </m:num>
                      <m:den>
                        <m:r>
                          <a:rPr lang="en-US" sz="1100" b="0" i="1" baseline="0">
                            <a:latin typeface="Cambria Math" panose="02040503050406030204" pitchFamily="18" charset="0"/>
                            <a:ea typeface="Cambria Math" panose="02040503050406030204" pitchFamily="18" charset="0"/>
                          </a:rPr>
                          <m:t>𝜇</m:t>
                        </m:r>
                      </m:den>
                    </m:f>
                    <m:r>
                      <a:rPr lang="en-US" sz="1100" b="0" i="1" baseline="0">
                        <a:latin typeface="Cambria Math" panose="02040503050406030204" pitchFamily="18" charset="0"/>
                      </a:rPr>
                      <m:t>𝐶</m:t>
                    </m:r>
                    <m:r>
                      <a:rPr lang="en-US" sz="1100" b="0" i="1" baseline="0">
                        <a:latin typeface="Cambria Math" panose="02040503050406030204" pitchFamily="18" charset="0"/>
                        <a:ea typeface="Cambria Math" panose="02040503050406030204" pitchFamily="18" charset="0"/>
                      </a:rPr>
                      <m:t>𝜑</m:t>
                    </m:r>
                    <m:r>
                      <a:rPr lang="en-US" sz="1100" b="0" i="1" baseline="0">
                        <a:latin typeface="Cambria Math" panose="02040503050406030204" pitchFamily="18" charset="0"/>
                        <a:ea typeface="Cambria Math" panose="02040503050406030204" pitchFamily="18" charset="0"/>
                      </a:rPr>
                      <m:t>(</m:t>
                    </m:r>
                    <m:r>
                      <a:rPr lang="en-US" sz="1100" b="0" i="1" baseline="0">
                        <a:latin typeface="Cambria Math" panose="02040503050406030204" pitchFamily="18" charset="0"/>
                        <a:ea typeface="Cambria Math" panose="02040503050406030204" pitchFamily="18" charset="0"/>
                      </a:rPr>
                      <m:t>𝑛</m:t>
                    </m:r>
                    <m:r>
                      <a:rPr lang="en-US" sz="1100" b="0" i="1" baseline="0">
                        <a:latin typeface="Cambria Math" panose="02040503050406030204" pitchFamily="18" charset="0"/>
                        <a:ea typeface="Cambria Math" panose="02040503050406030204" pitchFamily="18" charset="0"/>
                      </a:rPr>
                      <m:t>)</m:t>
                    </m:r>
                    <m:sSubSup>
                      <m:sSubSupPr>
                        <m:ctrlPr>
                          <a:rPr lang="en-US" sz="1100" b="0" i="1" baseline="0">
                            <a:latin typeface="Cambria Math" panose="02040503050406030204" pitchFamily="18" charset="0"/>
                            <a:ea typeface="Cambria Math" panose="02040503050406030204" pitchFamily="18" charset="0"/>
                          </a:rPr>
                        </m:ctrlPr>
                      </m:sSubSupPr>
                      <m:e>
                        <m:r>
                          <a:rPr lang="en-US" sz="1100" b="0" i="1" baseline="0">
                            <a:latin typeface="Cambria Math" panose="02040503050406030204" pitchFamily="18" charset="0"/>
                            <a:ea typeface="Cambria Math" panose="02040503050406030204" pitchFamily="18" charset="0"/>
                          </a:rPr>
                          <m:t>𝑑</m:t>
                        </m:r>
                      </m:e>
                      <m:sub>
                        <m:r>
                          <a:rPr lang="en-US" sz="1100" b="0" i="1" baseline="0">
                            <a:latin typeface="Cambria Math" panose="02040503050406030204" pitchFamily="18" charset="0"/>
                            <a:ea typeface="Cambria Math" panose="02040503050406030204" pitchFamily="18" charset="0"/>
                          </a:rPr>
                          <m:t>𝑒</m:t>
                        </m:r>
                      </m:sub>
                      <m:sup>
                        <m:r>
                          <a:rPr lang="en-US" sz="1100" b="0" i="1" baseline="0">
                            <a:latin typeface="Cambria Math" panose="02040503050406030204" pitchFamily="18" charset="0"/>
                            <a:ea typeface="Cambria Math" panose="02040503050406030204" pitchFamily="18" charset="0"/>
                          </a:rPr>
                          <m:t>2</m:t>
                        </m:r>
                      </m:sup>
                    </m:sSubSup>
                  </m:oMath>
                </m:oMathPara>
              </a14:m>
              <a:endParaRPr lang="en-US" sz="1100" b="0" baseline="0"/>
            </a:p>
            <a:p>
              <a:endParaRPr lang="en-US" sz="1100" b="0" baseline="0"/>
            </a:p>
            <a:p>
              <a:r>
                <a:rPr lang="en-US" sz="1100" b="0" baseline="0"/>
                <a:t>where </a:t>
              </a:r>
              <a:r>
                <a:rPr lang="en-US" sz="1100" b="0" i="1" baseline="0"/>
                <a:t>K</a:t>
              </a:r>
              <a:r>
                <a:rPr lang="en-US" sz="1100" b="0" baseline="0"/>
                <a:t> is hydraulic conductivity (cm/s), </a:t>
              </a:r>
              <a:r>
                <a:rPr lang="en-US" sz="1100" b="0" i="1" baseline="0">
                  <a:latin typeface="Symbol" panose="05050102010706020507" pitchFamily="18" charset="2"/>
                </a:rPr>
                <a:t>r</a:t>
              </a:r>
              <a:r>
                <a:rPr lang="en-US" sz="1100" b="0" baseline="0"/>
                <a:t> is fluid density (g/mL), </a:t>
              </a:r>
              <a:r>
                <a:rPr lang="en-US" sz="1100" b="0" i="1" baseline="0"/>
                <a:t>g</a:t>
              </a:r>
              <a:r>
                <a:rPr lang="en-US" sz="1100" b="0" baseline="0"/>
                <a:t> is acceleration due to gravity (</a:t>
              </a:r>
              <a:r>
                <a:rPr lang="en-US" sz="1100" b="0" baseline="0">
                  <a:solidFill>
                    <a:schemeClr val="dk1"/>
                  </a:solidFill>
                  <a:effectLst/>
                  <a:latin typeface="+mn-lt"/>
                  <a:ea typeface="+mn-ea"/>
                  <a:cs typeface="+mn-cs"/>
                </a:rPr>
                <a:t>c</a:t>
              </a:r>
              <a:r>
                <a:rPr lang="en-US" sz="1100" b="0" baseline="0"/>
                <a:t>m/s</a:t>
              </a:r>
              <a:r>
                <a:rPr lang="en-US" sz="1100" b="0" baseline="30000"/>
                <a:t>2</a:t>
              </a:r>
              <a:r>
                <a:rPr lang="en-US" sz="1100" b="0" baseline="0"/>
                <a:t>), </a:t>
              </a:r>
              <a:r>
                <a:rPr lang="en-US" sz="1100" b="0" i="1" baseline="0">
                  <a:latin typeface="Symbol" panose="05050102010706020507" pitchFamily="18" charset="2"/>
                </a:rPr>
                <a:t>m</a:t>
              </a:r>
              <a:r>
                <a:rPr lang="en-US" sz="1100" b="0" baseline="0"/>
                <a:t> is dynamic viscosity (poise, or g/cm s), </a:t>
              </a:r>
              <a:r>
                <a:rPr lang="en-US" sz="1100" b="0" i="1" baseline="0"/>
                <a:t>C</a:t>
              </a:r>
              <a:r>
                <a:rPr lang="en-US" sz="1100" b="0" baseline="0"/>
                <a:t> is a constant related to porous medium characteristics, </a:t>
              </a:r>
              <a:r>
                <a:rPr lang="en-US" sz="1100" b="0" i="1" baseline="0">
                  <a:latin typeface="Symbol" panose="05050102010706020507" pitchFamily="18" charset="2"/>
                </a:rPr>
                <a:t>j</a:t>
              </a:r>
              <a:r>
                <a:rPr lang="en-US" sz="1100" b="0" i="1" baseline="0"/>
                <a:t>(n</a:t>
              </a:r>
              <a:r>
                <a:rPr lang="en-US" sz="1100" b="0" baseline="0"/>
                <a:t>) is a function of porosity, and </a:t>
              </a:r>
              <a:r>
                <a:rPr lang="en-US" sz="1100" b="0" i="1" baseline="0"/>
                <a:t>d</a:t>
              </a:r>
              <a:r>
                <a:rPr lang="en-US" sz="1100" b="0" i="1" baseline="-25000"/>
                <a:t>e</a:t>
              </a:r>
              <a:r>
                <a:rPr lang="en-US" sz="1100" b="0" baseline="0"/>
                <a:t> is the effective grain diameter (cm). Both the density and viscosity terms are temperature sensitive, and are calculated as a function of the fluid temperature entered in cell D6.  The values of these parameters are displayed in cells m11 and m12 of the sheet.  Three of the methods offer the opportunity to adjust the magnitude of the constant </a:t>
              </a:r>
              <a:r>
                <a:rPr lang="en-US" sz="1100" b="0" i="1" baseline="0"/>
                <a:t>C</a:t>
              </a:r>
              <a:r>
                <a:rPr lang="en-US" sz="1100" b="0" i="0" baseline="0"/>
                <a:t> according the coarseness/smoothness of the grains, the Terzaghi, Zunder, and Barr methods.  By default, intermediate values of </a:t>
              </a:r>
              <a:r>
                <a:rPr lang="en-US" sz="1100" b="0" i="1" baseline="0"/>
                <a:t>C</a:t>
              </a:r>
              <a:r>
                <a:rPr lang="en-US" sz="1100" b="0" i="0" baseline="0"/>
                <a:t> are used in the calculations.  However these values can be varied over the ranges recommended by the developers of the methods by clicking on the "Advanced" buttons located beside the method names (Figure 10).</a:t>
              </a:r>
            </a:p>
            <a:p>
              <a:endParaRPr lang="en-US" sz="1100" b="0" i="0" baseline="0"/>
            </a:p>
            <a:p>
              <a:r>
                <a:rPr lang="en-US" sz="1100" b="0" i="0" baseline="0"/>
                <a:t>For example, selecting the "Advanced" button beside the Terzaghi method the "Terzaghi Advanced" userform appears.  One of five option buttons can be selected to characterise the aquifer material as being coarse and angular in grain shape, or smooth and well rounded.  The default value of </a:t>
              </a:r>
              <a:r>
                <a:rPr lang="en-US" sz="1100" b="0" i="1" baseline="0"/>
                <a:t>C </a:t>
              </a:r>
              <a:r>
                <a:rPr lang="en-US" sz="1100" b="0" i="0" baseline="0"/>
                <a:t>is indicated (center button in this case), and the current value of </a:t>
              </a:r>
              <a:r>
                <a:rPr lang="en-US" sz="1100" b="0" i="1" baseline="0"/>
                <a:t>C</a:t>
              </a:r>
              <a:r>
                <a:rPr lang="en-US" sz="1100" b="0" i="0" baseline="0"/>
                <a:t> is displayed.</a:t>
              </a:r>
            </a:p>
            <a:p>
              <a:endParaRPr lang="en-US" sz="1100" b="0" baseline="0"/>
            </a:p>
            <a:p>
              <a:endParaRPr lang="en-US" sz="1100" b="0"/>
            </a:p>
          </xdr:txBody>
        </xdr:sp>
      </mc:Choice>
      <mc:Fallback xmlns="">
        <xdr:sp macro="" textlink="">
          <xdr:nvSpPr>
            <xdr:cNvPr id="38" name="TextBox 37"/>
            <xdr:cNvSpPr txBox="1"/>
          </xdr:nvSpPr>
          <xdr:spPr>
            <a:xfrm>
              <a:off x="102703" y="43319740"/>
              <a:ext cx="9144830" cy="28370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hydraulic conductivities calculated by HydroSieve are based on the generalized formula:</a:t>
              </a:r>
            </a:p>
            <a:p>
              <a:endParaRPr lang="en-US" sz="1100" b="0" baseline="0"/>
            </a:p>
            <a:p>
              <a:pPr/>
              <a:r>
                <a:rPr lang="en-US" sz="1100" b="0" i="0" baseline="0">
                  <a:latin typeface="Cambria Math" panose="02040503050406030204" pitchFamily="18" charset="0"/>
                </a:rPr>
                <a:t>𝐾=</a:t>
              </a:r>
              <a:r>
                <a:rPr lang="en-US" sz="1100" b="0" i="0" baseline="0">
                  <a:latin typeface="Cambria Math" panose="02040503050406030204" pitchFamily="18" charset="0"/>
                  <a:ea typeface="Cambria Math" panose="02040503050406030204" pitchFamily="18" charset="0"/>
                </a:rPr>
                <a:t>𝜌𝑔/𝜇 </a:t>
              </a:r>
              <a:r>
                <a:rPr lang="en-US" sz="1100" b="0" i="0" baseline="0">
                  <a:latin typeface="Cambria Math" panose="02040503050406030204" pitchFamily="18" charset="0"/>
                </a:rPr>
                <a:t>𝐶</a:t>
              </a:r>
              <a:r>
                <a:rPr lang="en-US" sz="1100" b="0" i="0" baseline="0">
                  <a:latin typeface="Cambria Math" panose="02040503050406030204" pitchFamily="18" charset="0"/>
                  <a:ea typeface="Cambria Math" panose="02040503050406030204" pitchFamily="18" charset="0"/>
                </a:rPr>
                <a:t>𝜑(𝑛)𝑑_𝑒^2</a:t>
              </a:r>
              <a:endParaRPr lang="en-US" sz="1100" b="0" baseline="0"/>
            </a:p>
            <a:p>
              <a:endParaRPr lang="en-US" sz="1100" b="0" baseline="0"/>
            </a:p>
            <a:p>
              <a:r>
                <a:rPr lang="en-US" sz="1100" b="0" baseline="0"/>
                <a:t>where </a:t>
              </a:r>
              <a:r>
                <a:rPr lang="en-US" sz="1100" b="0" i="1" baseline="0"/>
                <a:t>K</a:t>
              </a:r>
              <a:r>
                <a:rPr lang="en-US" sz="1100" b="0" baseline="0"/>
                <a:t> is hydraulic conductivity (cm/s), </a:t>
              </a:r>
              <a:r>
                <a:rPr lang="en-US" sz="1100" b="0" i="1" baseline="0">
                  <a:latin typeface="Symbol" panose="05050102010706020507" pitchFamily="18" charset="2"/>
                </a:rPr>
                <a:t>r</a:t>
              </a:r>
              <a:r>
                <a:rPr lang="en-US" sz="1100" b="0" baseline="0"/>
                <a:t> is fluid density (g/mL), </a:t>
              </a:r>
              <a:r>
                <a:rPr lang="en-US" sz="1100" b="0" i="1" baseline="0"/>
                <a:t>g</a:t>
              </a:r>
              <a:r>
                <a:rPr lang="en-US" sz="1100" b="0" baseline="0"/>
                <a:t> is acceleration due to gravity (</a:t>
              </a:r>
              <a:r>
                <a:rPr lang="en-US" sz="1100" b="0" baseline="0">
                  <a:solidFill>
                    <a:schemeClr val="dk1"/>
                  </a:solidFill>
                  <a:effectLst/>
                  <a:latin typeface="+mn-lt"/>
                  <a:ea typeface="+mn-ea"/>
                  <a:cs typeface="+mn-cs"/>
                </a:rPr>
                <a:t>c</a:t>
              </a:r>
              <a:r>
                <a:rPr lang="en-US" sz="1100" b="0" baseline="0"/>
                <a:t>m/s</a:t>
              </a:r>
              <a:r>
                <a:rPr lang="en-US" sz="1100" b="0" baseline="30000"/>
                <a:t>2</a:t>
              </a:r>
              <a:r>
                <a:rPr lang="en-US" sz="1100" b="0" baseline="0"/>
                <a:t>), </a:t>
              </a:r>
              <a:r>
                <a:rPr lang="en-US" sz="1100" b="0" i="1" baseline="0">
                  <a:latin typeface="Symbol" panose="05050102010706020507" pitchFamily="18" charset="2"/>
                </a:rPr>
                <a:t>m</a:t>
              </a:r>
              <a:r>
                <a:rPr lang="en-US" sz="1100" b="0" baseline="0"/>
                <a:t> is dynamic viscosity (poise, or g/cm s), </a:t>
              </a:r>
              <a:r>
                <a:rPr lang="en-US" sz="1100" b="0" i="1" baseline="0"/>
                <a:t>C</a:t>
              </a:r>
              <a:r>
                <a:rPr lang="en-US" sz="1100" b="0" baseline="0"/>
                <a:t> is a constant related to porous medium characteristics, </a:t>
              </a:r>
              <a:r>
                <a:rPr lang="en-US" sz="1100" b="0" i="1" baseline="0">
                  <a:latin typeface="Symbol" panose="05050102010706020507" pitchFamily="18" charset="2"/>
                </a:rPr>
                <a:t>j</a:t>
              </a:r>
              <a:r>
                <a:rPr lang="en-US" sz="1100" b="0" i="1" baseline="0"/>
                <a:t>(n</a:t>
              </a:r>
              <a:r>
                <a:rPr lang="en-US" sz="1100" b="0" baseline="0"/>
                <a:t>) is a function of porosity, and </a:t>
              </a:r>
              <a:r>
                <a:rPr lang="en-US" sz="1100" b="0" i="1" baseline="0"/>
                <a:t>d</a:t>
              </a:r>
              <a:r>
                <a:rPr lang="en-US" sz="1100" b="0" i="1" baseline="-25000"/>
                <a:t>e</a:t>
              </a:r>
              <a:r>
                <a:rPr lang="en-US" sz="1100" b="0" baseline="0"/>
                <a:t> is the effective grain diameter (cm). Both the density and viscosity terms are temperature sensitive, and are calculated as a function of the fluid temperature entered in cell D6.  The values of these parameters are displayed in cells m11 and m12 of the sheet.  Three of the methods offer the opportunity to adjust the magnitude of the constant </a:t>
              </a:r>
              <a:r>
                <a:rPr lang="en-US" sz="1100" b="0" i="1" baseline="0"/>
                <a:t>C</a:t>
              </a:r>
              <a:r>
                <a:rPr lang="en-US" sz="1100" b="0" i="0" baseline="0"/>
                <a:t> according the coarseness/smoothness of the grains, the Terzaghi, Zunder, and Barr methods.  By default, intermediate values of </a:t>
              </a:r>
              <a:r>
                <a:rPr lang="en-US" sz="1100" b="0" i="1" baseline="0"/>
                <a:t>C</a:t>
              </a:r>
              <a:r>
                <a:rPr lang="en-US" sz="1100" b="0" i="0" baseline="0"/>
                <a:t> are used in the calculations.  However these values can be varied over the ranges recommended by the developers of the methods by clicking on the "Advanced" buttons located beside the method names (Figure 10).</a:t>
              </a:r>
            </a:p>
            <a:p>
              <a:endParaRPr lang="en-US" sz="1100" b="0" i="0" baseline="0"/>
            </a:p>
            <a:p>
              <a:r>
                <a:rPr lang="en-US" sz="1100" b="0" i="0" baseline="0"/>
                <a:t>For example, selecting the "Advanced" button beside the Terzaghi method the "Terzaghi Advanced" userform appears.  One of five option buttons can be selected to characterise the aquifer material as being coarse and angular in grain shape, or smooth and well rounded.  The default value of </a:t>
              </a:r>
              <a:r>
                <a:rPr lang="en-US" sz="1100" b="0" i="1" baseline="0"/>
                <a:t>C </a:t>
              </a:r>
              <a:r>
                <a:rPr lang="en-US" sz="1100" b="0" i="0" baseline="0"/>
                <a:t>is indicated (center button in this case), and the current value of </a:t>
              </a:r>
              <a:r>
                <a:rPr lang="en-US" sz="1100" b="0" i="1" baseline="0"/>
                <a:t>C</a:t>
              </a:r>
              <a:r>
                <a:rPr lang="en-US" sz="1100" b="0" i="0" baseline="0"/>
                <a:t> is displayed.</a:t>
              </a:r>
            </a:p>
            <a:p>
              <a:endParaRPr lang="en-US" sz="1100" b="0" baseline="0"/>
            </a:p>
            <a:p>
              <a:endParaRPr lang="en-US" sz="1100" b="0"/>
            </a:p>
          </xdr:txBody>
        </xdr:sp>
      </mc:Fallback>
    </mc:AlternateContent>
    <xdr:clientData/>
  </xdr:twoCellAnchor>
  <xdr:twoCellAnchor>
    <xdr:from>
      <xdr:col>0</xdr:col>
      <xdr:colOff>267879</xdr:colOff>
      <xdr:row>304</xdr:row>
      <xdr:rowOff>95701</xdr:rowOff>
    </xdr:from>
    <xdr:to>
      <xdr:col>15</xdr:col>
      <xdr:colOff>240194</xdr:colOff>
      <xdr:row>306</xdr:row>
      <xdr:rowOff>160130</xdr:rowOff>
    </xdr:to>
    <xdr:sp macro="" textlink="">
      <xdr:nvSpPr>
        <xdr:cNvPr id="32" name="TextBox 31">
          <a:extLst>
            <a:ext uri="{FF2B5EF4-FFF2-40B4-BE49-F238E27FC236}">
              <a16:creationId xmlns:a16="http://schemas.microsoft.com/office/drawing/2014/main" id="{00000000-0008-0000-0000-000020000000}"/>
            </a:ext>
          </a:extLst>
        </xdr:cNvPr>
        <xdr:cNvSpPr txBox="1"/>
      </xdr:nvSpPr>
      <xdr:spPr>
        <a:xfrm>
          <a:off x="267879" y="48101701"/>
          <a:ext cx="9021065" cy="4454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10:  The advanced userform for the Terzaghi method of </a:t>
          </a:r>
          <a:r>
            <a:rPr lang="en-US" sz="1100" i="1"/>
            <a:t>K</a:t>
          </a:r>
          <a:r>
            <a:rPr lang="en-US" sz="1100" i="0"/>
            <a:t> estimation</a:t>
          </a:r>
          <a:r>
            <a:rPr lang="en-US" sz="1100" baseline="0"/>
            <a:t>. (A) Userform as it appears after the Dashboard driven calculation; </a:t>
          </a:r>
          <a:r>
            <a:rPr lang="en-US" sz="1100" i="1" baseline="0"/>
            <a:t>C</a:t>
          </a:r>
          <a:r>
            <a:rPr lang="en-US" sz="1100" i="0" baseline="0"/>
            <a:t> is the default value of 0.0084 and </a:t>
          </a:r>
          <a:r>
            <a:rPr lang="en-US" sz="1100" i="1" baseline="0"/>
            <a:t>K</a:t>
          </a:r>
          <a:r>
            <a:rPr lang="en-US" sz="1100" i="0" baseline="0"/>
            <a:t> is 0.0167 cm/s. (B) </a:t>
          </a:r>
          <a:r>
            <a:rPr lang="en-US" sz="1100" i="1" baseline="0"/>
            <a:t>C</a:t>
          </a:r>
          <a:r>
            <a:rPr lang="en-US" sz="1100" i="0" baseline="0"/>
            <a:t> adjusted for smooth grains.  The value of </a:t>
          </a:r>
          <a:r>
            <a:rPr lang="en-US" sz="1100" i="1" baseline="0"/>
            <a:t>C</a:t>
          </a:r>
          <a:r>
            <a:rPr lang="en-US" sz="1100" i="0" baseline="0"/>
            <a:t> increases to 0.0107 and the value of </a:t>
          </a:r>
          <a:r>
            <a:rPr lang="en-US" sz="1100" i="1" baseline="0"/>
            <a:t>K</a:t>
          </a:r>
          <a:r>
            <a:rPr lang="en-US" sz="1100" i="0" baseline="0"/>
            <a:t> increases to 0.02127 cm/s.</a:t>
          </a:r>
          <a:endParaRPr lang="en-US" sz="1100"/>
        </a:p>
      </xdr:txBody>
    </xdr:sp>
    <xdr:clientData/>
  </xdr:twoCellAnchor>
  <xdr:twoCellAnchor>
    <xdr:from>
      <xdr:col>0</xdr:col>
      <xdr:colOff>157370</xdr:colOff>
      <xdr:row>307</xdr:row>
      <xdr:rowOff>102153</xdr:rowOff>
    </xdr:from>
    <xdr:to>
      <xdr:col>15</xdr:col>
      <xdr:colOff>253450</xdr:colOff>
      <xdr:row>311</xdr:row>
      <xdr:rowOff>160130</xdr:rowOff>
    </xdr:to>
    <xdr:sp macro="" textlink="">
      <xdr:nvSpPr>
        <xdr:cNvPr id="40" name="TextBox 39">
          <a:extLst>
            <a:ext uri="{FF2B5EF4-FFF2-40B4-BE49-F238E27FC236}">
              <a16:creationId xmlns:a16="http://schemas.microsoft.com/office/drawing/2014/main" id="{00000000-0008-0000-0000-000028000000}"/>
            </a:ext>
          </a:extLst>
        </xdr:cNvPr>
        <xdr:cNvSpPr txBox="1"/>
      </xdr:nvSpPr>
      <xdr:spPr>
        <a:xfrm>
          <a:off x="157370" y="48679653"/>
          <a:ext cx="9144830" cy="81997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Displaying the Results</a:t>
          </a:r>
          <a:endParaRPr lang="en-US" sz="1100" b="0" baseline="0"/>
        </a:p>
        <a:p>
          <a:r>
            <a:rPr lang="en-US" sz="1100" b="0" baseline="0"/>
            <a:t>Once the hydraulic conductivities have been calculated to the user's satisfaction, the results of the different methods can be compared graphically in a histogram format.  To view the histogram, click on the "Show K" button located to the left of the grain retention curve graph at the top of the sheet.  The retention diagram is replaced with the </a:t>
          </a:r>
          <a:r>
            <a:rPr lang="en-US" sz="1100" b="0" i="1" baseline="0"/>
            <a:t>K</a:t>
          </a:r>
          <a:r>
            <a:rPr lang="en-US" sz="1100" b="0" i="0" baseline="0"/>
            <a:t> comparison diagram (Figure 11).</a:t>
          </a:r>
          <a:endParaRPr lang="en-US" sz="1100" b="1" baseline="0"/>
        </a:p>
        <a:p>
          <a:endParaRPr lang="en-US" sz="1100" b="0" baseline="0"/>
        </a:p>
        <a:p>
          <a:endParaRPr lang="en-US" sz="1100" b="0"/>
        </a:p>
      </xdr:txBody>
    </xdr:sp>
    <xdr:clientData/>
  </xdr:twoCellAnchor>
  <xdr:twoCellAnchor>
    <xdr:from>
      <xdr:col>1</xdr:col>
      <xdr:colOff>1380</xdr:colOff>
      <xdr:row>331</xdr:row>
      <xdr:rowOff>165275</xdr:rowOff>
    </xdr:from>
    <xdr:to>
      <xdr:col>13</xdr:col>
      <xdr:colOff>49695</xdr:colOff>
      <xdr:row>336</xdr:row>
      <xdr:rowOff>135659</xdr:rowOff>
    </xdr:to>
    <xdr:sp macro="" textlink="">
      <xdr:nvSpPr>
        <xdr:cNvPr id="41" name="TextBox 40">
          <a:extLst>
            <a:ext uri="{FF2B5EF4-FFF2-40B4-BE49-F238E27FC236}">
              <a16:creationId xmlns:a16="http://schemas.microsoft.com/office/drawing/2014/main" id="{00000000-0008-0000-0000-000029000000}"/>
            </a:ext>
          </a:extLst>
        </xdr:cNvPr>
        <xdr:cNvSpPr txBox="1"/>
      </xdr:nvSpPr>
      <xdr:spPr>
        <a:xfrm>
          <a:off x="604630" y="53314775"/>
          <a:ext cx="7287315" cy="92288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11:  Clicking</a:t>
          </a:r>
          <a:r>
            <a:rPr lang="en-US" sz="1100" baseline="0"/>
            <a:t> on the "Show K" button, located above the temperature input cell, replaces the grain retention curve with the </a:t>
          </a:r>
          <a:r>
            <a:rPr lang="en-US" sz="1100" i="1" baseline="0"/>
            <a:t>K</a:t>
          </a:r>
          <a:r>
            <a:rPr lang="en-US" sz="1100" i="0" baseline="0"/>
            <a:t> comparison diagram.  The geometric and arithmetic means of the estimates of K are shown as red  and green horizontal lines, repectively.  Open bars represent </a:t>
          </a:r>
          <a:r>
            <a:rPr lang="en-US" sz="1100" i="1" baseline="0"/>
            <a:t>K</a:t>
          </a:r>
          <a:r>
            <a:rPr lang="en-US" sz="1100" i="0" baseline="0"/>
            <a:t> estimates from tests that failed their criteria, blue bars represent tests that met their criteria.  The criteria are summarized in the 'Equations' sheet.</a:t>
          </a:r>
          <a:endParaRPr lang="en-US" sz="1100"/>
        </a:p>
      </xdr:txBody>
    </xdr:sp>
    <xdr:clientData/>
  </xdr:twoCellAnchor>
  <xdr:twoCellAnchor>
    <xdr:from>
      <xdr:col>0</xdr:col>
      <xdr:colOff>56849</xdr:colOff>
      <xdr:row>337</xdr:row>
      <xdr:rowOff>41162</xdr:rowOff>
    </xdr:from>
    <xdr:to>
      <xdr:col>15</xdr:col>
      <xdr:colOff>152929</xdr:colOff>
      <xdr:row>348</xdr:row>
      <xdr:rowOff>174145</xdr:rowOff>
    </xdr:to>
    <xdr:sp macro="" textlink="">
      <xdr:nvSpPr>
        <xdr:cNvPr id="42" name="TextBox 41">
          <a:extLst>
            <a:ext uri="{FF2B5EF4-FFF2-40B4-BE49-F238E27FC236}">
              <a16:creationId xmlns:a16="http://schemas.microsoft.com/office/drawing/2014/main" id="{00000000-0008-0000-0000-00002A000000}"/>
            </a:ext>
          </a:extLst>
        </xdr:cNvPr>
        <xdr:cNvSpPr txBox="1"/>
      </xdr:nvSpPr>
      <xdr:spPr>
        <a:xfrm>
          <a:off x="56849" y="54333662"/>
          <a:ext cx="9144830" cy="222848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grain retention curve can be displayed again by selecting the "Show Gr Sz" button.  </a:t>
          </a:r>
        </a:p>
        <a:p>
          <a:endParaRPr lang="en-US" sz="1100" b="0" baseline="0"/>
        </a:p>
        <a:p>
          <a:r>
            <a:rPr lang="en-US" sz="1100" b="1" baseline="0"/>
            <a:t>Printing Reports</a:t>
          </a:r>
          <a:endParaRPr lang="en-US" sz="1100" b="0" baseline="0"/>
        </a:p>
        <a:p>
          <a:r>
            <a:rPr lang="en-US" sz="1100" b="0" baseline="0"/>
            <a:t>The data displayed on the "Input" worksheet are summarized in a form suitable for printing in the worksheets named "Report Grain Size" and "Report K".  Simple click on the appropriate tab to view these sheets, and then select 'Print' under the 'File' tab at the top of the worsheet to send the file to a printer.</a:t>
          </a:r>
        </a:p>
        <a:p>
          <a:endParaRPr lang="en-US" sz="1100" b="0" baseline="0"/>
        </a:p>
        <a:p>
          <a:r>
            <a:rPr lang="en-US" sz="1100" b="1" baseline="0"/>
            <a:t>Conclusion</a:t>
          </a:r>
        </a:p>
        <a:p>
          <a:r>
            <a:rPr lang="en-US" sz="1100" b="0" baseline="0"/>
            <a:t>HydroSieve is a utility aimed at hydrogeologists for rapidly conducting grain size analysis on data from sieve tests.  It plots grain retention curves, particle size distribution diagrams, and estimated hydraulic conductivity comparison diagrams.  It calculates several commonly required effective grain diameters and uses them to estimate useful coefficients such as the uniformity coefficient and porosity.  I also uses the effective grain diameters in the estimation of hydraulic conductivity by several published methods.  The results of these calculations can provide hydrogeologists with potentially useful preliminary estimations of </a:t>
          </a:r>
          <a:r>
            <a:rPr lang="en-US" sz="1100" b="0" i="1" baseline="0"/>
            <a:t>K</a:t>
          </a:r>
          <a:r>
            <a:rPr lang="en-US" sz="1100" b="0" i="0" baseline="0"/>
            <a:t>, while at the same time reminding them of the highly uncertain nature of the parameter estimated in this fashion.</a:t>
          </a:r>
          <a:endParaRPr lang="en-US" sz="1100" b="0" baseline="0"/>
        </a:p>
        <a:p>
          <a:endParaRPr lang="en-US" sz="1100" b="0"/>
        </a:p>
      </xdr:txBody>
    </xdr:sp>
    <xdr:clientData/>
  </xdr:twoCellAnchor>
  <xdr:twoCellAnchor editAs="oneCell">
    <xdr:from>
      <xdr:col>2</xdr:col>
      <xdr:colOff>17317</xdr:colOff>
      <xdr:row>38</xdr:row>
      <xdr:rowOff>173183</xdr:rowOff>
    </xdr:from>
    <xdr:to>
      <xdr:col>12</xdr:col>
      <xdr:colOff>169372</xdr:colOff>
      <xdr:row>56</xdr:row>
      <xdr:rowOff>98053</xdr:rowOff>
    </xdr:to>
    <xdr:pic>
      <xdr:nvPicPr>
        <xdr:cNvPr id="19" name="Picture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2"/>
        <a:stretch>
          <a:fillRect/>
        </a:stretch>
      </xdr:blipFill>
      <xdr:spPr>
        <a:xfrm>
          <a:off x="1229590" y="4554683"/>
          <a:ext cx="6217228" cy="3350060"/>
        </a:xfrm>
        <a:prstGeom prst="rect">
          <a:avLst/>
        </a:prstGeom>
      </xdr:spPr>
    </xdr:pic>
    <xdr:clientData/>
  </xdr:twoCellAnchor>
  <xdr:twoCellAnchor editAs="oneCell">
    <xdr:from>
      <xdr:col>4</xdr:col>
      <xdr:colOff>207818</xdr:colOff>
      <xdr:row>169</xdr:row>
      <xdr:rowOff>13803</xdr:rowOff>
    </xdr:from>
    <xdr:to>
      <xdr:col>10</xdr:col>
      <xdr:colOff>212666</xdr:colOff>
      <xdr:row>179</xdr:row>
      <xdr:rowOff>102220</xdr:rowOff>
    </xdr:to>
    <xdr:pic>
      <xdr:nvPicPr>
        <xdr:cNvPr id="43" name="Picture 42">
          <a:extLst>
            <a:ext uri="{FF2B5EF4-FFF2-40B4-BE49-F238E27FC236}">
              <a16:creationId xmlns:a16="http://schemas.microsoft.com/office/drawing/2014/main" id="{00000000-0008-0000-0000-00002B000000}"/>
            </a:ext>
          </a:extLst>
        </xdr:cNvPr>
        <xdr:cNvPicPr>
          <a:picLocks noChangeAspect="1"/>
        </xdr:cNvPicPr>
      </xdr:nvPicPr>
      <xdr:blipFill>
        <a:blip xmlns:r="http://schemas.openxmlformats.org/officeDocument/2006/relationships" r:embed="rId3"/>
        <a:stretch>
          <a:fillRect/>
        </a:stretch>
      </xdr:blipFill>
      <xdr:spPr>
        <a:xfrm>
          <a:off x="2632363" y="29350803"/>
          <a:ext cx="3645477" cy="1999132"/>
        </a:xfrm>
        <a:prstGeom prst="rect">
          <a:avLst/>
        </a:prstGeom>
      </xdr:spPr>
    </xdr:pic>
    <xdr:clientData/>
  </xdr:twoCellAnchor>
  <xdr:twoCellAnchor editAs="oneCell">
    <xdr:from>
      <xdr:col>0</xdr:col>
      <xdr:colOff>363681</xdr:colOff>
      <xdr:row>295</xdr:row>
      <xdr:rowOff>5773</xdr:rowOff>
    </xdr:from>
    <xdr:to>
      <xdr:col>14</xdr:col>
      <xdr:colOff>440729</xdr:colOff>
      <xdr:row>304</xdr:row>
      <xdr:rowOff>18242</xdr:rowOff>
    </xdr:to>
    <xdr:pic>
      <xdr:nvPicPr>
        <xdr:cNvPr id="48" name="Picture 47">
          <a:extLst>
            <a:ext uri="{FF2B5EF4-FFF2-40B4-BE49-F238E27FC236}">
              <a16:creationId xmlns:a16="http://schemas.microsoft.com/office/drawing/2014/main" id="{00000000-0008-0000-0000-000030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3681" y="46297273"/>
          <a:ext cx="8530168" cy="17231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164523</xdr:colOff>
      <xdr:row>1</xdr:row>
      <xdr:rowOff>60613</xdr:rowOff>
    </xdr:from>
    <xdr:to>
      <xdr:col>10</xdr:col>
      <xdr:colOff>323628</xdr:colOff>
      <xdr:row>5</xdr:row>
      <xdr:rowOff>49232</xdr:rowOff>
    </xdr:to>
    <xdr:pic>
      <xdr:nvPicPr>
        <xdr:cNvPr id="39" name="Picture 38">
          <a:extLst>
            <a:ext uri="{FF2B5EF4-FFF2-40B4-BE49-F238E27FC236}">
              <a16:creationId xmlns:a16="http://schemas.microsoft.com/office/drawing/2014/main" id="{00000000-0008-0000-0000-000027000000}"/>
            </a:ext>
          </a:extLst>
        </xdr:cNvPr>
        <xdr:cNvPicPr>
          <a:picLocks noChangeAspect="1"/>
        </xdr:cNvPicPr>
      </xdr:nvPicPr>
      <xdr:blipFill>
        <a:blip xmlns:r="http://schemas.openxmlformats.org/officeDocument/2006/relationships" r:embed="rId5"/>
        <a:stretch>
          <a:fillRect/>
        </a:stretch>
      </xdr:blipFill>
      <xdr:spPr>
        <a:xfrm>
          <a:off x="164523" y="251113"/>
          <a:ext cx="6216659" cy="744904"/>
        </a:xfrm>
        <a:prstGeom prst="rect">
          <a:avLst/>
        </a:prstGeom>
      </xdr:spPr>
    </xdr:pic>
    <xdr:clientData/>
  </xdr:twoCellAnchor>
  <xdr:twoCellAnchor editAs="oneCell">
    <xdr:from>
      <xdr:col>10</xdr:col>
      <xdr:colOff>415636</xdr:colOff>
      <xdr:row>0</xdr:row>
      <xdr:rowOff>103907</xdr:rowOff>
    </xdr:from>
    <xdr:to>
      <xdr:col>15</xdr:col>
      <xdr:colOff>436764</xdr:colOff>
      <xdr:row>13</xdr:row>
      <xdr:rowOff>94222</xdr:rowOff>
    </xdr:to>
    <xdr:pic>
      <xdr:nvPicPr>
        <xdr:cNvPr id="45" name="Picture 44">
          <a:extLst>
            <a:ext uri="{FF2B5EF4-FFF2-40B4-BE49-F238E27FC236}">
              <a16:creationId xmlns:a16="http://schemas.microsoft.com/office/drawing/2014/main" id="{00000000-0008-0000-0000-00002D000000}"/>
            </a:ext>
          </a:extLst>
        </xdr:cNvPr>
        <xdr:cNvPicPr>
          <a:picLocks noChangeAspect="1"/>
        </xdr:cNvPicPr>
      </xdr:nvPicPr>
      <xdr:blipFill>
        <a:blip xmlns:r="http://schemas.openxmlformats.org/officeDocument/2006/relationships" r:embed="rId6"/>
        <a:stretch>
          <a:fillRect/>
        </a:stretch>
      </xdr:blipFill>
      <xdr:spPr>
        <a:xfrm>
          <a:off x="6477000" y="103907"/>
          <a:ext cx="3047999" cy="2470625"/>
        </a:xfrm>
        <a:prstGeom prst="rect">
          <a:avLst/>
        </a:prstGeom>
      </xdr:spPr>
    </xdr:pic>
    <xdr:clientData/>
  </xdr:twoCellAnchor>
  <xdr:twoCellAnchor editAs="oneCell">
    <xdr:from>
      <xdr:col>3</xdr:col>
      <xdr:colOff>91643</xdr:colOff>
      <xdr:row>87</xdr:row>
      <xdr:rowOff>112568</xdr:rowOff>
    </xdr:from>
    <xdr:to>
      <xdr:col>11</xdr:col>
      <xdr:colOff>550371</xdr:colOff>
      <xdr:row>104</xdr:row>
      <xdr:rowOff>58983</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7"/>
        <a:stretch>
          <a:fillRect/>
        </a:stretch>
      </xdr:blipFill>
      <xdr:spPr>
        <a:xfrm>
          <a:off x="1910052" y="14209568"/>
          <a:ext cx="5311629" cy="3188725"/>
        </a:xfrm>
        <a:prstGeom prst="rect">
          <a:avLst/>
        </a:prstGeom>
      </xdr:spPr>
    </xdr:pic>
    <xdr:clientData/>
  </xdr:twoCellAnchor>
  <xdr:twoCellAnchor editAs="oneCell">
    <xdr:from>
      <xdr:col>3</xdr:col>
      <xdr:colOff>52748</xdr:colOff>
      <xdr:row>209</xdr:row>
      <xdr:rowOff>110835</xdr:rowOff>
    </xdr:from>
    <xdr:to>
      <xdr:col>11</xdr:col>
      <xdr:colOff>129713</xdr:colOff>
      <xdr:row>225</xdr:row>
      <xdr:rowOff>10757</xdr:rowOff>
    </xdr:to>
    <xdr:pic>
      <xdr:nvPicPr>
        <xdr:cNvPr id="15" name="Picture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8"/>
        <a:stretch>
          <a:fillRect/>
        </a:stretch>
      </xdr:blipFill>
      <xdr:spPr>
        <a:xfrm>
          <a:off x="1881548" y="36496335"/>
          <a:ext cx="4946145" cy="2942207"/>
        </a:xfrm>
        <a:prstGeom prst="rect">
          <a:avLst/>
        </a:prstGeom>
      </xdr:spPr>
    </xdr:pic>
    <xdr:clientData/>
  </xdr:twoCellAnchor>
  <xdr:twoCellAnchor>
    <xdr:from>
      <xdr:col>10</xdr:col>
      <xdr:colOff>580157</xdr:colOff>
      <xdr:row>211</xdr:row>
      <xdr:rowOff>86592</xdr:rowOff>
    </xdr:from>
    <xdr:to>
      <xdr:col>11</xdr:col>
      <xdr:colOff>484908</xdr:colOff>
      <xdr:row>212</xdr:row>
      <xdr:rowOff>129887</xdr:rowOff>
    </xdr:to>
    <xdr:sp macro="" textlink="">
      <xdr:nvSpPr>
        <xdr:cNvPr id="16" name="Left Arrow 15">
          <a:extLst>
            <a:ext uri="{FF2B5EF4-FFF2-40B4-BE49-F238E27FC236}">
              <a16:creationId xmlns:a16="http://schemas.microsoft.com/office/drawing/2014/main" id="{00000000-0008-0000-0000-000010000000}"/>
            </a:ext>
          </a:extLst>
        </xdr:cNvPr>
        <xdr:cNvSpPr/>
      </xdr:nvSpPr>
      <xdr:spPr>
        <a:xfrm rot="20309316">
          <a:off x="6641521" y="33233592"/>
          <a:ext cx="510887" cy="233795"/>
        </a:xfrm>
        <a:prstGeom prst="left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190499</xdr:colOff>
      <xdr:row>311</xdr:row>
      <xdr:rowOff>116277</xdr:rowOff>
    </xdr:from>
    <xdr:to>
      <xdr:col>12</xdr:col>
      <xdr:colOff>48607</xdr:colOff>
      <xdr:row>331</xdr:row>
      <xdr:rowOff>175145</xdr:rowOff>
    </xdr:to>
    <xdr:pic>
      <xdr:nvPicPr>
        <xdr:cNvPr id="25" name="Picture 24">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9"/>
        <a:stretch>
          <a:fillRect/>
        </a:stretch>
      </xdr:blipFill>
      <xdr:spPr>
        <a:xfrm>
          <a:off x="793749" y="49455777"/>
          <a:ext cx="6488143" cy="3872678"/>
        </a:xfrm>
        <a:prstGeom prst="rect">
          <a:avLst/>
        </a:prstGeom>
      </xdr:spPr>
    </xdr:pic>
    <xdr:clientData/>
  </xdr:twoCellAnchor>
  <xdr:twoCellAnchor>
    <xdr:from>
      <xdr:col>0</xdr:col>
      <xdr:colOff>152400</xdr:colOff>
      <xdr:row>14</xdr:row>
      <xdr:rowOff>75333</xdr:rowOff>
    </xdr:from>
    <xdr:to>
      <xdr:col>10</xdr:col>
      <xdr:colOff>57150</xdr:colOff>
      <xdr:row>17</xdr:row>
      <xdr:rowOff>161925</xdr:rowOff>
    </xdr:to>
    <xdr:sp macro="" textlink="">
      <xdr:nvSpPr>
        <xdr:cNvPr id="44" name="TextBox 43">
          <a:extLst>
            <a:ext uri="{FF2B5EF4-FFF2-40B4-BE49-F238E27FC236}">
              <a16:creationId xmlns:a16="http://schemas.microsoft.com/office/drawing/2014/main" id="{00000000-0008-0000-0000-00002C000000}"/>
            </a:ext>
          </a:extLst>
        </xdr:cNvPr>
        <xdr:cNvSpPr txBox="1"/>
      </xdr:nvSpPr>
      <xdr:spPr>
        <a:xfrm>
          <a:off x="152400" y="2742333"/>
          <a:ext cx="6000750" cy="6580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t>This</a:t>
          </a:r>
          <a:r>
            <a:rPr lang="en-US" sz="1200" baseline="0"/>
            <a:t> program is electronic supplementary material for the article</a:t>
          </a:r>
        </a:p>
        <a:p>
          <a:pPr marL="0" marR="0" indent="0" algn="ctr" defTabSz="914400" eaLnBrk="1" fontAlgn="auto" latinLnBrk="0" hangingPunct="1">
            <a:lnSpc>
              <a:spcPct val="100000"/>
            </a:lnSpc>
            <a:spcBef>
              <a:spcPts val="0"/>
            </a:spcBef>
            <a:spcAft>
              <a:spcPts val="0"/>
            </a:spcAft>
            <a:buClrTx/>
            <a:buSzTx/>
            <a:buFontTx/>
            <a:buNone/>
            <a:tabLst/>
            <a:defRPr/>
          </a:pPr>
          <a:r>
            <a:rPr lang="en-US" sz="1200" baseline="0"/>
            <a:t>Devlin, J.F. 2015. </a:t>
          </a:r>
          <a:r>
            <a:rPr lang="en-US" sz="1100">
              <a:solidFill>
                <a:schemeClr val="dk1"/>
              </a:solidFill>
              <a:effectLst/>
              <a:latin typeface="+mn-lt"/>
              <a:ea typeface="+mn-ea"/>
              <a:cs typeface="+mn-cs"/>
            </a:rPr>
            <a:t>HydrogeoSieveXL: an Excel-based tool to estimate hydraulic conductivity from grain-size analysis.  Hydrogeology</a:t>
          </a:r>
          <a:r>
            <a:rPr lang="en-US" sz="1100" baseline="0">
              <a:solidFill>
                <a:schemeClr val="dk1"/>
              </a:solidFill>
              <a:effectLst/>
              <a:latin typeface="+mn-lt"/>
              <a:ea typeface="+mn-ea"/>
              <a:cs typeface="+mn-cs"/>
            </a:rPr>
            <a:t> Journal.</a:t>
          </a:r>
          <a:endParaRPr lang="en-US" sz="1100">
            <a:solidFill>
              <a:schemeClr val="dk1"/>
            </a:solidFill>
            <a:effectLst/>
            <a:latin typeface="+mn-lt"/>
            <a:ea typeface="+mn-ea"/>
            <a:cs typeface="+mn-cs"/>
          </a:endParaRPr>
        </a:p>
        <a:p>
          <a:pPr algn="ctr"/>
          <a:endParaRPr lang="en-US" sz="1200"/>
        </a:p>
      </xdr:txBody>
    </xdr:sp>
    <xdr:clientData/>
  </xdr:twoCellAnchor>
  <xdr:twoCellAnchor editAs="oneCell">
    <xdr:from>
      <xdr:col>3</xdr:col>
      <xdr:colOff>304800</xdr:colOff>
      <xdr:row>114</xdr:row>
      <xdr:rowOff>133350</xdr:rowOff>
    </xdr:from>
    <xdr:to>
      <xdr:col>10</xdr:col>
      <xdr:colOff>434340</xdr:colOff>
      <xdr:row>128</xdr:row>
      <xdr:rowOff>59415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0"/>
        <a:stretch>
          <a:fillRect/>
        </a:stretch>
      </xdr:blipFill>
      <xdr:spPr>
        <a:xfrm>
          <a:off x="2133600" y="20516850"/>
          <a:ext cx="4400550" cy="2600685"/>
        </a:xfrm>
        <a:prstGeom prst="rect">
          <a:avLst/>
        </a:prstGeom>
      </xdr:spPr>
    </xdr:pic>
    <xdr:clientData/>
  </xdr:twoCellAnchor>
  <xdr:twoCellAnchor editAs="oneCell">
    <xdr:from>
      <xdr:col>2</xdr:col>
      <xdr:colOff>438150</xdr:colOff>
      <xdr:row>136</xdr:row>
      <xdr:rowOff>142875</xdr:rowOff>
    </xdr:from>
    <xdr:to>
      <xdr:col>12</xdr:col>
      <xdr:colOff>283455</xdr:colOff>
      <xdr:row>155</xdr:row>
      <xdr:rowOff>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1"/>
        <a:stretch>
          <a:fillRect/>
        </a:stretch>
      </xdr:blipFill>
      <xdr:spPr>
        <a:xfrm>
          <a:off x="1657350" y="24717375"/>
          <a:ext cx="5933685" cy="3476625"/>
        </a:xfrm>
        <a:prstGeom prst="rect">
          <a:avLst/>
        </a:prstGeom>
      </xdr:spPr>
    </xdr:pic>
    <xdr:clientData/>
  </xdr:twoCellAnchor>
  <xdr:twoCellAnchor>
    <xdr:from>
      <xdr:col>0</xdr:col>
      <xdr:colOff>161925</xdr:colOff>
      <xdr:row>205</xdr:row>
      <xdr:rowOff>152400</xdr:rowOff>
    </xdr:from>
    <xdr:to>
      <xdr:col>15</xdr:col>
      <xdr:colOff>228600</xdr:colOff>
      <xdr:row>209</xdr:row>
      <xdr:rowOff>47625</xdr:rowOff>
    </xdr:to>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161925" y="35775900"/>
          <a:ext cx="9210675" cy="657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At this point it is also possible to provide a qualitative description of the sample in terms of its uniformity (and to some degree its sorting), textural class, and the presence or absence of fine material.  This description is generated by clicking on the "Sediment Classification" button beneath the effective grain diameter buttons on the left side of the Dashboard (Figure 7).  The description is also generated by the "Do All" button.</a:t>
          </a:r>
          <a:endParaRPr lang="en-US">
            <a:effectLst/>
          </a:endParaRPr>
        </a:p>
        <a:p>
          <a:endParaRPr lang="en-US" sz="1100"/>
        </a:p>
      </xdr:txBody>
    </xdr:sp>
    <xdr:clientData/>
  </xdr:twoCellAnchor>
  <xdr:twoCellAnchor editAs="oneCell">
    <xdr:from>
      <xdr:col>2</xdr:col>
      <xdr:colOff>295275</xdr:colOff>
      <xdr:row>194</xdr:row>
      <xdr:rowOff>38100</xdr:rowOff>
    </xdr:from>
    <xdr:to>
      <xdr:col>10</xdr:col>
      <xdr:colOff>581025</xdr:colOff>
      <xdr:row>205</xdr:row>
      <xdr:rowOff>57150</xdr:rowOff>
    </xdr:to>
    <xdr:pic>
      <xdr:nvPicPr>
        <xdr:cNvPr id="46" name="Picture 45">
          <a:extLst>
            <a:ext uri="{FF2B5EF4-FFF2-40B4-BE49-F238E27FC236}">
              <a16:creationId xmlns:a16="http://schemas.microsoft.com/office/drawing/2014/main" id="{00000000-0008-0000-0000-00002E000000}"/>
            </a:ext>
          </a:extLst>
        </xdr:cNvPr>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514475" y="35661600"/>
          <a:ext cx="5156835" cy="2105025"/>
        </a:xfrm>
        <a:prstGeom prst="rect">
          <a:avLst/>
        </a:prstGeom>
        <a:noFill/>
        <a:ln>
          <a:noFill/>
        </a:ln>
      </xdr:spPr>
    </xdr:pic>
    <xdr:clientData/>
  </xdr:twoCellAnchor>
  <xdr:twoCellAnchor editAs="oneCell">
    <xdr:from>
      <xdr:col>1</xdr:col>
      <xdr:colOff>352425</xdr:colOff>
      <xdr:row>187</xdr:row>
      <xdr:rowOff>9525</xdr:rowOff>
    </xdr:from>
    <xdr:to>
      <xdr:col>11</xdr:col>
      <xdr:colOff>209550</xdr:colOff>
      <xdr:row>194</xdr:row>
      <xdr:rowOff>0</xdr:rowOff>
    </xdr:to>
    <xdr:pic>
      <xdr:nvPicPr>
        <xdr:cNvPr id="47" name="Picture 46">
          <a:extLst>
            <a:ext uri="{FF2B5EF4-FFF2-40B4-BE49-F238E27FC236}">
              <a16:creationId xmlns:a16="http://schemas.microsoft.com/office/drawing/2014/main" id="{00000000-0008-0000-0000-00002F000000}"/>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962025" y="34299525"/>
          <a:ext cx="5943600" cy="132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xdr:colOff>
      <xdr:row>243</xdr:row>
      <xdr:rowOff>9525</xdr:rowOff>
    </xdr:from>
    <xdr:to>
      <xdr:col>11</xdr:col>
      <xdr:colOff>400050</xdr:colOff>
      <xdr:row>260</xdr:row>
      <xdr:rowOff>133749</xdr:rowOff>
    </xdr:to>
    <xdr:pic>
      <xdr:nvPicPr>
        <xdr:cNvPr id="26" name="Picture 25">
          <a:extLst>
            <a:ext uri="{FF2B5EF4-FFF2-40B4-BE49-F238E27FC236}">
              <a16:creationId xmlns:a16="http://schemas.microsoft.com/office/drawing/2014/main" id="{00000000-0008-0000-0000-00001A000000}"/>
            </a:ext>
          </a:extLst>
        </xdr:cNvPr>
        <xdr:cNvPicPr>
          <a:picLocks noChangeAspect="1"/>
        </xdr:cNvPicPr>
      </xdr:nvPicPr>
      <xdr:blipFill>
        <a:blip xmlns:r="http://schemas.openxmlformats.org/officeDocument/2006/relationships" r:embed="rId14"/>
        <a:stretch>
          <a:fillRect/>
        </a:stretch>
      </xdr:blipFill>
      <xdr:spPr>
        <a:xfrm>
          <a:off x="1266825" y="44967525"/>
          <a:ext cx="5829300" cy="3366534"/>
        </a:xfrm>
        <a:prstGeom prst="rect">
          <a:avLst/>
        </a:prstGeom>
      </xdr:spPr>
    </xdr:pic>
    <xdr:clientData/>
  </xdr:twoCellAnchor>
  <xdr:twoCellAnchor>
    <xdr:from>
      <xdr:col>0</xdr:col>
      <xdr:colOff>114300</xdr:colOff>
      <xdr:row>264</xdr:row>
      <xdr:rowOff>171450</xdr:rowOff>
    </xdr:from>
    <xdr:to>
      <xdr:col>15</xdr:col>
      <xdr:colOff>66675</xdr:colOff>
      <xdr:row>269</xdr:row>
      <xdr:rowOff>133350</xdr:rowOff>
    </xdr:to>
    <xdr:sp macro="" textlink="">
      <xdr:nvSpPr>
        <xdr:cNvPr id="27" name="TextBox 26">
          <a:extLst>
            <a:ext uri="{FF2B5EF4-FFF2-40B4-BE49-F238E27FC236}">
              <a16:creationId xmlns:a16="http://schemas.microsoft.com/office/drawing/2014/main" id="{00000000-0008-0000-0000-00001B000000}"/>
            </a:ext>
          </a:extLst>
        </xdr:cNvPr>
        <xdr:cNvSpPr txBox="1"/>
      </xdr:nvSpPr>
      <xdr:spPr>
        <a:xfrm>
          <a:off x="114300" y="49129950"/>
          <a:ext cx="9096375" cy="9144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Advanced Options for Hydraulic Conductivity Calculation</a:t>
          </a:r>
          <a:endParaRPr lang="en-US">
            <a:effectLst/>
          </a:endParaRPr>
        </a:p>
        <a:p>
          <a:r>
            <a:rPr lang="en-US" sz="1100"/>
            <a:t>The 'Advanced'</a:t>
          </a:r>
          <a:r>
            <a:rPr lang="en-US" sz="1100" baseline="0"/>
            <a:t> buttons that appear beside selected equations offer access to 2 features: 1) they permit the specification of effective grain size (either the Vukovic and Soro values or the geometric mean grain size; 2)  they permit users to specify shape factors that account for grain shape.  If both options apply, the grain size dialogue box appears first.  </a:t>
          </a:r>
          <a:endParaRPr lang="en-US" sz="1100"/>
        </a:p>
      </xdr:txBody>
    </xdr:sp>
    <xdr:clientData/>
  </xdr:twoCellAnchor>
  <xdr:twoCellAnchor editAs="oneCell">
    <xdr:from>
      <xdr:col>5</xdr:col>
      <xdr:colOff>114300</xdr:colOff>
      <xdr:row>268</xdr:row>
      <xdr:rowOff>180975</xdr:rowOff>
    </xdr:from>
    <xdr:to>
      <xdr:col>10</xdr:col>
      <xdr:colOff>136777</xdr:colOff>
      <xdr:row>274</xdr:row>
      <xdr:rowOff>169405</xdr:rowOff>
    </xdr:to>
    <xdr:pic>
      <xdr:nvPicPr>
        <xdr:cNvPr id="28" name="Picture 27">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15"/>
        <a:stretch>
          <a:fillRect/>
        </a:stretch>
      </xdr:blipFill>
      <xdr:spPr>
        <a:xfrm>
          <a:off x="3162300" y="49901475"/>
          <a:ext cx="3066667" cy="1123810"/>
        </a:xfrm>
        <a:prstGeom prst="rect">
          <a:avLst/>
        </a:prstGeom>
      </xdr:spPr>
    </xdr:pic>
    <xdr:clientData/>
  </xdr:twoCellAnchor>
  <xdr:twoCellAnchor>
    <xdr:from>
      <xdr:col>4</xdr:col>
      <xdr:colOff>47626</xdr:colOff>
      <xdr:row>275</xdr:row>
      <xdr:rowOff>104775</xdr:rowOff>
    </xdr:from>
    <xdr:to>
      <xdr:col>11</xdr:col>
      <xdr:colOff>485776</xdr:colOff>
      <xdr:row>278</xdr:row>
      <xdr:rowOff>169204</xdr:rowOff>
    </xdr:to>
    <xdr:sp macro="" textlink="">
      <xdr:nvSpPr>
        <xdr:cNvPr id="49" name="TextBox 48">
          <a:extLst>
            <a:ext uri="{FF2B5EF4-FFF2-40B4-BE49-F238E27FC236}">
              <a16:creationId xmlns:a16="http://schemas.microsoft.com/office/drawing/2014/main" id="{00000000-0008-0000-0000-000031000000}"/>
            </a:ext>
          </a:extLst>
        </xdr:cNvPr>
        <xdr:cNvSpPr txBox="1"/>
      </xdr:nvSpPr>
      <xdr:spPr>
        <a:xfrm>
          <a:off x="2486026" y="51158775"/>
          <a:ext cx="4705350" cy="6359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9:  Dialogue box</a:t>
          </a:r>
          <a:r>
            <a:rPr lang="en-US" sz="1100" baseline="0"/>
            <a:t> for selecting the effective grain diameter.  This box appears for the Slichter, Terzaghi, Kozeny and Barr equations, Advanced buttons.</a:t>
          </a:r>
          <a:endParaRPr lang="en-US" sz="1100"/>
        </a:p>
      </xdr:txBody>
    </xdr:sp>
    <xdr:clientData/>
  </xdr:twoCellAnchor>
  <xdr:twoCellAnchor>
    <xdr:from>
      <xdr:col>0</xdr:col>
      <xdr:colOff>129540</xdr:colOff>
      <xdr:row>18</xdr:row>
      <xdr:rowOff>89534</xdr:rowOff>
    </xdr:from>
    <xdr:to>
      <xdr:col>15</xdr:col>
      <xdr:colOff>247650</xdr:colOff>
      <xdr:row>25</xdr:row>
      <xdr:rowOff>129540</xdr:rowOff>
    </xdr:to>
    <xdr:sp macro="" textlink="">
      <xdr:nvSpPr>
        <xdr:cNvPr id="50" name="TextBox 49">
          <a:extLst>
            <a:ext uri="{FF2B5EF4-FFF2-40B4-BE49-F238E27FC236}">
              <a16:creationId xmlns:a16="http://schemas.microsoft.com/office/drawing/2014/main" id="{00000000-0008-0000-0000-000032000000}"/>
            </a:ext>
          </a:extLst>
        </xdr:cNvPr>
        <xdr:cNvSpPr txBox="1"/>
      </xdr:nvSpPr>
      <xdr:spPr>
        <a:xfrm>
          <a:off x="129540" y="3347084"/>
          <a:ext cx="9262110" cy="94488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a:t>v.2.3.2 updated to include the Shephard, 1989 method, July, 2019</a:t>
          </a:r>
        </a:p>
        <a:p>
          <a:pPr algn="l"/>
          <a:r>
            <a:rPr lang="en-US" sz="1200"/>
            <a:t>v.2.3.3 updated to correct problem</a:t>
          </a:r>
          <a:r>
            <a:rPr lang="en-US" sz="1200" baseline="0"/>
            <a:t> with validity tick mark location for Hazen method</a:t>
          </a:r>
        </a:p>
        <a:p>
          <a:pPr algn="l"/>
          <a:r>
            <a:rPr lang="en-US" sz="1200" baseline="0"/>
            <a:t>v.2.3.4 updated to correct problem with calculation of d</a:t>
          </a:r>
          <a:r>
            <a:rPr lang="en-US" sz="1200" baseline="-25000"/>
            <a:t>geometric</a:t>
          </a:r>
        </a:p>
        <a:p>
          <a:pPr algn="l"/>
          <a:r>
            <a:rPr lang="en-US" sz="1200" baseline="0"/>
            <a:t>v.2.3.5 updated to prevent the Io term in Alyamani and Sen method from becoming negative, and added Shephard method in Report sheet graph</a:t>
          </a:r>
        </a:p>
        <a:p>
          <a:pPr algn="l"/>
          <a:r>
            <a:rPr lang="en-US" sz="1200" baseline="0"/>
            <a:t>v.2.3.6 updated to correct bug in cell L19, Alyamani and Sen formula for Io</a:t>
          </a:r>
        </a:p>
        <a:p>
          <a:pPr marL="0" marR="0" lvl="0" indent="0" algn="l" defTabSz="914400" eaLnBrk="1" fontAlgn="auto" latinLnBrk="0" hangingPunct="1">
            <a:lnSpc>
              <a:spcPct val="100000"/>
            </a:lnSpc>
            <a:spcBef>
              <a:spcPts val="0"/>
            </a:spcBef>
            <a:spcAft>
              <a:spcPts val="0"/>
            </a:spcAft>
            <a:buClrTx/>
            <a:buSzTx/>
            <a:buFontTx/>
            <a:buNone/>
            <a:tabLst/>
            <a:defRPr/>
          </a:pPr>
          <a:r>
            <a:rPr lang="en-US" sz="1200" baseline="0">
              <a:solidFill>
                <a:schemeClr val="dk1"/>
              </a:solidFill>
              <a:latin typeface="+mn-lt"/>
              <a:ea typeface="+mn-ea"/>
              <a:cs typeface="+mn-cs"/>
            </a:rPr>
            <a:t>v.2.3.7 updated to show Shephard criteria status and correct a cosmetic issue in grain size distribution graph</a:t>
          </a:r>
        </a:p>
        <a:p>
          <a:pPr algn="l"/>
          <a:endParaRPr lang="en-US" sz="1200" baseline="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226219</xdr:colOff>
      <xdr:row>1</xdr:row>
      <xdr:rowOff>100542</xdr:rowOff>
    </xdr:from>
    <xdr:to>
      <xdr:col>10</xdr:col>
      <xdr:colOff>59531</xdr:colOff>
      <xdr:row>16</xdr:row>
      <xdr:rowOff>52917</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226219</xdr:colOff>
      <xdr:row>1</xdr:row>
      <xdr:rowOff>105833</xdr:rowOff>
    </xdr:from>
    <xdr:to>
      <xdr:col>10</xdr:col>
      <xdr:colOff>83344</xdr:colOff>
      <xdr:row>16</xdr:row>
      <xdr:rowOff>52916</xdr:rowOff>
    </xdr:to>
    <xdr:graphicFrame macro="">
      <xdr:nvGraphicFramePr>
        <xdr:cNvPr id="9" name="Chart 8">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2</xdr:col>
          <xdr:colOff>76200</xdr:colOff>
          <xdr:row>1</xdr:row>
          <xdr:rowOff>7620</xdr:rowOff>
        </xdr:from>
        <xdr:to>
          <xdr:col>3</xdr:col>
          <xdr:colOff>259080</xdr:colOff>
          <xdr:row>3</xdr:row>
          <xdr:rowOff>175260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Calibri"/>
                  <a:cs typeface="Calibri"/>
                </a:rPr>
                <a:t>Start</a:t>
              </a:r>
            </a:p>
          </xdr:txBody>
        </xdr:sp>
        <xdr:clientData fPrintsWithSheet="0"/>
      </xdr:twoCellAnchor>
    </mc:Choice>
    <mc:Fallback/>
  </mc:AlternateContent>
  <xdr:twoCellAnchor>
    <xdr:from>
      <xdr:col>9</xdr:col>
      <xdr:colOff>1023938</xdr:colOff>
      <xdr:row>19</xdr:row>
      <xdr:rowOff>71437</xdr:rowOff>
    </xdr:from>
    <xdr:to>
      <xdr:col>10</xdr:col>
      <xdr:colOff>2198688</xdr:colOff>
      <xdr:row>32</xdr:row>
      <xdr:rowOff>141554</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3</xdr:col>
          <xdr:colOff>518160</xdr:colOff>
          <xdr:row>1</xdr:row>
          <xdr:rowOff>182880</xdr:rowOff>
        </xdr:from>
        <xdr:to>
          <xdr:col>5</xdr:col>
          <xdr:colOff>182880</xdr:colOff>
          <xdr:row>2</xdr:row>
          <xdr:rowOff>137160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Show Gr. Sz.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502920</xdr:colOff>
          <xdr:row>3</xdr:row>
          <xdr:rowOff>38100</xdr:rowOff>
        </xdr:from>
        <xdr:to>
          <xdr:col>5</xdr:col>
          <xdr:colOff>160020</xdr:colOff>
          <xdr:row>4</xdr:row>
          <xdr:rowOff>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Show 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426720</xdr:colOff>
          <xdr:row>1</xdr:row>
          <xdr:rowOff>106680</xdr:rowOff>
        </xdr:from>
        <xdr:to>
          <xdr:col>1</xdr:col>
          <xdr:colOff>518160</xdr:colOff>
          <xdr:row>3</xdr:row>
          <xdr:rowOff>106680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45720</xdr:colOff>
          <xdr:row>21</xdr:row>
          <xdr:rowOff>45720</xdr:rowOff>
        </xdr:from>
        <xdr:to>
          <xdr:col>6</xdr:col>
          <xdr:colOff>670560</xdr:colOff>
          <xdr:row>22</xdr:row>
          <xdr:rowOff>60960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26</xdr:row>
          <xdr:rowOff>22860</xdr:rowOff>
        </xdr:from>
        <xdr:to>
          <xdr:col>6</xdr:col>
          <xdr:colOff>678180</xdr:colOff>
          <xdr:row>27</xdr:row>
          <xdr:rowOff>22860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22860</xdr:colOff>
          <xdr:row>29</xdr:row>
          <xdr:rowOff>76200</xdr:rowOff>
        </xdr:from>
        <xdr:to>
          <xdr:col>6</xdr:col>
          <xdr:colOff>647700</xdr:colOff>
          <xdr:row>30</xdr:row>
          <xdr:rowOff>60960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45720</xdr:colOff>
          <xdr:row>20</xdr:row>
          <xdr:rowOff>45720</xdr:rowOff>
        </xdr:from>
        <xdr:to>
          <xdr:col>6</xdr:col>
          <xdr:colOff>678180</xdr:colOff>
          <xdr:row>21</xdr:row>
          <xdr:rowOff>22860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45720</xdr:colOff>
          <xdr:row>25</xdr:row>
          <xdr:rowOff>7620</xdr:rowOff>
        </xdr:from>
        <xdr:to>
          <xdr:col>6</xdr:col>
          <xdr:colOff>685800</xdr:colOff>
          <xdr:row>26</xdr:row>
          <xdr:rowOff>7620</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32</xdr:row>
          <xdr:rowOff>182880</xdr:rowOff>
        </xdr:from>
        <xdr:to>
          <xdr:col>6</xdr:col>
          <xdr:colOff>640080</xdr:colOff>
          <xdr:row>33</xdr:row>
          <xdr:rowOff>182880</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Advanced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590550</xdr:colOff>
      <xdr:row>0</xdr:row>
      <xdr:rowOff>171449</xdr:rowOff>
    </xdr:from>
    <xdr:to>
      <xdr:col>15</xdr:col>
      <xdr:colOff>485775</xdr:colOff>
      <xdr:row>12</xdr:row>
      <xdr:rowOff>47624</xdr:rowOff>
    </xdr:to>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590550" y="171449"/>
              <a:ext cx="9039225" cy="2162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Adopting the</a:t>
              </a:r>
              <a:r>
                <a:rPr lang="en-US" sz="1600" baseline="0"/>
                <a:t> equation form presented in Vukovic and Soro (1992),</a:t>
              </a:r>
            </a:p>
            <a:p>
              <a:endParaRPr lang="en-US" sz="1600" baseline="0"/>
            </a:p>
            <a:p>
              <a:pPr/>
              <a14:m>
                <m:oMathPara xmlns:m="http://schemas.openxmlformats.org/officeDocument/2006/math">
                  <m:oMathParaPr>
                    <m:jc m:val="centerGroup"/>
                  </m:oMathParaPr>
                  <m:oMath xmlns:m="http://schemas.openxmlformats.org/officeDocument/2006/math">
                    <m:r>
                      <a:rPr lang="en-US" sz="1600" b="0" i="1">
                        <a:latin typeface="Cambria Math" panose="02040503050406030204" pitchFamily="18" charset="0"/>
                      </a:rPr>
                      <m:t>𝐾</m:t>
                    </m:r>
                    <m:r>
                      <a:rPr lang="en-US" sz="1600" b="0" i="1">
                        <a:latin typeface="Cambria Math" panose="02040503050406030204" pitchFamily="18" charset="0"/>
                      </a:rPr>
                      <m:t>=</m:t>
                    </m:r>
                    <m:f>
                      <m:fPr>
                        <m:ctrlPr>
                          <a:rPr lang="en-US" sz="1600" b="0" i="1">
                            <a:latin typeface="Cambria Math" panose="02040503050406030204" pitchFamily="18" charset="0"/>
                          </a:rPr>
                        </m:ctrlPr>
                      </m:fPr>
                      <m:num>
                        <m:r>
                          <a:rPr lang="en-US" sz="1600" b="0" i="1">
                            <a:latin typeface="Cambria Math" panose="02040503050406030204" pitchFamily="18" charset="0"/>
                            <a:ea typeface="Cambria Math" panose="02040503050406030204" pitchFamily="18" charset="0"/>
                          </a:rPr>
                          <m:t>𝜌</m:t>
                        </m:r>
                        <m:r>
                          <a:rPr lang="en-US" sz="1600" b="0" i="1">
                            <a:latin typeface="Cambria Math" panose="02040503050406030204" pitchFamily="18" charset="0"/>
                            <a:ea typeface="Cambria Math" panose="02040503050406030204" pitchFamily="18" charset="0"/>
                          </a:rPr>
                          <m:t>𝑔</m:t>
                        </m:r>
                      </m:num>
                      <m:den>
                        <m:r>
                          <a:rPr lang="en-US" sz="1600" b="0" i="1">
                            <a:latin typeface="Cambria Math" panose="02040503050406030204" pitchFamily="18" charset="0"/>
                            <a:ea typeface="Cambria Math" panose="02040503050406030204" pitchFamily="18" charset="0"/>
                          </a:rPr>
                          <m:t>𝜇</m:t>
                        </m:r>
                      </m:den>
                    </m:f>
                    <m:r>
                      <a:rPr lang="en-US" sz="1600" b="0" i="1">
                        <a:latin typeface="Cambria Math" panose="02040503050406030204" pitchFamily="18" charset="0"/>
                      </a:rPr>
                      <m:t>𝑁</m:t>
                    </m:r>
                    <m:r>
                      <a:rPr lang="en-US" sz="1600" b="0" i="1">
                        <a:latin typeface="Cambria Math" panose="02040503050406030204" pitchFamily="18" charset="0"/>
                        <a:ea typeface="Cambria Math" panose="02040503050406030204" pitchFamily="18" charset="0"/>
                      </a:rPr>
                      <m:t>𝜑</m:t>
                    </m:r>
                    <m:r>
                      <a:rPr lang="en-US" sz="1600" b="0" i="1">
                        <a:latin typeface="Cambria Math" panose="02040503050406030204" pitchFamily="18" charset="0"/>
                        <a:ea typeface="Cambria Math" panose="02040503050406030204" pitchFamily="18" charset="0"/>
                      </a:rPr>
                      <m:t>(</m:t>
                    </m:r>
                    <m:r>
                      <a:rPr lang="en-US" sz="1600" b="0" i="1">
                        <a:latin typeface="Cambria Math" panose="02040503050406030204" pitchFamily="18" charset="0"/>
                        <a:ea typeface="Cambria Math" panose="02040503050406030204" pitchFamily="18" charset="0"/>
                      </a:rPr>
                      <m:t>𝑛</m:t>
                    </m:r>
                    <m:r>
                      <a:rPr lang="en-US" sz="1600" b="0" i="1">
                        <a:latin typeface="Cambria Math" panose="02040503050406030204" pitchFamily="18" charset="0"/>
                        <a:ea typeface="Cambria Math" panose="02040503050406030204" pitchFamily="18" charset="0"/>
                      </a:rPr>
                      <m:t>)</m:t>
                    </m:r>
                    <m:sSubSup>
                      <m:sSubSupPr>
                        <m:ctrlPr>
                          <a:rPr lang="en-US" sz="1600" b="0" i="1">
                            <a:latin typeface="Cambria Math" panose="02040503050406030204" pitchFamily="18" charset="0"/>
                            <a:ea typeface="Cambria Math" panose="02040503050406030204" pitchFamily="18" charset="0"/>
                          </a:rPr>
                        </m:ctrlPr>
                      </m:sSubSupPr>
                      <m:e>
                        <m:r>
                          <a:rPr lang="en-US" sz="1600" b="0" i="1">
                            <a:latin typeface="Cambria Math" panose="02040503050406030204" pitchFamily="18" charset="0"/>
                            <a:ea typeface="Cambria Math" panose="02040503050406030204" pitchFamily="18" charset="0"/>
                          </a:rPr>
                          <m:t>𝑑</m:t>
                        </m:r>
                      </m:e>
                      <m:sub>
                        <m:r>
                          <a:rPr lang="en-US" sz="1600" b="0" i="1">
                            <a:latin typeface="Cambria Math" panose="02040503050406030204" pitchFamily="18" charset="0"/>
                            <a:ea typeface="Cambria Math" panose="02040503050406030204" pitchFamily="18" charset="0"/>
                          </a:rPr>
                          <m:t>𝑒</m:t>
                        </m:r>
                      </m:sub>
                      <m:sup>
                        <m:r>
                          <a:rPr lang="en-US" sz="1600" b="0" i="1">
                            <a:latin typeface="Cambria Math" panose="02040503050406030204" pitchFamily="18" charset="0"/>
                            <a:ea typeface="Cambria Math" panose="02040503050406030204" pitchFamily="18" charset="0"/>
                          </a:rPr>
                          <m:t>2</m:t>
                        </m:r>
                      </m:sup>
                    </m:sSubSup>
                  </m:oMath>
                </m:oMathPara>
              </a14:m>
              <a:endParaRPr lang="en-US" sz="1600"/>
            </a:p>
            <a:p>
              <a:endParaRPr lang="en-US" sz="1600"/>
            </a:p>
            <a:p>
              <a:r>
                <a:rPr lang="en-US" sz="1600"/>
                <a:t>the following values and</a:t>
              </a:r>
              <a:r>
                <a:rPr lang="en-US" sz="1600" baseline="0"/>
                <a:t> equations aresubstituted into the appropriate terms to evalute the models listed in the table below.  The values of </a:t>
              </a:r>
              <a:r>
                <a:rPr lang="en-US" sz="1600" i="1" baseline="0"/>
                <a:t>d</a:t>
              </a:r>
              <a:r>
                <a:rPr lang="en-US" sz="1600" i="1" baseline="-25000"/>
                <a:t>e</a:t>
              </a:r>
              <a:r>
                <a:rPr lang="en-US" sz="1600" i="0" baseline="0"/>
                <a:t> to be entered should be in cm units.  The values of </a:t>
              </a:r>
              <a:r>
                <a:rPr lang="en-US" sz="1600" i="1" baseline="0"/>
                <a:t>K</a:t>
              </a:r>
              <a:r>
                <a:rPr lang="en-US" sz="1600" i="0" baseline="0"/>
                <a:t> calculated have the units cm/s, except for the Alyamani and Sen model (see footnote).</a:t>
              </a:r>
              <a:endParaRPr lang="en-US" sz="1600"/>
            </a:p>
          </xdr:txBody>
        </xdr:sp>
      </mc:Choice>
      <mc:Fallback xmlns="">
        <xdr:sp macro="" textlink="">
          <xdr:nvSpPr>
            <xdr:cNvPr id="5" name="TextBox 4"/>
            <xdr:cNvSpPr txBox="1"/>
          </xdr:nvSpPr>
          <xdr:spPr>
            <a:xfrm>
              <a:off x="590550" y="171449"/>
              <a:ext cx="9039225" cy="2162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Adopting the</a:t>
              </a:r>
              <a:r>
                <a:rPr lang="en-US" sz="1600" baseline="0"/>
                <a:t> equation form presented in Vukovic and Soro (1992),</a:t>
              </a:r>
            </a:p>
            <a:p>
              <a:endParaRPr lang="en-US" sz="1600" baseline="0"/>
            </a:p>
            <a:p>
              <a:r>
                <a:rPr lang="en-US" sz="1600" b="0" i="0">
                  <a:latin typeface="Cambria Math" panose="02040503050406030204" pitchFamily="18" charset="0"/>
                </a:rPr>
                <a:t>𝐾=</a:t>
              </a:r>
              <a:r>
                <a:rPr lang="en-US" sz="1600" b="0" i="0">
                  <a:latin typeface="Cambria Math" panose="02040503050406030204" pitchFamily="18" charset="0"/>
                  <a:ea typeface="Cambria Math" panose="02040503050406030204" pitchFamily="18" charset="0"/>
                </a:rPr>
                <a:t>𝜌𝑔/𝜇 </a:t>
              </a:r>
              <a:r>
                <a:rPr lang="en-US" sz="1600" b="0" i="0">
                  <a:latin typeface="Cambria Math" panose="02040503050406030204" pitchFamily="18" charset="0"/>
                </a:rPr>
                <a:t>𝑁</a:t>
              </a:r>
              <a:r>
                <a:rPr lang="en-US" sz="1600" b="0" i="0">
                  <a:latin typeface="Cambria Math" panose="02040503050406030204" pitchFamily="18" charset="0"/>
                  <a:ea typeface="Cambria Math" panose="02040503050406030204" pitchFamily="18" charset="0"/>
                </a:rPr>
                <a:t>𝜑(𝑛)𝑑_𝑒^2</a:t>
              </a:r>
              <a:endParaRPr lang="en-US" sz="1600"/>
            </a:p>
            <a:p>
              <a:endParaRPr lang="en-US" sz="1600"/>
            </a:p>
            <a:p>
              <a:r>
                <a:rPr lang="en-US" sz="1600"/>
                <a:t>the following values and</a:t>
              </a:r>
              <a:r>
                <a:rPr lang="en-US" sz="1600" baseline="0"/>
                <a:t> equations aresubstituted into the appropriate terms to evalute the models listed in the table below.  The values of </a:t>
              </a:r>
              <a:r>
                <a:rPr lang="en-US" sz="1600" i="1" baseline="0"/>
                <a:t>d</a:t>
              </a:r>
              <a:r>
                <a:rPr lang="en-US" sz="1600" i="1" baseline="-25000"/>
                <a:t>e</a:t>
              </a:r>
              <a:r>
                <a:rPr lang="en-US" sz="1600" i="0" baseline="0"/>
                <a:t> to be entered should be in cm units.  The values of </a:t>
              </a:r>
              <a:r>
                <a:rPr lang="en-US" sz="1600" i="1" baseline="0"/>
                <a:t>K</a:t>
              </a:r>
              <a:r>
                <a:rPr lang="en-US" sz="1600" i="0" baseline="0"/>
                <a:t> calculated have the units cm/s, except for the Alyamani and Sen model (see footnote).</a:t>
              </a:r>
              <a:endParaRPr lang="en-US" sz="1600"/>
            </a:p>
          </xdr:txBody>
        </xdr:sp>
      </mc:Fallback>
    </mc:AlternateContent>
    <xdr:clientData/>
  </xdr:twoCellAnchor>
  <xdr:twoCellAnchor editAs="oneCell">
    <xdr:from>
      <xdr:col>1</xdr:col>
      <xdr:colOff>0</xdr:colOff>
      <xdr:row>111</xdr:row>
      <xdr:rowOff>133350</xdr:rowOff>
    </xdr:from>
    <xdr:to>
      <xdr:col>17</xdr:col>
      <xdr:colOff>17828</xdr:colOff>
      <xdr:row>143</xdr:row>
      <xdr:rowOff>132588</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stretch>
          <a:fillRect/>
        </a:stretch>
      </xdr:blipFill>
      <xdr:spPr>
        <a:xfrm>
          <a:off x="609600" y="20326350"/>
          <a:ext cx="9771428" cy="6095238"/>
        </a:xfrm>
        <a:prstGeom prst="rect">
          <a:avLst/>
        </a:prstGeom>
      </xdr:spPr>
    </xdr:pic>
    <xdr:clientData/>
  </xdr:twoCellAnchor>
  <xdr:twoCellAnchor>
    <xdr:from>
      <xdr:col>1</xdr:col>
      <xdr:colOff>95249</xdr:colOff>
      <xdr:row>11</xdr:row>
      <xdr:rowOff>73704</xdr:rowOff>
    </xdr:from>
    <xdr:to>
      <xdr:col>15</xdr:col>
      <xdr:colOff>464344</xdr:colOff>
      <xdr:row>111</xdr:row>
      <xdr:rowOff>157161</xdr:rowOff>
    </xdr:to>
    <xdr:grpSp>
      <xdr:nvGrpSpPr>
        <xdr:cNvPr id="3" name="Group 2">
          <a:extLst>
            <a:ext uri="{FF2B5EF4-FFF2-40B4-BE49-F238E27FC236}">
              <a16:creationId xmlns:a16="http://schemas.microsoft.com/office/drawing/2014/main" id="{00000000-0008-0000-0300-000003000000}"/>
            </a:ext>
          </a:extLst>
        </xdr:cNvPr>
        <xdr:cNvGrpSpPr/>
      </xdr:nvGrpSpPr>
      <xdr:grpSpPr>
        <a:xfrm>
          <a:off x="704849" y="2064429"/>
          <a:ext cx="8903495" cy="18266682"/>
          <a:chOff x="702468" y="2169204"/>
          <a:chExt cx="8870157" cy="19204895"/>
        </a:xfrm>
      </xdr:grpSpPr>
      <xdr:pic>
        <xdr:nvPicPr>
          <xdr:cNvPr id="128" name="Picture 127">
            <a:extLst>
              <a:ext uri="{FF2B5EF4-FFF2-40B4-BE49-F238E27FC236}">
                <a16:creationId xmlns:a16="http://schemas.microsoft.com/office/drawing/2014/main" id="{00000000-0008-0000-0300-000080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02470" y="2169204"/>
            <a:ext cx="8868454" cy="1115041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30" name="Picture 129">
            <a:extLst>
              <a:ext uri="{FF2B5EF4-FFF2-40B4-BE49-F238E27FC236}">
                <a16:creationId xmlns:a16="http://schemas.microsoft.com/office/drawing/2014/main" id="{00000000-0008-0000-0300-000082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02468" y="13287373"/>
            <a:ext cx="8870157" cy="8086726"/>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7</xdr:row>
      <xdr:rowOff>104775</xdr:rowOff>
    </xdr:from>
    <xdr:to>
      <xdr:col>6</xdr:col>
      <xdr:colOff>623455</xdr:colOff>
      <xdr:row>18</xdr:row>
      <xdr:rowOff>119062</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692728</xdr:colOff>
      <xdr:row>7</xdr:row>
      <xdr:rowOff>147205</xdr:rowOff>
    </xdr:from>
    <xdr:to>
      <xdr:col>8</xdr:col>
      <xdr:colOff>809626</xdr:colOff>
      <xdr:row>18</xdr:row>
      <xdr:rowOff>121227</xdr:rowOff>
    </xdr:to>
    <xdr:graphicFrame macro="">
      <xdr:nvGraphicFramePr>
        <xdr:cNvPr id="4" name="Chart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39398</xdr:colOff>
      <xdr:row>0</xdr:row>
      <xdr:rowOff>138979</xdr:rowOff>
    </xdr:from>
    <xdr:to>
      <xdr:col>1</xdr:col>
      <xdr:colOff>405560</xdr:colOff>
      <xdr:row>4</xdr:row>
      <xdr:rowOff>59815</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3"/>
        <a:stretch>
          <a:fillRect/>
        </a:stretch>
      </xdr:blipFill>
      <xdr:spPr>
        <a:xfrm>
          <a:off x="39398" y="138979"/>
          <a:ext cx="842412" cy="68283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63500</xdr:colOff>
      <xdr:row>8</xdr:row>
      <xdr:rowOff>127000</xdr:rowOff>
    </xdr:from>
    <xdr:to>
      <xdr:col>7</xdr:col>
      <xdr:colOff>190500</xdr:colOff>
      <xdr:row>24</xdr:row>
      <xdr:rowOff>169333</xdr:rowOff>
    </xdr:to>
    <xdr:graphicFrame macro="">
      <xdr:nvGraphicFramePr>
        <xdr:cNvPr id="5" name="Chart 4">
          <a:extLst>
            <a:ext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116417</xdr:colOff>
      <xdr:row>1</xdr:row>
      <xdr:rowOff>47415</xdr:rowOff>
    </xdr:from>
    <xdr:to>
      <xdr:col>1</xdr:col>
      <xdr:colOff>334412</xdr:colOff>
      <xdr:row>4</xdr:row>
      <xdr:rowOff>158751</xdr:rowOff>
    </xdr:to>
    <xdr:pic>
      <xdr:nvPicPr>
        <xdr:cNvPr id="4" name="Picture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2"/>
        <a:stretch>
          <a:fillRect/>
        </a:stretch>
      </xdr:blipFill>
      <xdr:spPr>
        <a:xfrm>
          <a:off x="116417" y="237915"/>
          <a:ext cx="842412" cy="682836"/>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showGridLines="0" tabSelected="1" zoomScaleNormal="100" workbookViewId="0">
      <selection activeCell="S4" sqref="S4"/>
    </sheetView>
  </sheetViews>
  <sheetFormatPr defaultRowHeight="14.4" x14ac:dyDescent="0.3"/>
  <sheetData/>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N108"/>
  <sheetViews>
    <sheetView showGridLines="0" topLeftCell="A10" zoomScale="80" zoomScaleNormal="80" workbookViewId="0">
      <selection activeCell="L38" sqref="L38"/>
    </sheetView>
  </sheetViews>
  <sheetFormatPr defaultColWidth="9.109375" defaultRowHeight="14.4" x14ac:dyDescent="0.3"/>
  <cols>
    <col min="1" max="1" width="9.109375" style="78"/>
    <col min="2" max="2" width="10.5546875" style="10" customWidth="1"/>
    <col min="3" max="3" width="12.109375" style="10" customWidth="1"/>
    <col min="4" max="4" width="9.33203125" style="10" customWidth="1"/>
    <col min="5" max="5" width="9.109375" style="10" customWidth="1"/>
    <col min="6" max="6" width="4.5546875" style="7" customWidth="1"/>
    <col min="7" max="7" width="34.5546875" style="7" customWidth="1"/>
    <col min="8" max="8" width="11" style="7" customWidth="1"/>
    <col min="9" max="9" width="16.6640625" style="7" customWidth="1"/>
    <col min="10" max="10" width="17.109375" style="7" customWidth="1"/>
    <col min="11" max="11" width="34" style="7" customWidth="1"/>
    <col min="12" max="12" width="16.33203125" style="7" customWidth="1"/>
    <col min="13" max="13" width="18.109375" style="7" customWidth="1"/>
    <col min="14" max="14" width="13.44140625" style="7" customWidth="1"/>
    <col min="15" max="15" width="9.109375" style="7"/>
    <col min="16" max="16" width="18.77734375" style="7" bestFit="1" customWidth="1"/>
    <col min="17" max="17" width="19" style="7" customWidth="1"/>
    <col min="18" max="20" width="9.109375" style="7"/>
    <col min="21" max="21" width="10.109375" style="7" customWidth="1"/>
    <col min="22" max="16384" width="9.109375" style="7"/>
  </cols>
  <sheetData>
    <row r="1" spans="1:40" ht="8.25" customHeight="1" x14ac:dyDescent="0.3"/>
    <row r="2" spans="1:40" x14ac:dyDescent="0.3">
      <c r="K2" s="115"/>
      <c r="L2" s="115"/>
      <c r="M2" s="115"/>
      <c r="N2" s="115"/>
      <c r="U2" s="7" t="s">
        <v>140</v>
      </c>
      <c r="V2" s="7" t="s">
        <v>22</v>
      </c>
      <c r="W2" s="7" t="s">
        <v>17</v>
      </c>
      <c r="X2" s="7" t="s">
        <v>24</v>
      </c>
      <c r="Y2" s="7" t="s">
        <v>106</v>
      </c>
      <c r="AA2" s="93" t="s">
        <v>105</v>
      </c>
      <c r="AC2" s="7" t="s">
        <v>14</v>
      </c>
      <c r="AD2" s="7" t="s">
        <v>26</v>
      </c>
      <c r="AE2" s="7" t="s">
        <v>27</v>
      </c>
      <c r="AF2" s="7" t="s">
        <v>28</v>
      </c>
      <c r="AH2" s="7" t="s">
        <v>14</v>
      </c>
      <c r="AI2" s="7" t="s">
        <v>26</v>
      </c>
      <c r="AJ2" s="7" t="s">
        <v>27</v>
      </c>
      <c r="AK2" s="7" t="s">
        <v>28</v>
      </c>
      <c r="AM2" s="7" t="s">
        <v>108</v>
      </c>
      <c r="AN2" s="7" t="s">
        <v>109</v>
      </c>
    </row>
    <row r="3" spans="1:40" x14ac:dyDescent="0.3">
      <c r="K3" s="115"/>
      <c r="L3" s="115"/>
      <c r="M3" s="115"/>
      <c r="N3" s="115"/>
      <c r="U3" s="111">
        <v>142.80000000000001</v>
      </c>
      <c r="V3" s="7">
        <v>1.5499999999999999E-3</v>
      </c>
      <c r="W3" s="7">
        <v>8.3999999999999995E-3</v>
      </c>
      <c r="X3" s="7">
        <v>4.0200000000000001E-3</v>
      </c>
      <c r="AB3" s="7">
        <f>IF(ISBLANK(F19)=FALSE,1,0)</f>
        <v>0</v>
      </c>
      <c r="AC3" s="7" t="s">
        <v>15</v>
      </c>
      <c r="AD3" s="96" t="str">
        <f>IF($AB3&gt;0,$AB3*H19," ")</f>
        <v xml:space="preserve"> </v>
      </c>
      <c r="AE3" s="96" t="str">
        <f t="shared" ref="AE3:AF3" si="0">IF($AB3&gt;0,$AB3*I19," ")</f>
        <v xml:space="preserve"> </v>
      </c>
      <c r="AF3" s="96" t="str">
        <f t="shared" si="0"/>
        <v xml:space="preserve"> </v>
      </c>
      <c r="AH3" s="7" t="s">
        <v>15</v>
      </c>
      <c r="AI3" s="96">
        <f>IF($AB3=0,H19," ")</f>
        <v>0</v>
      </c>
      <c r="AJ3" s="96">
        <f t="shared" ref="AJ3:AK3" si="1">IF($AB3=0,I19," ")</f>
        <v>0</v>
      </c>
      <c r="AK3" s="96">
        <f t="shared" si="1"/>
        <v>0</v>
      </c>
      <c r="AM3" s="99">
        <f t="shared" ref="AM3:AM18" si="2">$J$36</f>
        <v>0</v>
      </c>
      <c r="AN3" s="95" t="e">
        <f t="shared" ref="AN3:AN18" si="3">$J$35</f>
        <v>#NUM!</v>
      </c>
    </row>
    <row r="4" spans="1:40" x14ac:dyDescent="0.3">
      <c r="K4" s="115"/>
      <c r="L4" s="115"/>
      <c r="M4" s="115"/>
      <c r="N4" s="115"/>
      <c r="W4" s="106">
        <v>2.2064445711449145E-3</v>
      </c>
      <c r="X4" s="7">
        <v>2.2064445711449145E-3</v>
      </c>
      <c r="AB4" s="7">
        <f t="shared" ref="AB4:AB18" si="4">IF(ISBLANK(F20)=FALSE,1,0)</f>
        <v>0</v>
      </c>
      <c r="AC4" s="7" t="s">
        <v>107</v>
      </c>
      <c r="AD4" s="96" t="str">
        <f t="shared" ref="AD4:AD16" si="5">IF($AB4&gt;0,$AB4*H20," ")</f>
        <v xml:space="preserve"> </v>
      </c>
      <c r="AE4" s="96" t="str">
        <f t="shared" ref="AE4:AE16" si="6">IF($AB4&gt;0,$AB4*I20," ")</f>
        <v xml:space="preserve"> </v>
      </c>
      <c r="AF4" s="96" t="str">
        <f t="shared" ref="AF4:AF16" si="7">IF($AB4&gt;0,$AB4*J20," ")</f>
        <v xml:space="preserve"> </v>
      </c>
      <c r="AH4" s="7" t="s">
        <v>107</v>
      </c>
      <c r="AI4" s="96">
        <f t="shared" ref="AI4:AI16" si="8">IF($AB4=0,H20," ")</f>
        <v>0</v>
      </c>
      <c r="AJ4" s="96">
        <f t="shared" ref="AJ4:AJ16" si="9">IF($AB4=0,I20," ")</f>
        <v>0</v>
      </c>
      <c r="AK4" s="96">
        <f t="shared" ref="AK4:AK16" si="10">IF($AB4=0,J20," ")</f>
        <v>0</v>
      </c>
      <c r="AM4" s="99">
        <f t="shared" si="2"/>
        <v>0</v>
      </c>
      <c r="AN4" s="95" t="e">
        <f t="shared" si="3"/>
        <v>#NUM!</v>
      </c>
    </row>
    <row r="5" spans="1:40" ht="16.2" x14ac:dyDescent="0.3">
      <c r="C5" s="1" t="s">
        <v>0</v>
      </c>
      <c r="D5" s="1"/>
      <c r="E5" s="1" t="s">
        <v>29</v>
      </c>
      <c r="K5" s="115"/>
      <c r="L5" s="115"/>
      <c r="M5" s="115"/>
      <c r="N5" s="115"/>
      <c r="AB5" s="7">
        <f t="shared" si="4"/>
        <v>0</v>
      </c>
      <c r="AC5" s="7" t="s">
        <v>16</v>
      </c>
      <c r="AD5" s="96" t="str">
        <f t="shared" si="5"/>
        <v xml:space="preserve"> </v>
      </c>
      <c r="AE5" s="96" t="str">
        <f t="shared" si="6"/>
        <v xml:space="preserve"> </v>
      </c>
      <c r="AF5" s="96" t="str">
        <f t="shared" si="7"/>
        <v xml:space="preserve"> </v>
      </c>
      <c r="AH5" s="7" t="s">
        <v>16</v>
      </c>
      <c r="AI5" s="96">
        <f t="shared" si="8"/>
        <v>0</v>
      </c>
      <c r="AJ5" s="96">
        <f t="shared" si="9"/>
        <v>0</v>
      </c>
      <c r="AK5" s="96">
        <f t="shared" si="10"/>
        <v>0</v>
      </c>
      <c r="AM5" s="99">
        <f t="shared" si="2"/>
        <v>0</v>
      </c>
      <c r="AN5" s="95" t="e">
        <f t="shared" si="3"/>
        <v>#NUM!</v>
      </c>
    </row>
    <row r="6" spans="1:40" x14ac:dyDescent="0.3">
      <c r="C6">
        <v>0</v>
      </c>
      <c r="E6" s="12">
        <v>20</v>
      </c>
      <c r="K6" s="115"/>
      <c r="L6" s="115"/>
      <c r="M6" s="115"/>
      <c r="N6" s="115"/>
      <c r="V6" s="7">
        <v>2.2064445711449145E-3</v>
      </c>
      <c r="W6" s="7">
        <v>2.2064445711449145E-3</v>
      </c>
      <c r="X6" s="7">
        <v>2.2064445711449145E-3</v>
      </c>
      <c r="AB6" s="7">
        <f t="shared" si="4"/>
        <v>0</v>
      </c>
      <c r="AC6" s="7" t="s">
        <v>17</v>
      </c>
      <c r="AD6" s="96" t="str">
        <f t="shared" si="5"/>
        <v xml:space="preserve"> </v>
      </c>
      <c r="AE6" s="96" t="str">
        <f t="shared" si="6"/>
        <v xml:space="preserve"> </v>
      </c>
      <c r="AF6" s="96" t="str">
        <f t="shared" si="7"/>
        <v xml:space="preserve"> </v>
      </c>
      <c r="AH6" s="7" t="s">
        <v>17</v>
      </c>
      <c r="AI6" s="96">
        <f t="shared" si="8"/>
        <v>0</v>
      </c>
      <c r="AJ6" s="96">
        <f t="shared" si="9"/>
        <v>0</v>
      </c>
      <c r="AK6" s="96">
        <f t="shared" si="10"/>
        <v>0</v>
      </c>
      <c r="AM6" s="99">
        <f t="shared" si="2"/>
        <v>0</v>
      </c>
      <c r="AN6" s="95" t="e">
        <f t="shared" si="3"/>
        <v>#NUM!</v>
      </c>
    </row>
    <row r="7" spans="1:40" ht="58.8" x14ac:dyDescent="0.3">
      <c r="A7" s="84" t="s">
        <v>101</v>
      </c>
      <c r="B7" s="11" t="s">
        <v>69</v>
      </c>
      <c r="C7" s="11" t="s">
        <v>64</v>
      </c>
      <c r="D7" s="75" t="s">
        <v>63</v>
      </c>
      <c r="E7" s="75" t="s">
        <v>65</v>
      </c>
      <c r="K7" s="115"/>
      <c r="L7" s="115"/>
      <c r="M7" s="115"/>
      <c r="N7" s="115"/>
      <c r="AB7" s="7">
        <f t="shared" si="4"/>
        <v>0</v>
      </c>
      <c r="AC7" s="7" t="s">
        <v>18</v>
      </c>
      <c r="AD7" s="96" t="str">
        <f t="shared" si="5"/>
        <v xml:space="preserve"> </v>
      </c>
      <c r="AE7" s="96" t="str">
        <f t="shared" si="6"/>
        <v xml:space="preserve"> </v>
      </c>
      <c r="AF7" s="96" t="str">
        <f t="shared" si="7"/>
        <v xml:space="preserve"> </v>
      </c>
      <c r="AH7" s="7" t="s">
        <v>18</v>
      </c>
      <c r="AI7" s="96">
        <f t="shared" si="8"/>
        <v>0</v>
      </c>
      <c r="AJ7" s="96">
        <f t="shared" si="9"/>
        <v>0</v>
      </c>
      <c r="AK7" s="96">
        <f t="shared" si="10"/>
        <v>0</v>
      </c>
      <c r="AM7" s="99">
        <f t="shared" si="2"/>
        <v>0</v>
      </c>
      <c r="AN7" s="95" t="e">
        <f t="shared" si="3"/>
        <v>#NUM!</v>
      </c>
    </row>
    <row r="8" spans="1:40" x14ac:dyDescent="0.3">
      <c r="A8" s="13" t="str">
        <f t="shared" ref="A8:A71" si="11">IF(ISBLANK(B8)," ",3.3193*LOG(B8))</f>
        <v xml:space="preserve"> </v>
      </c>
      <c r="B8" s="112"/>
      <c r="C8" s="113"/>
      <c r="D8" s="113"/>
      <c r="E8" s="112"/>
      <c r="K8" s="72" t="s">
        <v>9</v>
      </c>
      <c r="L8" s="1"/>
      <c r="M8" s="73" t="s">
        <v>10</v>
      </c>
      <c r="N8" s="73"/>
      <c r="V8" s="7" t="s">
        <v>131</v>
      </c>
      <c r="W8" s="7" t="s">
        <v>137</v>
      </c>
      <c r="AB8" s="7">
        <f t="shared" si="4"/>
        <v>1</v>
      </c>
      <c r="AC8" s="7" t="s">
        <v>19</v>
      </c>
      <c r="AD8" s="96">
        <f t="shared" si="5"/>
        <v>0</v>
      </c>
      <c r="AE8" s="96">
        <f t="shared" si="6"/>
        <v>0</v>
      </c>
      <c r="AF8" s="96">
        <f t="shared" si="7"/>
        <v>0</v>
      </c>
      <c r="AH8" s="7" t="s">
        <v>19</v>
      </c>
      <c r="AI8" s="96" t="str">
        <f t="shared" si="8"/>
        <v xml:space="preserve"> </v>
      </c>
      <c r="AJ8" s="96" t="str">
        <f t="shared" si="9"/>
        <v xml:space="preserve"> </v>
      </c>
      <c r="AK8" s="96" t="str">
        <f t="shared" si="10"/>
        <v xml:space="preserve"> </v>
      </c>
      <c r="AM8" s="99">
        <f t="shared" si="2"/>
        <v>0</v>
      </c>
      <c r="AN8" s="95" t="e">
        <f t="shared" si="3"/>
        <v>#NUM!</v>
      </c>
    </row>
    <row r="9" spans="1:40" x14ac:dyDescent="0.3">
      <c r="A9" s="71" t="str">
        <f t="shared" si="11"/>
        <v xml:space="preserve"> </v>
      </c>
      <c r="B9" s="112"/>
      <c r="C9" s="113"/>
      <c r="D9" s="113"/>
      <c r="E9" s="112"/>
      <c r="K9" s="71" t="s">
        <v>1</v>
      </c>
      <c r="L9" s="6"/>
      <c r="M9" s="71" t="s">
        <v>6</v>
      </c>
      <c r="N9" s="4" t="e">
        <f>L13/L9</f>
        <v>#DIV/0!</v>
      </c>
      <c r="V9" s="7">
        <v>0</v>
      </c>
      <c r="W9" s="7" t="e">
        <f>2^((N17+N18+N19)/3)</f>
        <v>#NUM!</v>
      </c>
      <c r="AB9" s="7">
        <f t="shared" si="4"/>
        <v>0</v>
      </c>
      <c r="AC9" s="7" t="s">
        <v>20</v>
      </c>
      <c r="AD9" s="96" t="str">
        <f t="shared" si="5"/>
        <v xml:space="preserve"> </v>
      </c>
      <c r="AE9" s="96" t="str">
        <f t="shared" si="6"/>
        <v xml:space="preserve"> </v>
      </c>
      <c r="AF9" s="96" t="str">
        <f t="shared" si="7"/>
        <v xml:space="preserve"> </v>
      </c>
      <c r="AH9" s="7" t="s">
        <v>20</v>
      </c>
      <c r="AI9" s="96">
        <f t="shared" si="8"/>
        <v>0</v>
      </c>
      <c r="AJ9" s="96">
        <f t="shared" si="9"/>
        <v>0</v>
      </c>
      <c r="AK9" s="96">
        <f t="shared" si="10"/>
        <v>0</v>
      </c>
      <c r="AM9" s="99">
        <f t="shared" si="2"/>
        <v>0</v>
      </c>
      <c r="AN9" s="95" t="e">
        <f t="shared" si="3"/>
        <v>#NUM!</v>
      </c>
    </row>
    <row r="10" spans="1:40" x14ac:dyDescent="0.3">
      <c r="A10" s="71" t="str">
        <f t="shared" si="11"/>
        <v xml:space="preserve"> </v>
      </c>
      <c r="B10" s="112"/>
      <c r="C10" s="113"/>
      <c r="D10" s="113"/>
      <c r="E10" s="112"/>
      <c r="K10" s="71" t="s">
        <v>3</v>
      </c>
      <c r="L10" s="6"/>
      <c r="M10" s="71" t="s">
        <v>5</v>
      </c>
      <c r="N10" s="108" t="e">
        <f>0.255*(1+0.83^N9)</f>
        <v>#DIV/0!</v>
      </c>
      <c r="O10" s="109" t="e">
        <f>IF(V9&gt;0,V9,0.255*(1+0.83^N9))</f>
        <v>#DIV/0!</v>
      </c>
      <c r="AB10" s="7">
        <f t="shared" si="4"/>
        <v>0</v>
      </c>
      <c r="AC10" s="7" t="s">
        <v>21</v>
      </c>
      <c r="AD10" s="96" t="str">
        <f t="shared" si="5"/>
        <v xml:space="preserve"> </v>
      </c>
      <c r="AE10" s="96" t="str">
        <f t="shared" si="6"/>
        <v xml:space="preserve"> </v>
      </c>
      <c r="AF10" s="96" t="str">
        <f t="shared" si="7"/>
        <v xml:space="preserve"> </v>
      </c>
      <c r="AH10" s="7" t="s">
        <v>21</v>
      </c>
      <c r="AI10" s="96">
        <f t="shared" si="8"/>
        <v>0</v>
      </c>
      <c r="AJ10" s="96">
        <f t="shared" si="9"/>
        <v>0</v>
      </c>
      <c r="AK10" s="96">
        <f t="shared" si="10"/>
        <v>0</v>
      </c>
      <c r="AM10" s="99">
        <f t="shared" si="2"/>
        <v>0</v>
      </c>
      <c r="AN10" s="95" t="e">
        <f t="shared" si="3"/>
        <v>#NUM!</v>
      </c>
    </row>
    <row r="11" spans="1:40" ht="16.2" x14ac:dyDescent="0.3">
      <c r="A11" s="71" t="str">
        <f t="shared" si="11"/>
        <v xml:space="preserve"> </v>
      </c>
      <c r="B11" s="112"/>
      <c r="C11" s="113"/>
      <c r="D11" s="113"/>
      <c r="E11" s="112"/>
      <c r="K11" s="71" t="s">
        <v>4</v>
      </c>
      <c r="L11" s="6"/>
      <c r="M11" s="71" t="s">
        <v>31</v>
      </c>
      <c r="N11" s="5"/>
      <c r="AB11" s="7">
        <f t="shared" si="4"/>
        <v>0</v>
      </c>
      <c r="AC11" s="7" t="s">
        <v>22</v>
      </c>
      <c r="AD11" s="96" t="str">
        <f t="shared" si="5"/>
        <v xml:space="preserve"> </v>
      </c>
      <c r="AE11" s="96" t="str">
        <f t="shared" si="6"/>
        <v xml:space="preserve"> </v>
      </c>
      <c r="AF11" s="96" t="str">
        <f t="shared" si="7"/>
        <v xml:space="preserve"> </v>
      </c>
      <c r="AH11" s="7" t="s">
        <v>22</v>
      </c>
      <c r="AI11" s="96">
        <f t="shared" si="8"/>
        <v>0</v>
      </c>
      <c r="AJ11" s="96">
        <f t="shared" si="9"/>
        <v>0</v>
      </c>
      <c r="AK11" s="96">
        <f t="shared" si="10"/>
        <v>0</v>
      </c>
      <c r="AM11" s="99">
        <f t="shared" si="2"/>
        <v>0</v>
      </c>
      <c r="AN11" s="95" t="e">
        <f t="shared" si="3"/>
        <v>#NUM!</v>
      </c>
    </row>
    <row r="12" spans="1:40" ht="16.2" x14ac:dyDescent="0.3">
      <c r="A12" s="71" t="str">
        <f t="shared" si="11"/>
        <v xml:space="preserve"> </v>
      </c>
      <c r="B12" s="112"/>
      <c r="C12" s="113"/>
      <c r="D12" s="113"/>
      <c r="E12" s="112"/>
      <c r="K12" s="71" t="s">
        <v>39</v>
      </c>
      <c r="L12" s="6"/>
      <c r="M12" s="71" t="s">
        <v>32</v>
      </c>
      <c r="N12" s="17"/>
      <c r="AB12" s="7">
        <f t="shared" si="4"/>
        <v>0</v>
      </c>
      <c r="AC12" s="7" t="s">
        <v>23</v>
      </c>
      <c r="AD12" s="96" t="str">
        <f t="shared" si="5"/>
        <v xml:space="preserve"> </v>
      </c>
      <c r="AE12" s="96" t="str">
        <f t="shared" si="6"/>
        <v xml:space="preserve"> </v>
      </c>
      <c r="AF12" s="96" t="str">
        <f t="shared" si="7"/>
        <v xml:space="preserve"> </v>
      </c>
      <c r="AH12" s="7" t="s">
        <v>23</v>
      </c>
      <c r="AI12" s="96">
        <f t="shared" si="8"/>
        <v>0</v>
      </c>
      <c r="AJ12" s="96">
        <f t="shared" si="9"/>
        <v>0</v>
      </c>
      <c r="AK12" s="96">
        <f t="shared" si="10"/>
        <v>0</v>
      </c>
      <c r="AM12" s="99">
        <f t="shared" si="2"/>
        <v>0</v>
      </c>
      <c r="AN12" s="95" t="e">
        <f t="shared" si="3"/>
        <v>#NUM!</v>
      </c>
    </row>
    <row r="13" spans="1:40" x14ac:dyDescent="0.3">
      <c r="A13" s="71" t="str">
        <f t="shared" si="11"/>
        <v xml:space="preserve"> </v>
      </c>
      <c r="B13" s="112"/>
      <c r="C13" s="113"/>
      <c r="D13" s="113"/>
      <c r="E13" s="112"/>
      <c r="K13" s="71" t="s">
        <v>2</v>
      </c>
      <c r="L13" s="6"/>
      <c r="M13" s="71" t="s">
        <v>33</v>
      </c>
      <c r="N13" s="17"/>
      <c r="AB13" s="7">
        <f t="shared" si="4"/>
        <v>0</v>
      </c>
      <c r="AC13" s="7" t="s">
        <v>13</v>
      </c>
      <c r="AD13" s="96" t="str">
        <f t="shared" si="5"/>
        <v xml:space="preserve"> </v>
      </c>
      <c r="AE13" s="96" t="str">
        <f t="shared" si="6"/>
        <v xml:space="preserve"> </v>
      </c>
      <c r="AF13" s="96" t="str">
        <f t="shared" si="7"/>
        <v xml:space="preserve"> </v>
      </c>
      <c r="AH13" s="7" t="s">
        <v>13</v>
      </c>
      <c r="AI13" s="96">
        <f t="shared" si="8"/>
        <v>0</v>
      </c>
      <c r="AJ13" s="96">
        <f t="shared" si="9"/>
        <v>0</v>
      </c>
      <c r="AK13" s="96">
        <f t="shared" si="10"/>
        <v>0</v>
      </c>
      <c r="AM13" s="99">
        <f t="shared" si="2"/>
        <v>0</v>
      </c>
      <c r="AN13" s="95" t="e">
        <f t="shared" si="3"/>
        <v>#NUM!</v>
      </c>
    </row>
    <row r="14" spans="1:40" ht="15.6" x14ac:dyDescent="0.35">
      <c r="A14" s="71" t="str">
        <f t="shared" si="11"/>
        <v xml:space="preserve"> </v>
      </c>
      <c r="B14" s="112"/>
      <c r="C14" s="113"/>
      <c r="D14" s="113"/>
      <c r="E14" s="112"/>
      <c r="K14" s="71" t="s">
        <v>94</v>
      </c>
      <c r="L14" s="6"/>
      <c r="M14" s="71" t="s">
        <v>30</v>
      </c>
      <c r="N14" s="18"/>
      <c r="AB14" s="7">
        <f t="shared" si="4"/>
        <v>1</v>
      </c>
      <c r="AC14" s="7" t="s">
        <v>24</v>
      </c>
      <c r="AD14" s="96">
        <f t="shared" si="5"/>
        <v>0</v>
      </c>
      <c r="AE14" s="96">
        <f t="shared" si="6"/>
        <v>0</v>
      </c>
      <c r="AF14" s="96">
        <f t="shared" si="7"/>
        <v>0</v>
      </c>
      <c r="AH14" s="7" t="s">
        <v>24</v>
      </c>
      <c r="AI14" s="96" t="str">
        <f t="shared" si="8"/>
        <v xml:space="preserve"> </v>
      </c>
      <c r="AJ14" s="96" t="str">
        <f t="shared" si="9"/>
        <v xml:space="preserve"> </v>
      </c>
      <c r="AK14" s="96" t="str">
        <f t="shared" si="10"/>
        <v xml:space="preserve"> </v>
      </c>
      <c r="AM14" s="99">
        <f t="shared" si="2"/>
        <v>0</v>
      </c>
      <c r="AN14" s="95" t="e">
        <f t="shared" si="3"/>
        <v>#NUM!</v>
      </c>
    </row>
    <row r="15" spans="1:40" x14ac:dyDescent="0.3">
      <c r="A15" s="71" t="str">
        <f t="shared" si="11"/>
        <v xml:space="preserve"> </v>
      </c>
      <c r="B15" s="112"/>
      <c r="C15" s="113"/>
      <c r="D15" s="113"/>
      <c r="E15" s="112"/>
      <c r="K15" s="71" t="s">
        <v>7</v>
      </c>
      <c r="L15" s="6"/>
      <c r="M15" s="71" t="s">
        <v>59</v>
      </c>
      <c r="N15" s="6"/>
      <c r="AB15" s="7">
        <f t="shared" si="4"/>
        <v>1</v>
      </c>
      <c r="AC15" s="7" t="s">
        <v>25</v>
      </c>
      <c r="AD15" s="96">
        <f t="shared" si="5"/>
        <v>0</v>
      </c>
      <c r="AE15" s="96">
        <f t="shared" si="6"/>
        <v>0</v>
      </c>
      <c r="AF15" s="96">
        <f t="shared" si="7"/>
        <v>0</v>
      </c>
      <c r="AH15" s="7" t="s">
        <v>25</v>
      </c>
      <c r="AI15" s="96" t="str">
        <f t="shared" si="8"/>
        <v xml:space="preserve"> </v>
      </c>
      <c r="AJ15" s="96" t="str">
        <f t="shared" si="9"/>
        <v xml:space="preserve"> </v>
      </c>
      <c r="AK15" s="96" t="str">
        <f t="shared" si="10"/>
        <v xml:space="preserve"> </v>
      </c>
      <c r="AM15" s="99">
        <f t="shared" si="2"/>
        <v>0</v>
      </c>
      <c r="AN15" s="95" t="e">
        <f t="shared" si="3"/>
        <v>#NUM!</v>
      </c>
    </row>
    <row r="16" spans="1:40" ht="16.2" x14ac:dyDescent="0.35">
      <c r="A16" s="71" t="str">
        <f t="shared" si="11"/>
        <v xml:space="preserve"> </v>
      </c>
      <c r="B16" s="112"/>
      <c r="C16" s="113"/>
      <c r="D16" s="113"/>
      <c r="E16" s="112"/>
      <c r="K16" s="71" t="s">
        <v>8</v>
      </c>
      <c r="L16" s="6"/>
      <c r="M16" s="71" t="s">
        <v>99</v>
      </c>
      <c r="N16" s="6"/>
      <c r="P16" s="114"/>
      <c r="AB16" s="7">
        <f t="shared" si="4"/>
        <v>0</v>
      </c>
      <c r="AC16" s="7" t="s">
        <v>79</v>
      </c>
      <c r="AD16" s="96" t="str">
        <f t="shared" si="5"/>
        <v xml:space="preserve"> </v>
      </c>
      <c r="AE16" s="96" t="str">
        <f t="shared" si="6"/>
        <v xml:space="preserve"> </v>
      </c>
      <c r="AF16" s="96" t="str">
        <f t="shared" si="7"/>
        <v xml:space="preserve"> </v>
      </c>
      <c r="AH16" s="7" t="s">
        <v>79</v>
      </c>
      <c r="AI16" s="96">
        <f t="shared" si="8"/>
        <v>0</v>
      </c>
      <c r="AJ16" s="96">
        <f t="shared" si="9"/>
        <v>0</v>
      </c>
      <c r="AK16" s="96">
        <f t="shared" si="10"/>
        <v>0</v>
      </c>
      <c r="AM16" s="99">
        <f t="shared" si="2"/>
        <v>0</v>
      </c>
      <c r="AN16" s="95" t="e">
        <f t="shared" si="3"/>
        <v>#NUM!</v>
      </c>
    </row>
    <row r="17" spans="1:40" ht="16.2" x14ac:dyDescent="0.35">
      <c r="A17" s="71" t="str">
        <f t="shared" si="11"/>
        <v xml:space="preserve"> </v>
      </c>
      <c r="B17" s="112"/>
      <c r="C17" s="113"/>
      <c r="D17" s="113"/>
      <c r="E17" s="112"/>
      <c r="K17" s="71" t="s">
        <v>11</v>
      </c>
      <c r="L17" s="6"/>
      <c r="M17" s="71" t="s">
        <v>98</v>
      </c>
      <c r="N17" s="6"/>
      <c r="AB17" s="7">
        <f t="shared" si="4"/>
        <v>1</v>
      </c>
      <c r="AC17" s="7" t="s">
        <v>80</v>
      </c>
      <c r="AD17" s="96">
        <f t="shared" ref="AD17:AF18" si="12">IF($AB17&gt;0,$AB17*H33," ")</f>
        <v>0</v>
      </c>
      <c r="AE17" s="96">
        <f t="shared" si="12"/>
        <v>0</v>
      </c>
      <c r="AF17" s="96">
        <f t="shared" si="12"/>
        <v>0</v>
      </c>
      <c r="AH17" s="7" t="s">
        <v>80</v>
      </c>
      <c r="AI17" s="96" t="str">
        <f>IF($AB17=0,H33," ")</f>
        <v xml:space="preserve"> </v>
      </c>
      <c r="AJ17" s="96" t="str">
        <f>IF($AB17=0,I33," ")</f>
        <v xml:space="preserve"> </v>
      </c>
      <c r="AK17" s="96" t="str">
        <f>IF($AB17=0,J33," ")</f>
        <v xml:space="preserve"> </v>
      </c>
      <c r="AM17" s="99">
        <f t="shared" si="2"/>
        <v>0</v>
      </c>
      <c r="AN17" s="95" t="e">
        <f t="shared" si="3"/>
        <v>#NUM!</v>
      </c>
    </row>
    <row r="18" spans="1:40" ht="16.2" x14ac:dyDescent="0.35">
      <c r="A18" s="71" t="str">
        <f t="shared" si="11"/>
        <v xml:space="preserve"> </v>
      </c>
      <c r="B18" s="112"/>
      <c r="C18" s="113"/>
      <c r="D18" s="113"/>
      <c r="E18" s="112"/>
      <c r="F18" s="10"/>
      <c r="G18" s="71" t="s">
        <v>14</v>
      </c>
      <c r="H18" s="1" t="s">
        <v>26</v>
      </c>
      <c r="I18" s="1" t="s">
        <v>27</v>
      </c>
      <c r="J18" s="1" t="s">
        <v>28</v>
      </c>
      <c r="K18" s="71" t="s">
        <v>12</v>
      </c>
      <c r="L18" s="6"/>
      <c r="M18" s="71" t="s">
        <v>97</v>
      </c>
      <c r="N18" s="14" t="e">
        <f>3.3193*LOG(L12)</f>
        <v>#NUM!</v>
      </c>
      <c r="AB18" s="7">
        <f t="shared" si="4"/>
        <v>1</v>
      </c>
      <c r="AC18" s="7" t="s">
        <v>139</v>
      </c>
      <c r="AD18" s="96">
        <f t="shared" si="12"/>
        <v>0</v>
      </c>
      <c r="AE18" s="96">
        <f t="shared" si="12"/>
        <v>0</v>
      </c>
      <c r="AF18" s="96">
        <f t="shared" si="12"/>
        <v>0</v>
      </c>
      <c r="AH18" s="7" t="s">
        <v>139</v>
      </c>
      <c r="AI18" s="96" t="str">
        <f>IF($AB18=0,H34," ")</f>
        <v xml:space="preserve"> </v>
      </c>
      <c r="AJ18" s="96" t="str">
        <f>IF($AB18=0,I34," ")</f>
        <v xml:space="preserve"> </v>
      </c>
      <c r="AK18" s="96" t="str">
        <f>IF($AB18=0,J34," ")</f>
        <v xml:space="preserve"> </v>
      </c>
      <c r="AM18" s="99">
        <f t="shared" si="2"/>
        <v>0</v>
      </c>
      <c r="AN18" s="95" t="e">
        <f t="shared" si="3"/>
        <v>#NUM!</v>
      </c>
    </row>
    <row r="19" spans="1:40" ht="16.2" x14ac:dyDescent="0.35">
      <c r="A19" s="71" t="str">
        <f t="shared" si="11"/>
        <v xml:space="preserve"> </v>
      </c>
      <c r="B19" s="112"/>
      <c r="C19" s="113"/>
      <c r="D19" s="113"/>
      <c r="E19" s="112"/>
      <c r="F19" s="93"/>
      <c r="G19" s="13" t="s">
        <v>15</v>
      </c>
      <c r="H19" s="19"/>
      <c r="I19" s="15">
        <f>H19/100</f>
        <v>0</v>
      </c>
      <c r="J19" s="76">
        <f>H19/100*24*60*60</f>
        <v>0</v>
      </c>
      <c r="K19" s="71" t="s">
        <v>40</v>
      </c>
      <c r="L19" s="14">
        <f>IF(L9-10*(L12-L9)/40&lt;0,0,L9-10*(L12-L9)/40)</f>
        <v>0</v>
      </c>
      <c r="M19" s="71" t="s">
        <v>96</v>
      </c>
      <c r="N19" s="6"/>
      <c r="AC19" s="7" t="s">
        <v>102</v>
      </c>
      <c r="AD19" s="7" t="e">
        <f t="shared" ref="AD19:AE19" si="13">GEOMEAN(AD3:AD18)</f>
        <v>#NUM!</v>
      </c>
      <c r="AE19" s="7" t="e">
        <f t="shared" si="13"/>
        <v>#NUM!</v>
      </c>
      <c r="AF19" s="7" t="e">
        <f>GEOMEAN(AF3:AF18)</f>
        <v>#NUM!</v>
      </c>
      <c r="AM19" s="100"/>
    </row>
    <row r="20" spans="1:40" ht="16.8" x14ac:dyDescent="0.35">
      <c r="A20" s="71" t="str">
        <f t="shared" si="11"/>
        <v xml:space="preserve"> </v>
      </c>
      <c r="B20" s="112"/>
      <c r="C20" s="113"/>
      <c r="D20" s="113"/>
      <c r="E20" s="112"/>
      <c r="F20" s="93"/>
      <c r="G20" s="71" t="s">
        <v>103</v>
      </c>
      <c r="H20" s="16">
        <f>L9^2</f>
        <v>0</v>
      </c>
      <c r="I20" s="16">
        <f t="shared" ref="I20:I32" si="14">H20/100</f>
        <v>0</v>
      </c>
      <c r="J20" s="77">
        <f>H20/100*24*60*60</f>
        <v>0</v>
      </c>
      <c r="M20" s="71" t="s">
        <v>95</v>
      </c>
      <c r="N20" s="6"/>
      <c r="AC20" s="7" t="s">
        <v>104</v>
      </c>
      <c r="AD20" s="7">
        <f t="shared" ref="AD20:AE20" si="15">AVERAGE(AD3:AD18)</f>
        <v>0</v>
      </c>
      <c r="AE20" s="7">
        <f t="shared" si="15"/>
        <v>0</v>
      </c>
      <c r="AF20" s="7">
        <f>AVERAGE(AF3:AF18)</f>
        <v>0</v>
      </c>
      <c r="AM20" s="100"/>
    </row>
    <row r="21" spans="1:40" ht="16.2" x14ac:dyDescent="0.35">
      <c r="A21" s="71" t="str">
        <f t="shared" ref="A21:A25" si="16">IF(ISBLANK(B21)," ",3.3193*LOG(B21))</f>
        <v xml:space="preserve"> </v>
      </c>
      <c r="B21" s="112"/>
      <c r="C21" s="113"/>
      <c r="D21" s="113"/>
      <c r="E21" s="112"/>
      <c r="F21" s="93"/>
      <c r="G21" s="71" t="s">
        <v>16</v>
      </c>
      <c r="H21" s="19"/>
      <c r="I21" s="16">
        <f t="shared" si="14"/>
        <v>0</v>
      </c>
      <c r="J21" s="77">
        <f>H21/100*24*60*60</f>
        <v>0</v>
      </c>
      <c r="M21" s="74" t="s">
        <v>100</v>
      </c>
      <c r="N21" s="14">
        <f>(N19-N17)/4+(N20-N16)/6.6</f>
        <v>0</v>
      </c>
      <c r="AM21" s="100"/>
    </row>
    <row r="22" spans="1:40" x14ac:dyDescent="0.3">
      <c r="A22" s="71" t="str">
        <f t="shared" si="16"/>
        <v xml:space="preserve"> </v>
      </c>
      <c r="B22" s="112"/>
      <c r="C22" s="113"/>
      <c r="D22" s="113"/>
      <c r="E22" s="112"/>
      <c r="F22" s="93"/>
      <c r="G22" s="71" t="s">
        <v>17</v>
      </c>
      <c r="H22" s="19"/>
      <c r="I22" s="16">
        <f t="shared" si="14"/>
        <v>0</v>
      </c>
      <c r="J22" s="77">
        <f t="shared" ref="J22:J32" si="17">H22/100*24*60*60</f>
        <v>0</v>
      </c>
      <c r="K22" s="2"/>
      <c r="L22" s="1" t="s">
        <v>41</v>
      </c>
      <c r="M22" s="1"/>
      <c r="N22" s="1" t="s">
        <v>42</v>
      </c>
      <c r="AM22" s="100"/>
    </row>
    <row r="23" spans="1:40" ht="12.75" customHeight="1" x14ac:dyDescent="0.3">
      <c r="A23" s="71" t="str">
        <f t="shared" si="16"/>
        <v xml:space="preserve"> </v>
      </c>
      <c r="B23" s="112"/>
      <c r="C23" s="113"/>
      <c r="D23" s="113"/>
      <c r="E23" s="112"/>
      <c r="F23" s="93"/>
      <c r="G23" s="71" t="s">
        <v>18</v>
      </c>
      <c r="H23" s="19"/>
      <c r="I23" s="16">
        <f t="shared" si="14"/>
        <v>0</v>
      </c>
      <c r="J23" s="77">
        <f t="shared" si="17"/>
        <v>0</v>
      </c>
      <c r="K23" s="2"/>
      <c r="L23" s="13" t="s">
        <v>43</v>
      </c>
      <c r="M23" s="13" t="s">
        <v>81</v>
      </c>
      <c r="N23" s="3"/>
      <c r="AM23" s="100"/>
    </row>
    <row r="24" spans="1:40" x14ac:dyDescent="0.3">
      <c r="A24" s="71" t="str">
        <f t="shared" si="16"/>
        <v xml:space="preserve"> </v>
      </c>
      <c r="B24" s="112"/>
      <c r="C24" s="113"/>
      <c r="D24" s="113"/>
      <c r="E24" s="112"/>
      <c r="F24" s="93" t="s">
        <v>105</v>
      </c>
      <c r="G24" s="71" t="s">
        <v>19</v>
      </c>
      <c r="H24" s="19"/>
      <c r="I24" s="16">
        <f t="shared" si="14"/>
        <v>0</v>
      </c>
      <c r="J24" s="77">
        <f t="shared" si="17"/>
        <v>0</v>
      </c>
      <c r="K24" s="2"/>
      <c r="L24" s="8" t="s">
        <v>46</v>
      </c>
      <c r="M24" s="71" t="s">
        <v>82</v>
      </c>
      <c r="N24" s="3"/>
      <c r="AM24" s="100"/>
    </row>
    <row r="25" spans="1:40" x14ac:dyDescent="0.3">
      <c r="A25" s="71" t="str">
        <f t="shared" si="16"/>
        <v xml:space="preserve"> </v>
      </c>
      <c r="B25" s="112"/>
      <c r="C25" s="113"/>
      <c r="D25" s="113"/>
      <c r="E25" s="112"/>
      <c r="F25" s="94"/>
      <c r="G25" s="71" t="s">
        <v>20</v>
      </c>
      <c r="H25" s="19"/>
      <c r="I25" s="16">
        <f t="shared" si="14"/>
        <v>0</v>
      </c>
      <c r="J25" s="77">
        <f t="shared" si="17"/>
        <v>0</v>
      </c>
      <c r="K25" s="2"/>
      <c r="L25" s="9" t="s">
        <v>47</v>
      </c>
      <c r="M25" s="71" t="s">
        <v>83</v>
      </c>
      <c r="N25" s="6"/>
      <c r="AM25" s="100"/>
    </row>
    <row r="26" spans="1:40" x14ac:dyDescent="0.3">
      <c r="A26" s="71" t="str">
        <f t="shared" si="11"/>
        <v xml:space="preserve"> </v>
      </c>
      <c r="B26" s="112"/>
      <c r="C26" s="113"/>
      <c r="D26" s="113"/>
      <c r="E26" s="112"/>
      <c r="F26" s="93"/>
      <c r="G26" s="71" t="s">
        <v>21</v>
      </c>
      <c r="H26" s="19"/>
      <c r="I26" s="16">
        <f t="shared" si="14"/>
        <v>0</v>
      </c>
      <c r="J26" s="77">
        <f t="shared" si="17"/>
        <v>0</v>
      </c>
      <c r="K26" s="2"/>
      <c r="L26" s="8" t="s">
        <v>48</v>
      </c>
      <c r="M26" s="71" t="s">
        <v>84</v>
      </c>
      <c r="N26" s="6"/>
      <c r="AM26" s="100"/>
    </row>
    <row r="27" spans="1:40" x14ac:dyDescent="0.3">
      <c r="A27" s="71" t="str">
        <f t="shared" si="11"/>
        <v xml:space="preserve"> </v>
      </c>
      <c r="B27"/>
      <c r="C27"/>
      <c r="D27"/>
      <c r="E27"/>
      <c r="F27" s="93"/>
      <c r="G27" s="71" t="s">
        <v>22</v>
      </c>
      <c r="H27" s="19"/>
      <c r="I27" s="16">
        <f t="shared" si="14"/>
        <v>0</v>
      </c>
      <c r="J27" s="77">
        <f t="shared" si="17"/>
        <v>0</v>
      </c>
      <c r="K27" s="2"/>
      <c r="L27" s="8" t="s">
        <v>49</v>
      </c>
      <c r="M27" s="71" t="s">
        <v>85</v>
      </c>
      <c r="N27" s="6"/>
      <c r="AM27" s="100"/>
    </row>
    <row r="28" spans="1:40" x14ac:dyDescent="0.3">
      <c r="A28" s="71" t="str">
        <f t="shared" si="11"/>
        <v xml:space="preserve"> </v>
      </c>
      <c r="B28"/>
      <c r="C28"/>
      <c r="D28"/>
      <c r="E28"/>
      <c r="F28" s="93"/>
      <c r="G28" s="71" t="s">
        <v>23</v>
      </c>
      <c r="H28" s="19"/>
      <c r="I28" s="16">
        <f t="shared" si="14"/>
        <v>0</v>
      </c>
      <c r="J28" s="77">
        <f t="shared" si="17"/>
        <v>0</v>
      </c>
      <c r="K28" s="2"/>
      <c r="L28" s="8" t="s">
        <v>50</v>
      </c>
      <c r="M28" s="71" t="s">
        <v>86</v>
      </c>
      <c r="N28" s="6"/>
      <c r="AM28" s="100"/>
    </row>
    <row r="29" spans="1:40" x14ac:dyDescent="0.3">
      <c r="A29" s="71" t="str">
        <f t="shared" si="11"/>
        <v xml:space="preserve"> </v>
      </c>
      <c r="B29"/>
      <c r="C29"/>
      <c r="D29"/>
      <c r="E29"/>
      <c r="F29" s="93"/>
      <c r="G29" s="71" t="s">
        <v>13</v>
      </c>
      <c r="H29" s="19"/>
      <c r="I29" s="16">
        <f t="shared" si="14"/>
        <v>0</v>
      </c>
      <c r="J29" s="77">
        <f t="shared" si="17"/>
        <v>0</v>
      </c>
      <c r="K29" s="2"/>
      <c r="L29" s="8" t="s">
        <v>51</v>
      </c>
      <c r="M29" s="71" t="s">
        <v>87</v>
      </c>
      <c r="N29" s="6"/>
      <c r="AM29" s="100"/>
    </row>
    <row r="30" spans="1:40" x14ac:dyDescent="0.3">
      <c r="A30" s="71" t="str">
        <f t="shared" si="11"/>
        <v xml:space="preserve"> </v>
      </c>
      <c r="B30"/>
      <c r="C30"/>
      <c r="D30"/>
      <c r="E30"/>
      <c r="F30" s="93" t="s">
        <v>105</v>
      </c>
      <c r="G30" s="71" t="s">
        <v>24</v>
      </c>
      <c r="H30" s="19"/>
      <c r="I30" s="16">
        <f t="shared" si="14"/>
        <v>0</v>
      </c>
      <c r="J30" s="77">
        <f t="shared" si="17"/>
        <v>0</v>
      </c>
      <c r="K30" s="2"/>
      <c r="L30" s="8" t="s">
        <v>52</v>
      </c>
      <c r="M30" s="71" t="s">
        <v>88</v>
      </c>
      <c r="N30" s="3"/>
      <c r="AM30" s="100"/>
    </row>
    <row r="31" spans="1:40" x14ac:dyDescent="0.3">
      <c r="A31" s="71" t="str">
        <f t="shared" si="11"/>
        <v xml:space="preserve"> </v>
      </c>
      <c r="B31"/>
      <c r="C31"/>
      <c r="D31"/>
      <c r="E31"/>
      <c r="F31" s="93" t="s">
        <v>105</v>
      </c>
      <c r="G31" s="71" t="s">
        <v>25</v>
      </c>
      <c r="H31" s="19"/>
      <c r="I31" s="16">
        <f t="shared" si="14"/>
        <v>0</v>
      </c>
      <c r="J31" s="77">
        <f t="shared" si="17"/>
        <v>0</v>
      </c>
      <c r="K31" s="2"/>
      <c r="L31" s="8" t="s">
        <v>53</v>
      </c>
      <c r="M31" s="71" t="s">
        <v>89</v>
      </c>
      <c r="N31" s="3"/>
      <c r="AM31" s="100"/>
    </row>
    <row r="32" spans="1:40" x14ac:dyDescent="0.3">
      <c r="A32" s="71" t="str">
        <f t="shared" si="11"/>
        <v xml:space="preserve"> </v>
      </c>
      <c r="B32"/>
      <c r="C32"/>
      <c r="D32"/>
      <c r="E32"/>
      <c r="F32" s="93"/>
      <c r="G32" s="71" t="s">
        <v>79</v>
      </c>
      <c r="H32" s="19"/>
      <c r="I32" s="16">
        <f t="shared" si="14"/>
        <v>0</v>
      </c>
      <c r="J32" s="77">
        <f t="shared" si="17"/>
        <v>0</v>
      </c>
      <c r="K32" s="2"/>
      <c r="L32" s="8" t="s">
        <v>54</v>
      </c>
      <c r="M32" s="71" t="s">
        <v>44</v>
      </c>
      <c r="N32" s="3"/>
    </row>
    <row r="33" spans="1:14" x14ac:dyDescent="0.3">
      <c r="A33" s="71" t="str">
        <f t="shared" si="11"/>
        <v xml:space="preserve"> </v>
      </c>
      <c r="B33"/>
      <c r="C33"/>
      <c r="D33"/>
      <c r="E33"/>
      <c r="F33" s="93" t="s">
        <v>105</v>
      </c>
      <c r="G33" s="71" t="s">
        <v>80</v>
      </c>
      <c r="H33" s="19"/>
      <c r="I33" s="16">
        <f>H33/100</f>
        <v>0</v>
      </c>
      <c r="J33" s="77">
        <f>H33/100*24*60*60</f>
        <v>0</v>
      </c>
      <c r="L33" s="1" t="s">
        <v>55</v>
      </c>
      <c r="M33" s="71" t="s">
        <v>45</v>
      </c>
      <c r="N33" s="3"/>
    </row>
    <row r="34" spans="1:14" x14ac:dyDescent="0.3">
      <c r="A34" s="71" t="str">
        <f t="shared" si="11"/>
        <v xml:space="preserve"> </v>
      </c>
      <c r="B34"/>
      <c r="C34"/>
      <c r="D34"/>
      <c r="E34"/>
      <c r="F34" s="93" t="s">
        <v>105</v>
      </c>
      <c r="G34" s="71" t="s">
        <v>139</v>
      </c>
      <c r="H34" s="19"/>
      <c r="I34" s="16">
        <f>H34/100</f>
        <v>0</v>
      </c>
      <c r="J34" s="77">
        <f>H34/100*24*60*60</f>
        <v>0</v>
      </c>
    </row>
    <row r="35" spans="1:14" x14ac:dyDescent="0.3">
      <c r="A35" s="71" t="str">
        <f t="shared" si="11"/>
        <v xml:space="preserve"> </v>
      </c>
      <c r="B35"/>
      <c r="C35"/>
      <c r="D35"/>
      <c r="E35"/>
      <c r="G35" s="97" t="s">
        <v>102</v>
      </c>
      <c r="H35" s="86" t="e">
        <f t="shared" ref="H35:J36" si="18">AD19</f>
        <v>#NUM!</v>
      </c>
      <c r="I35" s="15" t="e">
        <f t="shared" si="18"/>
        <v>#NUM!</v>
      </c>
      <c r="J35" s="98" t="e">
        <f t="shared" si="18"/>
        <v>#NUM!</v>
      </c>
      <c r="K35" s="91"/>
    </row>
    <row r="36" spans="1:14" x14ac:dyDescent="0.3">
      <c r="A36" s="71" t="str">
        <f t="shared" si="11"/>
        <v xml:space="preserve"> </v>
      </c>
      <c r="B36"/>
      <c r="C36"/>
      <c r="D36"/>
      <c r="E36"/>
      <c r="G36" s="92" t="s">
        <v>104</v>
      </c>
      <c r="H36" s="86">
        <f t="shared" si="18"/>
        <v>0</v>
      </c>
      <c r="I36" s="86">
        <f t="shared" si="18"/>
        <v>0</v>
      </c>
      <c r="J36" s="98">
        <f t="shared" si="18"/>
        <v>0</v>
      </c>
    </row>
    <row r="37" spans="1:14" x14ac:dyDescent="0.3">
      <c r="A37" s="71" t="str">
        <f t="shared" si="11"/>
        <v xml:space="preserve"> </v>
      </c>
      <c r="B37"/>
      <c r="C37"/>
      <c r="D37"/>
      <c r="E37"/>
    </row>
    <row r="38" spans="1:14" x14ac:dyDescent="0.3">
      <c r="A38" s="71" t="str">
        <f t="shared" si="11"/>
        <v xml:space="preserve"> </v>
      </c>
      <c r="B38"/>
      <c r="C38"/>
      <c r="D38"/>
      <c r="E38"/>
    </row>
    <row r="39" spans="1:14" x14ac:dyDescent="0.3">
      <c r="A39" s="71" t="str">
        <f t="shared" si="11"/>
        <v xml:space="preserve"> </v>
      </c>
      <c r="B39"/>
      <c r="C39"/>
      <c r="D39"/>
      <c r="E39"/>
      <c r="I39" s="110"/>
    </row>
    <row r="40" spans="1:14" x14ac:dyDescent="0.3">
      <c r="A40" s="71" t="str">
        <f t="shared" si="11"/>
        <v xml:space="preserve"> </v>
      </c>
      <c r="B40"/>
      <c r="C40"/>
      <c r="D40"/>
      <c r="E40"/>
    </row>
    <row r="41" spans="1:14" x14ac:dyDescent="0.3">
      <c r="A41" s="71" t="str">
        <f t="shared" si="11"/>
        <v xml:space="preserve"> </v>
      </c>
      <c r="B41"/>
      <c r="C41"/>
      <c r="D41"/>
      <c r="E41"/>
    </row>
    <row r="42" spans="1:14" x14ac:dyDescent="0.3">
      <c r="A42" s="71" t="str">
        <f t="shared" si="11"/>
        <v xml:space="preserve"> </v>
      </c>
      <c r="B42" s="12"/>
      <c r="C42" s="12"/>
      <c r="D42" s="12"/>
      <c r="E42" s="12"/>
    </row>
    <row r="43" spans="1:14" x14ac:dyDescent="0.3">
      <c r="A43" s="71" t="str">
        <f t="shared" si="11"/>
        <v xml:space="preserve"> </v>
      </c>
      <c r="B43" s="12"/>
      <c r="C43" s="12"/>
      <c r="D43" s="12"/>
      <c r="E43" s="12"/>
    </row>
    <row r="44" spans="1:14" x14ac:dyDescent="0.3">
      <c r="A44" s="71" t="str">
        <f t="shared" si="11"/>
        <v xml:space="preserve"> </v>
      </c>
      <c r="B44" s="12"/>
      <c r="C44" s="12"/>
      <c r="D44" s="12"/>
      <c r="E44" s="12"/>
    </row>
    <row r="45" spans="1:14" x14ac:dyDescent="0.3">
      <c r="A45" s="71" t="str">
        <f t="shared" si="11"/>
        <v xml:space="preserve"> </v>
      </c>
      <c r="B45" s="12"/>
      <c r="C45" s="12"/>
      <c r="D45" s="12"/>
      <c r="E45" s="12"/>
    </row>
    <row r="46" spans="1:14" x14ac:dyDescent="0.3">
      <c r="A46" s="71" t="str">
        <f t="shared" si="11"/>
        <v xml:space="preserve"> </v>
      </c>
      <c r="B46" s="12"/>
      <c r="C46" s="12"/>
      <c r="D46" s="12"/>
      <c r="E46" s="12"/>
    </row>
    <row r="47" spans="1:14" x14ac:dyDescent="0.3">
      <c r="A47" s="71" t="str">
        <f t="shared" si="11"/>
        <v xml:space="preserve"> </v>
      </c>
      <c r="B47" s="12"/>
      <c r="C47" s="12"/>
      <c r="D47" s="12"/>
      <c r="E47" s="12"/>
    </row>
    <row r="48" spans="1:14" x14ac:dyDescent="0.3">
      <c r="A48" s="71" t="str">
        <f t="shared" si="11"/>
        <v xml:space="preserve"> </v>
      </c>
      <c r="B48" s="12"/>
      <c r="C48" s="12"/>
      <c r="D48" s="12"/>
      <c r="E48" s="12"/>
    </row>
    <row r="49" spans="1:5" x14ac:dyDescent="0.3">
      <c r="A49" s="71" t="str">
        <f t="shared" si="11"/>
        <v xml:space="preserve"> </v>
      </c>
      <c r="B49" s="12"/>
      <c r="C49" s="12"/>
      <c r="D49" s="12"/>
      <c r="E49" s="12"/>
    </row>
    <row r="50" spans="1:5" x14ac:dyDescent="0.3">
      <c r="A50" s="71" t="str">
        <f t="shared" si="11"/>
        <v xml:space="preserve"> </v>
      </c>
      <c r="B50" s="12"/>
      <c r="C50" s="12"/>
      <c r="D50" s="12"/>
      <c r="E50" s="12"/>
    </row>
    <row r="51" spans="1:5" x14ac:dyDescent="0.3">
      <c r="A51" s="71" t="str">
        <f t="shared" si="11"/>
        <v xml:space="preserve"> </v>
      </c>
      <c r="B51" s="12"/>
      <c r="C51" s="12"/>
      <c r="D51" s="12"/>
      <c r="E51" s="12"/>
    </row>
    <row r="52" spans="1:5" x14ac:dyDescent="0.3">
      <c r="A52" s="71" t="str">
        <f t="shared" si="11"/>
        <v xml:space="preserve"> </v>
      </c>
      <c r="B52" s="12"/>
      <c r="C52" s="12"/>
      <c r="D52" s="12"/>
      <c r="E52" s="12"/>
    </row>
    <row r="53" spans="1:5" x14ac:dyDescent="0.3">
      <c r="A53" s="71" t="str">
        <f t="shared" si="11"/>
        <v xml:space="preserve"> </v>
      </c>
      <c r="B53" s="12"/>
      <c r="C53" s="12"/>
      <c r="D53" s="12"/>
      <c r="E53" s="12"/>
    </row>
    <row r="54" spans="1:5" x14ac:dyDescent="0.3">
      <c r="A54" s="71" t="str">
        <f t="shared" si="11"/>
        <v xml:space="preserve"> </v>
      </c>
      <c r="B54" s="12"/>
      <c r="C54" s="12"/>
      <c r="D54" s="12"/>
      <c r="E54" s="12"/>
    </row>
    <row r="55" spans="1:5" x14ac:dyDescent="0.3">
      <c r="A55" s="71" t="str">
        <f t="shared" si="11"/>
        <v xml:space="preserve"> </v>
      </c>
      <c r="B55" s="12"/>
      <c r="C55" s="12"/>
      <c r="D55" s="12"/>
      <c r="E55" s="12"/>
    </row>
    <row r="56" spans="1:5" x14ac:dyDescent="0.3">
      <c r="A56" s="71" t="str">
        <f t="shared" si="11"/>
        <v xml:space="preserve"> </v>
      </c>
      <c r="B56" s="12"/>
      <c r="C56" s="12"/>
      <c r="D56" s="12"/>
      <c r="E56" s="12"/>
    </row>
    <row r="57" spans="1:5" x14ac:dyDescent="0.3">
      <c r="A57" s="71" t="str">
        <f t="shared" si="11"/>
        <v xml:space="preserve"> </v>
      </c>
      <c r="B57" s="12"/>
      <c r="C57" s="12"/>
      <c r="D57" s="12"/>
      <c r="E57" s="12"/>
    </row>
    <row r="58" spans="1:5" x14ac:dyDescent="0.3">
      <c r="A58" s="71" t="str">
        <f t="shared" si="11"/>
        <v xml:space="preserve"> </v>
      </c>
      <c r="B58" s="12"/>
      <c r="C58" s="12"/>
      <c r="D58" s="12"/>
      <c r="E58" s="12"/>
    </row>
    <row r="59" spans="1:5" x14ac:dyDescent="0.3">
      <c r="A59" s="71" t="str">
        <f t="shared" si="11"/>
        <v xml:space="preserve"> </v>
      </c>
      <c r="B59" s="12"/>
      <c r="C59" s="12"/>
      <c r="D59" s="12"/>
      <c r="E59" s="12"/>
    </row>
    <row r="60" spans="1:5" x14ac:dyDescent="0.3">
      <c r="A60" s="71" t="str">
        <f t="shared" si="11"/>
        <v xml:space="preserve"> </v>
      </c>
      <c r="B60" s="12"/>
      <c r="C60" s="12"/>
      <c r="D60" s="12"/>
      <c r="E60" s="12"/>
    </row>
    <row r="61" spans="1:5" x14ac:dyDescent="0.3">
      <c r="A61" s="71" t="str">
        <f t="shared" si="11"/>
        <v xml:space="preserve"> </v>
      </c>
      <c r="B61" s="12"/>
      <c r="C61" s="12"/>
      <c r="D61" s="12"/>
      <c r="E61" s="12"/>
    </row>
    <row r="62" spans="1:5" x14ac:dyDescent="0.3">
      <c r="A62" s="71" t="str">
        <f t="shared" si="11"/>
        <v xml:space="preserve"> </v>
      </c>
      <c r="B62" s="12"/>
      <c r="C62" s="12"/>
      <c r="D62" s="12"/>
      <c r="E62" s="12"/>
    </row>
    <row r="63" spans="1:5" x14ac:dyDescent="0.3">
      <c r="A63" s="71" t="str">
        <f t="shared" si="11"/>
        <v xml:space="preserve"> </v>
      </c>
      <c r="B63" s="12"/>
      <c r="C63" s="12"/>
      <c r="D63" s="12"/>
      <c r="E63" s="12"/>
    </row>
    <row r="64" spans="1:5" x14ac:dyDescent="0.3">
      <c r="A64" s="71" t="str">
        <f t="shared" si="11"/>
        <v xml:space="preserve"> </v>
      </c>
      <c r="B64" s="12"/>
      <c r="C64" s="12"/>
      <c r="D64" s="12"/>
      <c r="E64" s="12"/>
    </row>
    <row r="65" spans="1:5" x14ac:dyDescent="0.3">
      <c r="A65" s="71" t="str">
        <f t="shared" si="11"/>
        <v xml:space="preserve"> </v>
      </c>
      <c r="B65" s="12"/>
      <c r="C65" s="12"/>
      <c r="D65" s="12"/>
      <c r="E65" s="12"/>
    </row>
    <row r="66" spans="1:5" x14ac:dyDescent="0.3">
      <c r="A66" s="71" t="str">
        <f t="shared" si="11"/>
        <v xml:space="preserve"> </v>
      </c>
      <c r="B66" s="12"/>
      <c r="C66" s="12"/>
      <c r="D66" s="12"/>
      <c r="E66" s="12"/>
    </row>
    <row r="67" spans="1:5" x14ac:dyDescent="0.3">
      <c r="A67" s="71" t="str">
        <f t="shared" si="11"/>
        <v xml:space="preserve"> </v>
      </c>
      <c r="B67" s="12"/>
      <c r="C67" s="12"/>
      <c r="D67" s="12"/>
      <c r="E67" s="12"/>
    </row>
    <row r="68" spans="1:5" x14ac:dyDescent="0.3">
      <c r="A68" s="71" t="str">
        <f t="shared" si="11"/>
        <v xml:space="preserve"> </v>
      </c>
      <c r="B68" s="12"/>
      <c r="C68" s="12"/>
      <c r="D68" s="12"/>
      <c r="E68" s="12"/>
    </row>
    <row r="69" spans="1:5" x14ac:dyDescent="0.3">
      <c r="A69" s="71" t="str">
        <f t="shared" si="11"/>
        <v xml:space="preserve"> </v>
      </c>
      <c r="B69" s="12"/>
      <c r="C69" s="12"/>
      <c r="D69" s="12"/>
      <c r="E69" s="12"/>
    </row>
    <row r="70" spans="1:5" x14ac:dyDescent="0.3">
      <c r="A70" s="71" t="str">
        <f t="shared" si="11"/>
        <v xml:space="preserve"> </v>
      </c>
      <c r="B70" s="12"/>
      <c r="C70" s="12"/>
      <c r="D70" s="12"/>
      <c r="E70" s="12"/>
    </row>
    <row r="71" spans="1:5" x14ac:dyDescent="0.3">
      <c r="A71" s="71" t="str">
        <f t="shared" si="11"/>
        <v xml:space="preserve"> </v>
      </c>
      <c r="B71" s="12"/>
      <c r="C71" s="12"/>
      <c r="D71" s="12"/>
      <c r="E71" s="12"/>
    </row>
    <row r="72" spans="1:5" x14ac:dyDescent="0.3">
      <c r="A72" s="71" t="str">
        <f t="shared" ref="A72:A108" si="19">IF(ISBLANK(B72)," ",3.3193*LOG(B72))</f>
        <v xml:space="preserve"> </v>
      </c>
      <c r="B72" s="12"/>
      <c r="C72" s="12"/>
      <c r="D72" s="12"/>
      <c r="E72" s="12"/>
    </row>
    <row r="73" spans="1:5" x14ac:dyDescent="0.3">
      <c r="A73" s="71" t="str">
        <f t="shared" si="19"/>
        <v xml:space="preserve"> </v>
      </c>
      <c r="B73" s="12"/>
      <c r="C73" s="12"/>
      <c r="D73" s="12"/>
      <c r="E73" s="12"/>
    </row>
    <row r="74" spans="1:5" x14ac:dyDescent="0.3">
      <c r="A74" s="71" t="str">
        <f t="shared" si="19"/>
        <v xml:space="preserve"> </v>
      </c>
      <c r="B74" s="12"/>
      <c r="C74" s="12"/>
      <c r="D74" s="12"/>
      <c r="E74" s="12"/>
    </row>
    <row r="75" spans="1:5" x14ac:dyDescent="0.3">
      <c r="A75" s="71" t="str">
        <f t="shared" si="19"/>
        <v xml:space="preserve"> </v>
      </c>
      <c r="B75" s="12"/>
      <c r="C75" s="12"/>
      <c r="D75" s="12"/>
      <c r="E75" s="12"/>
    </row>
    <row r="76" spans="1:5" x14ac:dyDescent="0.3">
      <c r="A76" s="71" t="str">
        <f t="shared" si="19"/>
        <v xml:space="preserve"> </v>
      </c>
      <c r="B76" s="12"/>
      <c r="C76" s="12"/>
      <c r="D76" s="12"/>
      <c r="E76" s="12"/>
    </row>
    <row r="77" spans="1:5" x14ac:dyDescent="0.3">
      <c r="A77" s="71" t="str">
        <f t="shared" si="19"/>
        <v xml:space="preserve"> </v>
      </c>
      <c r="B77" s="12"/>
      <c r="C77" s="12"/>
      <c r="D77" s="12"/>
      <c r="E77" s="12"/>
    </row>
    <row r="78" spans="1:5" x14ac:dyDescent="0.3">
      <c r="A78" s="71" t="str">
        <f t="shared" si="19"/>
        <v xml:space="preserve"> </v>
      </c>
      <c r="B78" s="12"/>
      <c r="C78" s="12"/>
      <c r="D78" s="12"/>
      <c r="E78" s="12"/>
    </row>
    <row r="79" spans="1:5" x14ac:dyDescent="0.3">
      <c r="A79" s="71" t="str">
        <f t="shared" si="19"/>
        <v xml:space="preserve"> </v>
      </c>
      <c r="B79" s="12"/>
      <c r="C79" s="12"/>
      <c r="D79" s="12"/>
      <c r="E79" s="12"/>
    </row>
    <row r="80" spans="1:5" x14ac:dyDescent="0.3">
      <c r="A80" s="71" t="str">
        <f t="shared" si="19"/>
        <v xml:space="preserve"> </v>
      </c>
      <c r="B80" s="12"/>
      <c r="C80" s="12"/>
      <c r="D80" s="12"/>
      <c r="E80" s="12"/>
    </row>
    <row r="81" spans="1:5" x14ac:dyDescent="0.3">
      <c r="A81" s="71" t="str">
        <f t="shared" si="19"/>
        <v xml:space="preserve"> </v>
      </c>
      <c r="B81" s="12"/>
      <c r="C81" s="12"/>
      <c r="D81" s="12"/>
      <c r="E81" s="12"/>
    </row>
    <row r="82" spans="1:5" x14ac:dyDescent="0.3">
      <c r="A82" s="71" t="str">
        <f t="shared" si="19"/>
        <v xml:space="preserve"> </v>
      </c>
      <c r="B82" s="12"/>
      <c r="C82" s="12"/>
      <c r="D82" s="12"/>
      <c r="E82" s="12"/>
    </row>
    <row r="83" spans="1:5" x14ac:dyDescent="0.3">
      <c r="A83" s="71" t="str">
        <f t="shared" si="19"/>
        <v xml:space="preserve"> </v>
      </c>
      <c r="B83" s="12"/>
      <c r="C83" s="12"/>
      <c r="D83" s="12"/>
      <c r="E83" s="12"/>
    </row>
    <row r="84" spans="1:5" x14ac:dyDescent="0.3">
      <c r="A84" s="71" t="str">
        <f t="shared" si="19"/>
        <v xml:space="preserve"> </v>
      </c>
      <c r="B84" s="12"/>
      <c r="C84" s="12"/>
      <c r="D84" s="12"/>
      <c r="E84" s="12"/>
    </row>
    <row r="85" spans="1:5" x14ac:dyDescent="0.3">
      <c r="A85" s="71" t="str">
        <f t="shared" si="19"/>
        <v xml:space="preserve"> </v>
      </c>
      <c r="B85" s="12"/>
      <c r="C85" s="12"/>
      <c r="D85" s="12"/>
      <c r="E85" s="12"/>
    </row>
    <row r="86" spans="1:5" x14ac:dyDescent="0.3">
      <c r="A86" s="71" t="str">
        <f t="shared" si="19"/>
        <v xml:space="preserve"> </v>
      </c>
      <c r="B86" s="12"/>
      <c r="C86" s="12"/>
      <c r="D86" s="12"/>
      <c r="E86" s="12"/>
    </row>
    <row r="87" spans="1:5" x14ac:dyDescent="0.3">
      <c r="A87" s="71" t="str">
        <f t="shared" si="19"/>
        <v xml:space="preserve"> </v>
      </c>
      <c r="B87" s="12"/>
      <c r="C87" s="12"/>
      <c r="D87" s="12"/>
      <c r="E87" s="12"/>
    </row>
    <row r="88" spans="1:5" x14ac:dyDescent="0.3">
      <c r="A88" s="71" t="str">
        <f t="shared" si="19"/>
        <v xml:space="preserve"> </v>
      </c>
      <c r="B88" s="12"/>
      <c r="C88" s="12"/>
      <c r="D88" s="12"/>
      <c r="E88" s="12"/>
    </row>
    <row r="89" spans="1:5" x14ac:dyDescent="0.3">
      <c r="A89" s="71" t="str">
        <f t="shared" si="19"/>
        <v xml:space="preserve"> </v>
      </c>
      <c r="B89" s="12"/>
      <c r="C89" s="12"/>
      <c r="D89" s="12"/>
      <c r="E89" s="12"/>
    </row>
    <row r="90" spans="1:5" x14ac:dyDescent="0.3">
      <c r="A90" s="71" t="str">
        <f t="shared" si="19"/>
        <v xml:space="preserve"> </v>
      </c>
      <c r="B90" s="12"/>
      <c r="C90" s="12"/>
      <c r="D90" s="12"/>
      <c r="E90" s="12"/>
    </row>
    <row r="91" spans="1:5" x14ac:dyDescent="0.3">
      <c r="A91" s="71" t="str">
        <f t="shared" si="19"/>
        <v xml:space="preserve"> </v>
      </c>
      <c r="B91" s="12"/>
      <c r="C91" s="12"/>
      <c r="D91" s="12"/>
      <c r="E91" s="12"/>
    </row>
    <row r="92" spans="1:5" x14ac:dyDescent="0.3">
      <c r="A92" s="71" t="str">
        <f t="shared" si="19"/>
        <v xml:space="preserve"> </v>
      </c>
      <c r="B92" s="12"/>
      <c r="C92" s="12"/>
      <c r="D92" s="12"/>
      <c r="E92" s="12"/>
    </row>
    <row r="93" spans="1:5" x14ac:dyDescent="0.3">
      <c r="A93" s="71" t="str">
        <f t="shared" si="19"/>
        <v xml:space="preserve"> </v>
      </c>
      <c r="B93" s="12"/>
      <c r="C93" s="12"/>
      <c r="D93" s="12"/>
      <c r="E93" s="12"/>
    </row>
    <row r="94" spans="1:5" x14ac:dyDescent="0.3">
      <c r="A94" s="71" t="str">
        <f t="shared" si="19"/>
        <v xml:space="preserve"> </v>
      </c>
      <c r="B94" s="12"/>
      <c r="C94" s="12"/>
      <c r="D94" s="12"/>
      <c r="E94" s="12"/>
    </row>
    <row r="95" spans="1:5" x14ac:dyDescent="0.3">
      <c r="A95" s="71" t="str">
        <f t="shared" si="19"/>
        <v xml:space="preserve"> </v>
      </c>
      <c r="B95" s="12"/>
      <c r="C95" s="12"/>
      <c r="D95" s="12"/>
      <c r="E95" s="12"/>
    </row>
    <row r="96" spans="1:5" x14ac:dyDescent="0.3">
      <c r="A96" s="71" t="str">
        <f t="shared" si="19"/>
        <v xml:space="preserve"> </v>
      </c>
      <c r="B96" s="12"/>
      <c r="C96" s="12"/>
      <c r="D96" s="12"/>
      <c r="E96" s="12"/>
    </row>
    <row r="97" spans="1:5" x14ac:dyDescent="0.3">
      <c r="A97" s="71" t="str">
        <f t="shared" si="19"/>
        <v xml:space="preserve"> </v>
      </c>
      <c r="B97" s="12"/>
      <c r="C97" s="12"/>
      <c r="D97" s="12"/>
      <c r="E97" s="12"/>
    </row>
    <row r="98" spans="1:5" x14ac:dyDescent="0.3">
      <c r="A98" s="71" t="str">
        <f t="shared" si="19"/>
        <v xml:space="preserve"> </v>
      </c>
      <c r="B98" s="12"/>
      <c r="C98" s="12"/>
      <c r="D98" s="12"/>
      <c r="E98" s="12"/>
    </row>
    <row r="99" spans="1:5" x14ac:dyDescent="0.3">
      <c r="A99" s="71" t="str">
        <f t="shared" si="19"/>
        <v xml:space="preserve"> </v>
      </c>
      <c r="B99" s="12"/>
      <c r="C99" s="12"/>
      <c r="D99" s="12"/>
      <c r="E99" s="12"/>
    </row>
    <row r="100" spans="1:5" x14ac:dyDescent="0.3">
      <c r="A100" s="71" t="str">
        <f t="shared" si="19"/>
        <v xml:space="preserve"> </v>
      </c>
      <c r="B100" s="12"/>
      <c r="C100" s="12"/>
      <c r="D100" s="12"/>
      <c r="E100" s="12"/>
    </row>
    <row r="101" spans="1:5" x14ac:dyDescent="0.3">
      <c r="A101" s="71" t="str">
        <f t="shared" si="19"/>
        <v xml:space="preserve"> </v>
      </c>
      <c r="B101" s="12"/>
      <c r="C101" s="12"/>
      <c r="D101" s="12"/>
      <c r="E101" s="12"/>
    </row>
    <row r="102" spans="1:5" x14ac:dyDescent="0.3">
      <c r="A102" s="71" t="str">
        <f t="shared" si="19"/>
        <v xml:space="preserve"> </v>
      </c>
      <c r="B102" s="12"/>
      <c r="C102" s="12"/>
      <c r="D102" s="12"/>
      <c r="E102" s="12"/>
    </row>
    <row r="103" spans="1:5" x14ac:dyDescent="0.3">
      <c r="A103" s="71" t="str">
        <f t="shared" si="19"/>
        <v xml:space="preserve"> </v>
      </c>
      <c r="B103" s="12"/>
      <c r="C103" s="12"/>
      <c r="D103" s="12"/>
      <c r="E103" s="12"/>
    </row>
    <row r="104" spans="1:5" x14ac:dyDescent="0.3">
      <c r="A104" s="71" t="str">
        <f t="shared" si="19"/>
        <v xml:space="preserve"> </v>
      </c>
      <c r="B104" s="12"/>
      <c r="C104" s="12"/>
      <c r="D104" s="12"/>
      <c r="E104" s="12"/>
    </row>
    <row r="105" spans="1:5" x14ac:dyDescent="0.3">
      <c r="A105" s="71" t="str">
        <f t="shared" si="19"/>
        <v xml:space="preserve"> </v>
      </c>
      <c r="B105" s="12"/>
      <c r="C105" s="12"/>
      <c r="D105" s="12"/>
      <c r="E105" s="12"/>
    </row>
    <row r="106" spans="1:5" x14ac:dyDescent="0.3">
      <c r="A106" s="71" t="str">
        <f t="shared" si="19"/>
        <v xml:space="preserve"> </v>
      </c>
      <c r="B106" s="12"/>
      <c r="C106" s="12"/>
      <c r="D106" s="12"/>
      <c r="E106" s="12"/>
    </row>
    <row r="107" spans="1:5" x14ac:dyDescent="0.3">
      <c r="A107" s="71" t="str">
        <f t="shared" si="19"/>
        <v xml:space="preserve"> </v>
      </c>
      <c r="B107" s="12"/>
      <c r="C107" s="12"/>
      <c r="D107" s="12"/>
      <c r="E107" s="12"/>
    </row>
    <row r="108" spans="1:5" x14ac:dyDescent="0.3">
      <c r="A108" s="71" t="str">
        <f t="shared" si="19"/>
        <v xml:space="preserve"> </v>
      </c>
      <c r="B108" s="12"/>
      <c r="C108" s="12"/>
      <c r="D108" s="12"/>
      <c r="E108" s="12"/>
    </row>
  </sheetData>
  <mergeCells count="1">
    <mergeCell ref="K2:N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tart">
                <anchor moveWithCells="1" sizeWithCells="1">
                  <from>
                    <xdr:col>2</xdr:col>
                    <xdr:colOff>76200</xdr:colOff>
                    <xdr:row>1</xdr:row>
                    <xdr:rowOff>7620</xdr:rowOff>
                  </from>
                  <to>
                    <xdr:col>3</xdr:col>
                    <xdr:colOff>259080</xdr:colOff>
                    <xdr:row>3</xdr:row>
                    <xdr:rowOff>175260</xdr:rowOff>
                  </to>
                </anchor>
              </controlPr>
            </control>
          </mc:Choice>
        </mc:AlternateContent>
        <mc:AlternateContent xmlns:mc="http://schemas.openxmlformats.org/markup-compatibility/2006">
          <mc:Choice Requires="x14">
            <control shapeId="2051" r:id="rId5" name="Button 3">
              <controlPr defaultSize="0" print="0" autoFill="0" autoPict="0" macro="[0]!Show_GS">
                <anchor moveWithCells="1" sizeWithCells="1">
                  <from>
                    <xdr:col>3</xdr:col>
                    <xdr:colOff>518160</xdr:colOff>
                    <xdr:row>1</xdr:row>
                    <xdr:rowOff>182880</xdr:rowOff>
                  </from>
                  <to>
                    <xdr:col>5</xdr:col>
                    <xdr:colOff>182880</xdr:colOff>
                    <xdr:row>2</xdr:row>
                    <xdr:rowOff>137160</xdr:rowOff>
                  </to>
                </anchor>
              </controlPr>
            </control>
          </mc:Choice>
        </mc:AlternateContent>
        <mc:AlternateContent xmlns:mc="http://schemas.openxmlformats.org/markup-compatibility/2006">
          <mc:Choice Requires="x14">
            <control shapeId="2052" r:id="rId6" name="Button 4">
              <controlPr defaultSize="0" print="0" autoFill="0" autoPict="0" macro="[0]!Show_K">
                <anchor moveWithCells="1" sizeWithCells="1">
                  <from>
                    <xdr:col>3</xdr:col>
                    <xdr:colOff>502920</xdr:colOff>
                    <xdr:row>3</xdr:row>
                    <xdr:rowOff>38100</xdr:rowOff>
                  </from>
                  <to>
                    <xdr:col>5</xdr:col>
                    <xdr:colOff>160020</xdr:colOff>
                    <xdr:row>4</xdr:row>
                    <xdr:rowOff>0</xdr:rowOff>
                  </to>
                </anchor>
              </controlPr>
            </control>
          </mc:Choice>
        </mc:AlternateContent>
        <mc:AlternateContent xmlns:mc="http://schemas.openxmlformats.org/markup-compatibility/2006">
          <mc:Choice Requires="x14">
            <control shapeId="2054" r:id="rId7" name="Button 6">
              <controlPr defaultSize="0" print="0" autoFill="0" autoPict="0" macro="[0]!Renew">
                <anchor moveWithCells="1" sizeWithCells="1">
                  <from>
                    <xdr:col>0</xdr:col>
                    <xdr:colOff>426720</xdr:colOff>
                    <xdr:row>1</xdr:row>
                    <xdr:rowOff>106680</xdr:rowOff>
                  </from>
                  <to>
                    <xdr:col>1</xdr:col>
                    <xdr:colOff>518160</xdr:colOff>
                    <xdr:row>3</xdr:row>
                    <xdr:rowOff>106680</xdr:rowOff>
                  </to>
                </anchor>
              </controlPr>
            </control>
          </mc:Choice>
        </mc:AlternateContent>
        <mc:AlternateContent xmlns:mc="http://schemas.openxmlformats.org/markup-compatibility/2006">
          <mc:Choice Requires="x14">
            <control shapeId="2056" r:id="rId8" name="Button 8">
              <controlPr defaultSize="0" print="0" autoFill="0" autoPict="0" macro="[0]!TerzaghiAdv">
                <anchor moveWithCells="1" sizeWithCells="1">
                  <from>
                    <xdr:col>6</xdr:col>
                    <xdr:colOff>45720</xdr:colOff>
                    <xdr:row>21</xdr:row>
                    <xdr:rowOff>45720</xdr:rowOff>
                  </from>
                  <to>
                    <xdr:col>6</xdr:col>
                    <xdr:colOff>670560</xdr:colOff>
                    <xdr:row>22</xdr:row>
                    <xdr:rowOff>60960</xdr:rowOff>
                  </to>
                </anchor>
              </controlPr>
            </control>
          </mc:Choice>
        </mc:AlternateContent>
        <mc:AlternateContent xmlns:mc="http://schemas.openxmlformats.org/markup-compatibility/2006">
          <mc:Choice Requires="x14">
            <control shapeId="2057" r:id="rId9" name="Button 9">
              <controlPr defaultSize="0" print="0" autoFill="0" autoPict="0" macro="[0]!ZunkerAdv">
                <anchor moveWithCells="1" sizeWithCells="1">
                  <from>
                    <xdr:col>6</xdr:col>
                    <xdr:colOff>38100</xdr:colOff>
                    <xdr:row>26</xdr:row>
                    <xdr:rowOff>22860</xdr:rowOff>
                  </from>
                  <to>
                    <xdr:col>6</xdr:col>
                    <xdr:colOff>678180</xdr:colOff>
                    <xdr:row>27</xdr:row>
                    <xdr:rowOff>22860</xdr:rowOff>
                  </to>
                </anchor>
              </controlPr>
            </control>
          </mc:Choice>
        </mc:AlternateContent>
        <mc:AlternateContent xmlns:mc="http://schemas.openxmlformats.org/markup-compatibility/2006">
          <mc:Choice Requires="x14">
            <control shapeId="2058" r:id="rId10" name="Button 10">
              <controlPr defaultSize="0" print="0" autoFill="0" autoPict="0" macro="[0]!BarrAdv">
                <anchor moveWithCells="1" sizeWithCells="1">
                  <from>
                    <xdr:col>6</xdr:col>
                    <xdr:colOff>22860</xdr:colOff>
                    <xdr:row>29</xdr:row>
                    <xdr:rowOff>76200</xdr:rowOff>
                  </from>
                  <to>
                    <xdr:col>6</xdr:col>
                    <xdr:colOff>647700</xdr:colOff>
                    <xdr:row>30</xdr:row>
                    <xdr:rowOff>60960</xdr:rowOff>
                  </to>
                </anchor>
              </controlPr>
            </control>
          </mc:Choice>
        </mc:AlternateContent>
        <mc:AlternateContent xmlns:mc="http://schemas.openxmlformats.org/markup-compatibility/2006">
          <mc:Choice Requires="x14">
            <control shapeId="2059" r:id="rId11" name="Button 11">
              <controlPr defaultSize="0" print="0" autoFill="0" autoPict="0" macro="[0]!Module25GraphsAdvButtons.SlichterAdv">
                <anchor moveWithCells="1" sizeWithCells="1">
                  <from>
                    <xdr:col>6</xdr:col>
                    <xdr:colOff>45720</xdr:colOff>
                    <xdr:row>20</xdr:row>
                    <xdr:rowOff>45720</xdr:rowOff>
                  </from>
                  <to>
                    <xdr:col>6</xdr:col>
                    <xdr:colOff>678180</xdr:colOff>
                    <xdr:row>21</xdr:row>
                    <xdr:rowOff>22860</xdr:rowOff>
                  </to>
                </anchor>
              </controlPr>
            </control>
          </mc:Choice>
        </mc:AlternateContent>
        <mc:AlternateContent xmlns:mc="http://schemas.openxmlformats.org/markup-compatibility/2006">
          <mc:Choice Requires="x14">
            <control shapeId="2061" r:id="rId12" name="Button 13">
              <controlPr defaultSize="0" print="0" autoFill="0" autoPict="0" macro="[0]!KozenyAdv">
                <anchor moveWithCells="1" sizeWithCells="1">
                  <from>
                    <xdr:col>6</xdr:col>
                    <xdr:colOff>45720</xdr:colOff>
                    <xdr:row>25</xdr:row>
                    <xdr:rowOff>7620</xdr:rowOff>
                  </from>
                  <to>
                    <xdr:col>6</xdr:col>
                    <xdr:colOff>685800</xdr:colOff>
                    <xdr:row>26</xdr:row>
                    <xdr:rowOff>7620</xdr:rowOff>
                  </to>
                </anchor>
              </controlPr>
            </control>
          </mc:Choice>
        </mc:AlternateContent>
        <mc:AlternateContent xmlns:mc="http://schemas.openxmlformats.org/markup-compatibility/2006">
          <mc:Choice Requires="x14">
            <control shapeId="2062" r:id="rId13" name="Button 14">
              <controlPr defaultSize="0" print="0" autoFill="0" autoPict="0" macro="[0]!ShepherdAdv">
                <anchor moveWithCells="1" sizeWithCells="1">
                  <from>
                    <xdr:col>6</xdr:col>
                    <xdr:colOff>0</xdr:colOff>
                    <xdr:row>32</xdr:row>
                    <xdr:rowOff>182880</xdr:rowOff>
                  </from>
                  <to>
                    <xdr:col>6</xdr:col>
                    <xdr:colOff>640080</xdr:colOff>
                    <xdr:row>33</xdr:row>
                    <xdr:rowOff>182880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O47"/>
  <sheetViews>
    <sheetView workbookViewId="0"/>
  </sheetViews>
  <sheetFormatPr defaultRowHeight="14.4" x14ac:dyDescent="0.3"/>
  <cols>
    <col min="24" max="24" width="13.5546875" customWidth="1"/>
    <col min="27" max="27" width="14.6640625" customWidth="1"/>
    <col min="40" max="41" width="15" customWidth="1"/>
  </cols>
  <sheetData>
    <row r="1" spans="1:41" x14ac:dyDescent="0.3">
      <c r="A1" t="s">
        <v>61</v>
      </c>
    </row>
    <row r="3" spans="1:41" x14ac:dyDescent="0.3">
      <c r="A3" t="s">
        <v>56</v>
      </c>
      <c r="G3" t="s">
        <v>35</v>
      </c>
      <c r="M3" t="s">
        <v>129</v>
      </c>
      <c r="T3" t="s">
        <v>142</v>
      </c>
    </row>
    <row r="4" spans="1:41" x14ac:dyDescent="0.3">
      <c r="A4" t="s">
        <v>34</v>
      </c>
      <c r="D4" t="s">
        <v>62</v>
      </c>
      <c r="G4" t="s">
        <v>34</v>
      </c>
      <c r="J4" t="s">
        <v>62</v>
      </c>
      <c r="M4" t="s">
        <v>34</v>
      </c>
      <c r="P4" t="s">
        <v>62</v>
      </c>
      <c r="T4" t="s">
        <v>34</v>
      </c>
      <c r="W4" t="s">
        <v>62</v>
      </c>
      <c r="AN4" s="90"/>
      <c r="AO4" s="90"/>
    </row>
    <row r="5" spans="1:41" x14ac:dyDescent="0.3">
      <c r="A5">
        <v>2</v>
      </c>
      <c r="D5">
        <v>100</v>
      </c>
      <c r="G5">
        <v>10</v>
      </c>
      <c r="J5">
        <v>85.23</v>
      </c>
      <c r="M5">
        <v>10</v>
      </c>
      <c r="P5">
        <v>99.99</v>
      </c>
      <c r="T5">
        <v>3.7</v>
      </c>
      <c r="W5">
        <v>95</v>
      </c>
    </row>
    <row r="6" spans="1:41" x14ac:dyDescent="0.3">
      <c r="A6">
        <v>0.82</v>
      </c>
      <c r="D6">
        <v>80</v>
      </c>
      <c r="G6">
        <v>4.75</v>
      </c>
      <c r="J6">
        <v>79.569999999999993</v>
      </c>
      <c r="M6">
        <v>9</v>
      </c>
      <c r="P6">
        <v>99.9</v>
      </c>
      <c r="T6">
        <v>2.82</v>
      </c>
      <c r="W6">
        <v>90</v>
      </c>
    </row>
    <row r="7" spans="1:41" x14ac:dyDescent="0.3">
      <c r="A7">
        <v>0.55000000000000004</v>
      </c>
      <c r="D7">
        <v>60</v>
      </c>
      <c r="G7">
        <v>2.36</v>
      </c>
      <c r="J7">
        <v>66.73</v>
      </c>
      <c r="M7">
        <v>3</v>
      </c>
      <c r="P7">
        <v>99.8</v>
      </c>
      <c r="T7">
        <v>2</v>
      </c>
      <c r="W7">
        <v>85</v>
      </c>
    </row>
    <row r="8" spans="1:41" x14ac:dyDescent="0.3">
      <c r="A8">
        <v>0.42</v>
      </c>
      <c r="D8">
        <v>40</v>
      </c>
      <c r="G8">
        <v>1.18</v>
      </c>
      <c r="J8">
        <v>49.99</v>
      </c>
      <c r="M8">
        <v>1.3</v>
      </c>
      <c r="P8">
        <v>98</v>
      </c>
      <c r="T8">
        <v>1.81</v>
      </c>
      <c r="W8">
        <v>80</v>
      </c>
    </row>
    <row r="9" spans="1:41" x14ac:dyDescent="0.3">
      <c r="A9">
        <v>0.28000000000000003</v>
      </c>
      <c r="D9">
        <v>20</v>
      </c>
      <c r="G9">
        <v>0.6</v>
      </c>
      <c r="J9">
        <v>30.75</v>
      </c>
      <c r="M9">
        <v>0.8</v>
      </c>
      <c r="P9">
        <v>97</v>
      </c>
      <c r="T9">
        <v>1.7</v>
      </c>
      <c r="W9">
        <v>75</v>
      </c>
    </row>
    <row r="10" spans="1:41" x14ac:dyDescent="0.3">
      <c r="A10">
        <v>0.15</v>
      </c>
      <c r="D10">
        <v>10</v>
      </c>
      <c r="G10">
        <v>0.42499999999999999</v>
      </c>
      <c r="J10">
        <v>17.55</v>
      </c>
      <c r="M10">
        <v>0.4</v>
      </c>
      <c r="P10">
        <v>95</v>
      </c>
      <c r="T10">
        <v>1.52</v>
      </c>
      <c r="W10">
        <v>70</v>
      </c>
      <c r="AH10" s="83"/>
    </row>
    <row r="11" spans="1:41" x14ac:dyDescent="0.3">
      <c r="A11">
        <v>4.4999999999999998E-2</v>
      </c>
      <c r="D11">
        <v>0</v>
      </c>
      <c r="G11">
        <v>0.3</v>
      </c>
      <c r="J11">
        <v>6.28</v>
      </c>
      <c r="M11">
        <v>0.23</v>
      </c>
      <c r="P11">
        <v>82</v>
      </c>
      <c r="T11">
        <v>1.48</v>
      </c>
      <c r="W11">
        <v>65</v>
      </c>
      <c r="AH11" s="83"/>
    </row>
    <row r="12" spans="1:41" x14ac:dyDescent="0.3">
      <c r="G12">
        <v>0.15</v>
      </c>
      <c r="J12">
        <v>2.84</v>
      </c>
      <c r="M12">
        <v>0.15</v>
      </c>
      <c r="P12">
        <v>31</v>
      </c>
      <c r="T12">
        <v>1.31</v>
      </c>
      <c r="W12">
        <v>60</v>
      </c>
      <c r="AH12" s="83"/>
    </row>
    <row r="13" spans="1:41" x14ac:dyDescent="0.3">
      <c r="A13" t="s">
        <v>57</v>
      </c>
      <c r="G13">
        <v>7.4999999999999997E-2</v>
      </c>
      <c r="J13">
        <v>0</v>
      </c>
      <c r="M13">
        <v>7.0000000000000007E-2</v>
      </c>
      <c r="P13">
        <v>10</v>
      </c>
      <c r="T13">
        <v>1.1200000000000001</v>
      </c>
      <c r="W13">
        <v>55</v>
      </c>
      <c r="AH13" s="83"/>
    </row>
    <row r="14" spans="1:41" x14ac:dyDescent="0.3">
      <c r="A14" t="s">
        <v>34</v>
      </c>
      <c r="D14" t="s">
        <v>62</v>
      </c>
      <c r="M14">
        <v>0.04</v>
      </c>
      <c r="P14">
        <v>2.6</v>
      </c>
      <c r="T14">
        <v>0.95</v>
      </c>
      <c r="W14">
        <v>50</v>
      </c>
      <c r="AH14" s="83"/>
    </row>
    <row r="15" spans="1:41" x14ac:dyDescent="0.3">
      <c r="A15">
        <v>2</v>
      </c>
      <c r="D15">
        <v>100</v>
      </c>
      <c r="M15">
        <v>2.7E-2</v>
      </c>
      <c r="P15">
        <v>2.6</v>
      </c>
      <c r="T15">
        <v>0.92</v>
      </c>
      <c r="W15">
        <v>45</v>
      </c>
      <c r="AH15" s="83"/>
    </row>
    <row r="16" spans="1:41" x14ac:dyDescent="0.3">
      <c r="A16">
        <v>1.5</v>
      </c>
      <c r="D16">
        <v>95</v>
      </c>
      <c r="G16" t="s">
        <v>36</v>
      </c>
      <c r="M16">
        <v>1.7000000000000001E-2</v>
      </c>
      <c r="P16">
        <v>2.6</v>
      </c>
      <c r="T16">
        <v>0.86</v>
      </c>
      <c r="W16">
        <v>40</v>
      </c>
      <c r="AH16" s="83"/>
    </row>
    <row r="17" spans="1:34" x14ac:dyDescent="0.3">
      <c r="A17">
        <v>1.2</v>
      </c>
      <c r="D17">
        <v>90</v>
      </c>
      <c r="G17" t="s">
        <v>34</v>
      </c>
      <c r="J17" t="s">
        <v>62</v>
      </c>
      <c r="M17">
        <v>0.01</v>
      </c>
      <c r="P17">
        <v>2.5</v>
      </c>
      <c r="T17">
        <v>0.8</v>
      </c>
      <c r="W17">
        <v>35</v>
      </c>
      <c r="AH17" s="83"/>
    </row>
    <row r="18" spans="1:34" x14ac:dyDescent="0.3">
      <c r="A18">
        <v>0.95</v>
      </c>
      <c r="D18">
        <v>85</v>
      </c>
      <c r="G18">
        <v>1.18</v>
      </c>
      <c r="J18">
        <v>100</v>
      </c>
      <c r="M18">
        <v>5.4999999999999997E-3</v>
      </c>
      <c r="P18">
        <v>1</v>
      </c>
      <c r="T18">
        <v>0.75</v>
      </c>
      <c r="W18">
        <v>30</v>
      </c>
      <c r="AH18" s="83"/>
    </row>
    <row r="19" spans="1:34" x14ac:dyDescent="0.3">
      <c r="A19">
        <v>0.82</v>
      </c>
      <c r="D19">
        <v>80</v>
      </c>
      <c r="G19">
        <v>0.6</v>
      </c>
      <c r="J19">
        <v>96.2</v>
      </c>
      <c r="M19">
        <v>2E-3</v>
      </c>
      <c r="P19">
        <v>0</v>
      </c>
      <c r="T19">
        <v>0.61</v>
      </c>
      <c r="W19">
        <v>25</v>
      </c>
      <c r="AH19" s="83"/>
    </row>
    <row r="20" spans="1:34" x14ac:dyDescent="0.3">
      <c r="A20">
        <v>0.73</v>
      </c>
      <c r="D20">
        <v>75</v>
      </c>
      <c r="G20">
        <v>0.42499999999999999</v>
      </c>
      <c r="J20">
        <v>77.650000000000006</v>
      </c>
      <c r="T20">
        <v>0.55000000000000004</v>
      </c>
      <c r="W20">
        <v>20</v>
      </c>
      <c r="AH20" s="83"/>
    </row>
    <row r="21" spans="1:34" x14ac:dyDescent="0.3">
      <c r="A21">
        <v>0.66</v>
      </c>
      <c r="D21">
        <v>70</v>
      </c>
      <c r="G21">
        <v>0.3</v>
      </c>
      <c r="J21">
        <v>48.41</v>
      </c>
      <c r="M21" t="s">
        <v>132</v>
      </c>
      <c r="T21">
        <v>0.5</v>
      </c>
      <c r="W21">
        <v>15</v>
      </c>
      <c r="AH21" s="83"/>
    </row>
    <row r="22" spans="1:34" x14ac:dyDescent="0.3">
      <c r="A22">
        <v>0.6</v>
      </c>
      <c r="D22">
        <v>65</v>
      </c>
      <c r="G22">
        <v>0.21199999999999999</v>
      </c>
      <c r="J22">
        <v>18.88</v>
      </c>
      <c r="M22">
        <v>10</v>
      </c>
      <c r="N22">
        <v>0</v>
      </c>
      <c r="O22" t="s">
        <v>133</v>
      </c>
      <c r="P22">
        <v>110.69</v>
      </c>
      <c r="T22">
        <v>0.4</v>
      </c>
      <c r="W22">
        <v>10</v>
      </c>
    </row>
    <row r="23" spans="1:34" x14ac:dyDescent="0.3">
      <c r="A23">
        <v>0.55000000000000004</v>
      </c>
      <c r="D23">
        <v>60</v>
      </c>
      <c r="G23">
        <v>0.15</v>
      </c>
      <c r="J23">
        <v>2.2999999999999998</v>
      </c>
      <c r="M23">
        <v>9</v>
      </c>
      <c r="N23">
        <v>0</v>
      </c>
      <c r="O23" t="s">
        <v>134</v>
      </c>
      <c r="T23">
        <v>0.3</v>
      </c>
      <c r="W23">
        <v>5</v>
      </c>
    </row>
    <row r="24" spans="1:34" x14ac:dyDescent="0.3">
      <c r="A24">
        <v>0.51</v>
      </c>
      <c r="D24">
        <v>55</v>
      </c>
      <c r="G24">
        <v>7.4999999999999997E-2</v>
      </c>
      <c r="J24">
        <v>0</v>
      </c>
      <c r="M24">
        <v>4</v>
      </c>
      <c r="N24">
        <v>64.33</v>
      </c>
      <c r="P24" t="s">
        <v>135</v>
      </c>
      <c r="Q24" t="s">
        <v>136</v>
      </c>
    </row>
    <row r="25" spans="1:34" x14ac:dyDescent="0.3">
      <c r="A25">
        <v>0.48</v>
      </c>
      <c r="D25">
        <v>50</v>
      </c>
      <c r="M25">
        <v>2</v>
      </c>
      <c r="N25">
        <v>12.89</v>
      </c>
      <c r="T25" t="s">
        <v>143</v>
      </c>
    </row>
    <row r="26" spans="1:34" x14ac:dyDescent="0.3">
      <c r="A26">
        <v>0.45</v>
      </c>
      <c r="D26">
        <v>45</v>
      </c>
      <c r="G26" t="s">
        <v>37</v>
      </c>
      <c r="M26">
        <v>1</v>
      </c>
      <c r="N26">
        <v>11.81</v>
      </c>
      <c r="T26" t="s">
        <v>34</v>
      </c>
      <c r="W26" t="s">
        <v>62</v>
      </c>
      <c r="X26" t="s">
        <v>144</v>
      </c>
    </row>
    <row r="27" spans="1:34" x14ac:dyDescent="0.3">
      <c r="A27">
        <v>0.42</v>
      </c>
      <c r="D27">
        <v>40</v>
      </c>
      <c r="G27" t="s">
        <v>34</v>
      </c>
      <c r="J27" t="s">
        <v>62</v>
      </c>
      <c r="M27">
        <v>0.5</v>
      </c>
      <c r="N27">
        <v>7.51</v>
      </c>
      <c r="T27" s="112">
        <v>38.1</v>
      </c>
      <c r="U27" s="113"/>
      <c r="V27" s="113"/>
      <c r="W27" s="112">
        <v>100</v>
      </c>
    </row>
    <row r="28" spans="1:34" x14ac:dyDescent="0.3">
      <c r="A28">
        <v>0.39</v>
      </c>
      <c r="D28">
        <v>35</v>
      </c>
      <c r="G28">
        <v>4.75</v>
      </c>
      <c r="J28">
        <v>95.05</v>
      </c>
      <c r="M28">
        <v>0.29699999999999999</v>
      </c>
      <c r="N28">
        <v>3.56</v>
      </c>
      <c r="T28" s="112">
        <v>25.4</v>
      </c>
      <c r="U28" s="113"/>
      <c r="V28" s="113"/>
      <c r="W28" s="112">
        <v>91.028400000000005</v>
      </c>
    </row>
    <row r="29" spans="1:34" x14ac:dyDescent="0.3">
      <c r="A29">
        <v>0.36</v>
      </c>
      <c r="D29">
        <v>30</v>
      </c>
      <c r="G29">
        <v>2.36</v>
      </c>
      <c r="J29">
        <v>85.08</v>
      </c>
      <c r="M29">
        <v>0.17699999999999999</v>
      </c>
      <c r="N29">
        <v>2.38</v>
      </c>
      <c r="T29" s="112">
        <v>19</v>
      </c>
      <c r="U29" s="113"/>
      <c r="V29" s="113"/>
      <c r="W29" s="112">
        <v>88.920820000000006</v>
      </c>
    </row>
    <row r="30" spans="1:34" x14ac:dyDescent="0.3">
      <c r="A30">
        <v>0.32</v>
      </c>
      <c r="D30">
        <v>25</v>
      </c>
      <c r="G30">
        <v>2</v>
      </c>
      <c r="J30">
        <v>82.02</v>
      </c>
      <c r="M30">
        <v>0.125</v>
      </c>
      <c r="N30">
        <v>2.97</v>
      </c>
      <c r="T30" s="112">
        <v>12.5</v>
      </c>
      <c r="U30" s="113"/>
      <c r="V30" s="113"/>
      <c r="W30" s="112">
        <v>77.805719999999994</v>
      </c>
    </row>
    <row r="31" spans="1:34" x14ac:dyDescent="0.3">
      <c r="A31">
        <v>0.28000000000000003</v>
      </c>
      <c r="D31">
        <v>20</v>
      </c>
      <c r="G31">
        <v>1.18</v>
      </c>
      <c r="J31">
        <v>64.66</v>
      </c>
      <c r="M31">
        <v>6.3E-2</v>
      </c>
      <c r="N31">
        <v>2.2799999999999998</v>
      </c>
      <c r="T31" s="112">
        <v>9.5</v>
      </c>
      <c r="U31" s="113"/>
      <c r="V31" s="113"/>
      <c r="W31" s="112">
        <v>76.500460000000004</v>
      </c>
    </row>
    <row r="32" spans="1:34" x14ac:dyDescent="0.3">
      <c r="A32">
        <v>0.22</v>
      </c>
      <c r="D32">
        <v>15</v>
      </c>
      <c r="G32">
        <v>0.6</v>
      </c>
      <c r="J32">
        <v>44.76</v>
      </c>
      <c r="M32">
        <v>0.01</v>
      </c>
      <c r="N32">
        <v>1.54</v>
      </c>
      <c r="T32" s="112">
        <v>4.75</v>
      </c>
      <c r="U32" s="113"/>
      <c r="V32" s="113"/>
      <c r="W32" s="112">
        <v>70.110650000000007</v>
      </c>
    </row>
    <row r="33" spans="1:23" x14ac:dyDescent="0.3">
      <c r="A33">
        <v>0.15</v>
      </c>
      <c r="D33">
        <v>10</v>
      </c>
      <c r="G33">
        <v>0.42499999999999999</v>
      </c>
      <c r="J33">
        <v>23.42</v>
      </c>
      <c r="T33" s="112">
        <v>2</v>
      </c>
      <c r="U33" s="113"/>
      <c r="V33" s="113"/>
      <c r="W33" s="112">
        <v>64.580640000000002</v>
      </c>
    </row>
    <row r="34" spans="1:23" x14ac:dyDescent="0.3">
      <c r="A34">
        <v>0.08</v>
      </c>
      <c r="D34">
        <v>5</v>
      </c>
      <c r="G34">
        <v>0.3</v>
      </c>
      <c r="J34">
        <v>7.96</v>
      </c>
      <c r="T34" s="112">
        <v>0.85</v>
      </c>
      <c r="U34" s="113"/>
      <c r="V34" s="113"/>
      <c r="W34" s="112">
        <v>60.39987</v>
      </c>
    </row>
    <row r="35" spans="1:23" x14ac:dyDescent="0.3">
      <c r="A35">
        <v>4.4999999999999998E-2</v>
      </c>
      <c r="D35">
        <v>0</v>
      </c>
      <c r="G35">
        <v>0.15</v>
      </c>
      <c r="J35">
        <v>2.11</v>
      </c>
      <c r="T35" s="112">
        <v>0.42499999999999999</v>
      </c>
      <c r="U35" s="113"/>
      <c r="V35" s="113"/>
      <c r="W35" s="112">
        <v>56.573230000000002</v>
      </c>
    </row>
    <row r="36" spans="1:23" x14ac:dyDescent="0.3">
      <c r="G36">
        <v>7.4999999999999997E-2</v>
      </c>
      <c r="J36">
        <v>0</v>
      </c>
      <c r="T36" s="112">
        <v>0.25</v>
      </c>
      <c r="U36" s="113"/>
      <c r="V36" s="113"/>
      <c r="W36" s="112">
        <v>50.238129999999998</v>
      </c>
    </row>
    <row r="37" spans="1:23" x14ac:dyDescent="0.3">
      <c r="A37" t="s">
        <v>58</v>
      </c>
      <c r="T37" s="112">
        <v>0.15</v>
      </c>
      <c r="U37" s="113"/>
      <c r="V37" s="113"/>
      <c r="W37" s="112">
        <v>42.348770000000002</v>
      </c>
    </row>
    <row r="38" spans="1:23" x14ac:dyDescent="0.3">
      <c r="A38" t="s">
        <v>34</v>
      </c>
      <c r="D38" t="s">
        <v>62</v>
      </c>
      <c r="G38" t="s">
        <v>38</v>
      </c>
      <c r="T38" s="112">
        <v>7.4999999999999997E-2</v>
      </c>
      <c r="U38" s="113"/>
      <c r="V38" s="113"/>
      <c r="W38" s="112">
        <v>32.895299999999999</v>
      </c>
    </row>
    <row r="39" spans="1:23" x14ac:dyDescent="0.3">
      <c r="A39">
        <v>5</v>
      </c>
      <c r="D39">
        <v>100</v>
      </c>
      <c r="G39" t="s">
        <v>34</v>
      </c>
      <c r="J39" t="s">
        <v>62</v>
      </c>
      <c r="T39" s="112">
        <v>3.0700000000000002E-2</v>
      </c>
      <c r="U39" s="113"/>
      <c r="V39" s="113"/>
      <c r="W39" s="112">
        <v>25.460619999999999</v>
      </c>
    </row>
    <row r="40" spans="1:23" x14ac:dyDescent="0.3">
      <c r="A40">
        <v>0.85</v>
      </c>
      <c r="D40">
        <v>80</v>
      </c>
      <c r="G40">
        <v>1.18</v>
      </c>
      <c r="J40">
        <v>100</v>
      </c>
      <c r="T40" s="112">
        <v>1.9900000000000001E-2</v>
      </c>
      <c r="U40" s="113"/>
      <c r="V40" s="113"/>
      <c r="W40" s="112">
        <v>22.022379999999998</v>
      </c>
    </row>
    <row r="41" spans="1:23" x14ac:dyDescent="0.3">
      <c r="A41">
        <v>0.3</v>
      </c>
      <c r="D41">
        <v>60</v>
      </c>
      <c r="G41">
        <v>0.6</v>
      </c>
      <c r="J41">
        <v>98.44</v>
      </c>
      <c r="T41" s="112">
        <v>1.18E-2</v>
      </c>
      <c r="U41" s="113"/>
      <c r="V41" s="113"/>
      <c r="W41" s="112">
        <v>18.27158</v>
      </c>
    </row>
    <row r="42" spans="1:23" x14ac:dyDescent="0.3">
      <c r="A42">
        <v>0.12</v>
      </c>
      <c r="D42">
        <v>40</v>
      </c>
      <c r="G42">
        <v>0.42499999999999999</v>
      </c>
      <c r="J42">
        <v>91.55</v>
      </c>
      <c r="T42" s="112">
        <v>8.5000000000000006E-3</v>
      </c>
      <c r="U42" s="113"/>
      <c r="V42" s="113"/>
      <c r="W42" s="112">
        <v>16.288989999999998</v>
      </c>
    </row>
    <row r="43" spans="1:23" x14ac:dyDescent="0.3">
      <c r="A43">
        <v>3.9E-2</v>
      </c>
      <c r="D43">
        <v>20</v>
      </c>
      <c r="G43">
        <v>0.3</v>
      </c>
      <c r="J43">
        <v>68.78</v>
      </c>
      <c r="T43" s="112">
        <v>6.1000000000000004E-3</v>
      </c>
      <c r="U43" s="113"/>
      <c r="V43" s="113"/>
      <c r="W43" s="112">
        <v>14.25731</v>
      </c>
    </row>
    <row r="44" spans="1:23" x14ac:dyDescent="0.3">
      <c r="A44">
        <v>1.4E-2</v>
      </c>
      <c r="D44">
        <v>10</v>
      </c>
      <c r="G44">
        <v>0.21199999999999999</v>
      </c>
      <c r="J44">
        <v>25.83</v>
      </c>
      <c r="T44" s="112">
        <v>3.0000000000000001E-3</v>
      </c>
      <c r="U44" s="113"/>
      <c r="V44" s="113"/>
      <c r="W44" s="112">
        <v>11.386100000000001</v>
      </c>
    </row>
    <row r="45" spans="1:23" x14ac:dyDescent="0.3">
      <c r="A45">
        <v>2.5000000000000001E-3</v>
      </c>
      <c r="D45">
        <v>5</v>
      </c>
      <c r="G45">
        <v>0.15</v>
      </c>
      <c r="J45">
        <v>7.89</v>
      </c>
      <c r="T45" s="112">
        <v>1.2999999999999999E-3</v>
      </c>
      <c r="U45" s="113"/>
      <c r="V45" s="113"/>
      <c r="W45" s="112">
        <v>8.4167170000000002</v>
      </c>
    </row>
    <row r="46" spans="1:23" x14ac:dyDescent="0.3">
      <c r="A46">
        <v>1E-3</v>
      </c>
      <c r="D46">
        <v>0</v>
      </c>
      <c r="G46">
        <v>7.4999999999999997E-2</v>
      </c>
      <c r="J46">
        <v>0.93</v>
      </c>
    </row>
    <row r="47" spans="1:23" x14ac:dyDescent="0.3">
      <c r="G47">
        <v>6.3E-2</v>
      </c>
      <c r="J47">
        <v>0</v>
      </c>
    </row>
  </sheetData>
  <sortState xmlns:xlrd2="http://schemas.microsoft.com/office/spreadsheetml/2017/richdata2" ref="AH5:AI21">
    <sortCondition descending="1" ref="AH5:AH21"/>
  </sortState>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E6:R35"/>
  <sheetViews>
    <sheetView showGridLines="0" topLeftCell="A85" zoomScale="80" zoomScaleNormal="80" workbookViewId="0"/>
  </sheetViews>
  <sheetFormatPr defaultRowHeight="14.4" x14ac:dyDescent="0.3"/>
  <sheetData>
    <row r="6" spans="5:14" x14ac:dyDescent="0.3">
      <c r="E6">
        <v>20</v>
      </c>
    </row>
    <row r="11" spans="5:14" x14ac:dyDescent="0.3">
      <c r="N11">
        <v>980</v>
      </c>
    </row>
    <row r="12" spans="5:14" x14ac:dyDescent="0.3">
      <c r="N12">
        <v>0.99813600000000002</v>
      </c>
    </row>
    <row r="35" spans="18:18" ht="21" x14ac:dyDescent="0.4">
      <c r="R35" s="105"/>
    </row>
  </sheetData>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32"/>
  <sheetViews>
    <sheetView workbookViewId="0"/>
  </sheetViews>
  <sheetFormatPr defaultColWidth="9.109375" defaultRowHeight="14.4" x14ac:dyDescent="0.3"/>
  <cols>
    <col min="1" max="1" width="6.88671875" style="104" customWidth="1"/>
    <col min="2" max="2" width="91.33203125" style="82" customWidth="1"/>
    <col min="3" max="16384" width="9.109375" style="102"/>
  </cols>
  <sheetData>
    <row r="1" spans="1:2" s="101" customFormat="1" ht="20.25" customHeight="1" x14ac:dyDescent="0.3">
      <c r="A1" s="104"/>
      <c r="B1" s="81" t="s">
        <v>60</v>
      </c>
    </row>
    <row r="2" spans="1:2" ht="43.2" x14ac:dyDescent="0.3">
      <c r="A2" s="104">
        <v>1</v>
      </c>
      <c r="B2" s="103" t="s">
        <v>110</v>
      </c>
    </row>
    <row r="3" spans="1:2" ht="28.8" x14ac:dyDescent="0.3">
      <c r="A3" s="104">
        <f>A2+1</f>
        <v>2</v>
      </c>
      <c r="B3" s="103" t="s">
        <v>78</v>
      </c>
    </row>
    <row r="4" spans="1:2" ht="28.8" x14ac:dyDescent="0.3">
      <c r="A4" s="104">
        <f t="shared" ref="A4:A27" si="0">A3+1</f>
        <v>3</v>
      </c>
      <c r="B4" s="103" t="s">
        <v>77</v>
      </c>
    </row>
    <row r="5" spans="1:2" ht="43.2" x14ac:dyDescent="0.3">
      <c r="A5" s="104">
        <f t="shared" si="0"/>
        <v>4</v>
      </c>
      <c r="B5" s="103" t="s">
        <v>111</v>
      </c>
    </row>
    <row r="6" spans="1:2" ht="28.8" x14ac:dyDescent="0.3">
      <c r="A6" s="104">
        <f t="shared" si="0"/>
        <v>5</v>
      </c>
      <c r="B6" s="103" t="s">
        <v>112</v>
      </c>
    </row>
    <row r="7" spans="1:2" ht="43.2" x14ac:dyDescent="0.3">
      <c r="A7" s="104">
        <f t="shared" si="0"/>
        <v>6</v>
      </c>
      <c r="B7" s="103" t="s">
        <v>128</v>
      </c>
    </row>
    <row r="8" spans="1:2" ht="28.8" x14ac:dyDescent="0.3">
      <c r="A8" s="104">
        <f t="shared" si="0"/>
        <v>7</v>
      </c>
      <c r="B8" s="103" t="s">
        <v>90</v>
      </c>
    </row>
    <row r="9" spans="1:2" ht="28.8" x14ac:dyDescent="0.3">
      <c r="A9" s="104">
        <f t="shared" si="0"/>
        <v>8</v>
      </c>
      <c r="B9" s="103" t="s">
        <v>121</v>
      </c>
    </row>
    <row r="10" spans="1:2" x14ac:dyDescent="0.3">
      <c r="A10" s="104">
        <f t="shared" si="0"/>
        <v>9</v>
      </c>
      <c r="B10" s="103" t="s">
        <v>116</v>
      </c>
    </row>
    <row r="11" spans="1:2" x14ac:dyDescent="0.3">
      <c r="A11" s="104">
        <f t="shared" si="0"/>
        <v>10</v>
      </c>
      <c r="B11" s="103" t="s">
        <v>127</v>
      </c>
    </row>
    <row r="12" spans="1:2" ht="43.2" x14ac:dyDescent="0.3">
      <c r="A12" s="104">
        <f t="shared" si="0"/>
        <v>11</v>
      </c>
      <c r="B12" s="103" t="s">
        <v>122</v>
      </c>
    </row>
    <row r="13" spans="1:2" ht="28.8" x14ac:dyDescent="0.3">
      <c r="A13" s="104">
        <f t="shared" si="0"/>
        <v>12</v>
      </c>
      <c r="B13" s="103" t="s">
        <v>113</v>
      </c>
    </row>
    <row r="14" spans="1:2" ht="28.8" x14ac:dyDescent="0.3">
      <c r="A14" s="104">
        <f t="shared" si="0"/>
        <v>13</v>
      </c>
      <c r="B14" s="103" t="s">
        <v>117</v>
      </c>
    </row>
    <row r="15" spans="1:2" ht="28.8" x14ac:dyDescent="0.3">
      <c r="A15" s="104">
        <f t="shared" si="0"/>
        <v>14</v>
      </c>
      <c r="B15" s="103" t="s">
        <v>123</v>
      </c>
    </row>
    <row r="16" spans="1:2" x14ac:dyDescent="0.3">
      <c r="A16" s="104">
        <f t="shared" si="0"/>
        <v>15</v>
      </c>
      <c r="B16" s="103" t="s">
        <v>124</v>
      </c>
    </row>
    <row r="17" spans="1:2" ht="36.75" customHeight="1" x14ac:dyDescent="0.3">
      <c r="A17" s="104">
        <f t="shared" si="0"/>
        <v>16</v>
      </c>
      <c r="B17" s="103" t="s">
        <v>93</v>
      </c>
    </row>
    <row r="18" spans="1:2" ht="33" customHeight="1" x14ac:dyDescent="0.3">
      <c r="A18" s="104">
        <f t="shared" si="0"/>
        <v>17</v>
      </c>
      <c r="B18" s="103" t="s">
        <v>125</v>
      </c>
    </row>
    <row r="19" spans="1:2" ht="28.8" x14ac:dyDescent="0.3">
      <c r="A19" s="104">
        <f t="shared" si="0"/>
        <v>18</v>
      </c>
      <c r="B19" s="103" t="s">
        <v>118</v>
      </c>
    </row>
    <row r="20" spans="1:2" ht="43.2" x14ac:dyDescent="0.3">
      <c r="A20" s="104">
        <f t="shared" si="0"/>
        <v>19</v>
      </c>
      <c r="B20" s="103" t="s">
        <v>114</v>
      </c>
    </row>
    <row r="21" spans="1:2" x14ac:dyDescent="0.3">
      <c r="A21" s="104">
        <f>A20+1</f>
        <v>20</v>
      </c>
      <c r="B21" s="82" t="s">
        <v>141</v>
      </c>
    </row>
    <row r="22" spans="1:2" ht="28.8" x14ac:dyDescent="0.3">
      <c r="A22" s="104">
        <f t="shared" si="0"/>
        <v>21</v>
      </c>
      <c r="B22" s="103" t="s">
        <v>119</v>
      </c>
    </row>
    <row r="23" spans="1:2" x14ac:dyDescent="0.3">
      <c r="A23" s="104">
        <f t="shared" si="0"/>
        <v>22</v>
      </c>
      <c r="B23" s="103" t="s">
        <v>120</v>
      </c>
    </row>
    <row r="24" spans="1:2" ht="30" customHeight="1" x14ac:dyDescent="0.3">
      <c r="A24" s="104">
        <f t="shared" si="0"/>
        <v>23</v>
      </c>
      <c r="B24" s="103" t="s">
        <v>138</v>
      </c>
    </row>
    <row r="25" spans="1:2" ht="28.8" x14ac:dyDescent="0.3">
      <c r="A25" s="104">
        <f t="shared" si="0"/>
        <v>24</v>
      </c>
      <c r="B25" s="103" t="s">
        <v>76</v>
      </c>
    </row>
    <row r="26" spans="1:2" x14ac:dyDescent="0.3">
      <c r="A26" s="104">
        <f t="shared" si="0"/>
        <v>25</v>
      </c>
      <c r="B26" s="103" t="s">
        <v>115</v>
      </c>
    </row>
    <row r="27" spans="1:2" ht="28.8" x14ac:dyDescent="0.3">
      <c r="A27" s="104">
        <f t="shared" si="0"/>
        <v>26</v>
      </c>
      <c r="B27" s="103" t="s">
        <v>126</v>
      </c>
    </row>
    <row r="28" spans="1:2" x14ac:dyDescent="0.3">
      <c r="B28" s="102"/>
    </row>
    <row r="29" spans="1:2" x14ac:dyDescent="0.3">
      <c r="B29" s="103"/>
    </row>
    <row r="30" spans="1:2" x14ac:dyDescent="0.3">
      <c r="B30" s="102"/>
    </row>
    <row r="31" spans="1:2" x14ac:dyDescent="0.3">
      <c r="B31" s="102"/>
    </row>
    <row r="32" spans="1:2" x14ac:dyDescent="0.3">
      <c r="B32" s="102"/>
    </row>
  </sheetData>
  <sortState xmlns:xlrd2="http://schemas.microsoft.com/office/spreadsheetml/2017/richdata2" ref="B2:B5">
    <sortCondition ref="B2"/>
  </sortState>
  <pageMargins left="0.7" right="0.7" top="0.75" bottom="0.75" header="0.3" footer="0.3"/>
  <pageSetup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J61"/>
  <sheetViews>
    <sheetView showGridLines="0" zoomScale="110" zoomScaleNormal="110" workbookViewId="0"/>
  </sheetViews>
  <sheetFormatPr defaultRowHeight="14.4" x14ac:dyDescent="0.3"/>
  <cols>
    <col min="1" max="4" width="7.109375" customWidth="1"/>
    <col min="5" max="5" width="2.33203125" customWidth="1"/>
    <col min="6" max="6" width="10.109375" customWidth="1"/>
    <col min="7" max="10" width="14.5546875" customWidth="1"/>
  </cols>
  <sheetData>
    <row r="2" spans="1:9" x14ac:dyDescent="0.3">
      <c r="C2" t="s">
        <v>66</v>
      </c>
      <c r="G2" t="s">
        <v>67</v>
      </c>
      <c r="H2" s="24"/>
      <c r="I2" s="20"/>
    </row>
    <row r="4" spans="1:9" x14ac:dyDescent="0.3">
      <c r="C4" t="s">
        <v>68</v>
      </c>
      <c r="E4" s="21"/>
      <c r="F4" s="21"/>
      <c r="G4" s="21"/>
      <c r="H4" s="21"/>
      <c r="I4" s="21"/>
    </row>
    <row r="5" spans="1:9" x14ac:dyDescent="0.3">
      <c r="D5" s="53" t="str">
        <f>Input!C5</f>
        <v>Mass Sample (g):</v>
      </c>
      <c r="F5" s="54">
        <f>Input!C6</f>
        <v>0</v>
      </c>
      <c r="H5" s="53" t="str">
        <f>Input!E5</f>
        <v>T (oC)</v>
      </c>
      <c r="I5" s="54">
        <f>Input!E6</f>
        <v>20</v>
      </c>
    </row>
    <row r="6" spans="1:9" x14ac:dyDescent="0.3">
      <c r="D6" s="26"/>
    </row>
    <row r="7" spans="1:9" ht="18" x14ac:dyDescent="0.35">
      <c r="A7" s="118">
        <f>Input!K2</f>
        <v>0</v>
      </c>
      <c r="B7" s="118"/>
      <c r="C7" s="118"/>
      <c r="D7" s="118"/>
      <c r="E7" s="118"/>
      <c r="F7" s="118"/>
      <c r="G7" s="118"/>
      <c r="H7" s="118"/>
      <c r="I7" s="118"/>
    </row>
    <row r="20" spans="1:10" ht="48.6" x14ac:dyDescent="0.3">
      <c r="A20" s="27" t="str">
        <f>Input!B7</f>
        <v>Sieve opening (ps)              di (mm)</v>
      </c>
      <c r="B20" s="27" t="str">
        <f>Input!C7</f>
        <v>Mass of retained (mr) 
(g)</v>
      </c>
      <c r="C20" s="27" t="str">
        <f>Input!D7</f>
        <v>mass fraction (mf)</v>
      </c>
      <c r="D20" s="28" t="str">
        <f>Input!E7</f>
        <v>Percent Passing (pp)</v>
      </c>
      <c r="E20" s="52"/>
      <c r="F20" s="116" t="str">
        <f>Input!K8</f>
        <v>Effective Grain Diameters (mm)</v>
      </c>
      <c r="G20" s="117"/>
      <c r="H20" s="116" t="str">
        <f>Input!M8</f>
        <v>Other Useful Parameters</v>
      </c>
      <c r="I20" s="117"/>
    </row>
    <row r="21" spans="1:10" s="22" customFormat="1" x14ac:dyDescent="0.3">
      <c r="A21" s="29" t="str">
        <f>IF(ISBLANK(Input!B8)," ",Input!B8)</f>
        <v xml:space="preserve"> </v>
      </c>
      <c r="B21" s="29" t="str">
        <f>IF(ISBLANK(Input!C8)," ",Input!C8)</f>
        <v xml:space="preserve"> </v>
      </c>
      <c r="C21" s="29" t="str">
        <f>IF(ISBLANK(Input!D8)," ",Input!D8)</f>
        <v xml:space="preserve"> </v>
      </c>
      <c r="D21" s="30" t="str">
        <f>IF(ISBLANK(Input!E8)," ",Input!E8)</f>
        <v xml:space="preserve"> </v>
      </c>
      <c r="E21" s="50"/>
      <c r="F21" s="31" t="str">
        <f>Input!K9</f>
        <v>d10</v>
      </c>
      <c r="G21" s="55">
        <f>Input!L9</f>
        <v>0</v>
      </c>
      <c r="H21" s="32" t="s">
        <v>6</v>
      </c>
      <c r="I21" s="33" t="e">
        <f>Input!N9</f>
        <v>#DIV/0!</v>
      </c>
      <c r="J21"/>
    </row>
    <row r="22" spans="1:10" x14ac:dyDescent="0.3">
      <c r="A22" s="34" t="str">
        <f>IF(ISBLANK(Input!B9)," ",Input!B9)</f>
        <v xml:space="preserve"> </v>
      </c>
      <c r="B22" s="34" t="str">
        <f>IF(ISBLANK(Input!C9)," ",Input!C9)</f>
        <v xml:space="preserve"> </v>
      </c>
      <c r="C22" s="34" t="str">
        <f>IF(ISBLANK(Input!D9)," ",Input!D9)</f>
        <v xml:space="preserve"> </v>
      </c>
      <c r="D22" s="35" t="str">
        <f>IF(ISBLANK(Input!E9)," ",Input!E9)</f>
        <v xml:space="preserve"> </v>
      </c>
      <c r="E22" s="51"/>
      <c r="F22" s="36" t="str">
        <f>Input!K10</f>
        <v>d17</v>
      </c>
      <c r="G22" s="56">
        <f>Input!L10</f>
        <v>0</v>
      </c>
      <c r="H22" s="37" t="s">
        <v>5</v>
      </c>
      <c r="I22" s="38" t="e">
        <f>Input!N10</f>
        <v>#DIV/0!</v>
      </c>
    </row>
    <row r="23" spans="1:10" x14ac:dyDescent="0.3">
      <c r="A23" s="34" t="str">
        <f>IF(ISBLANK(Input!B10)," ",Input!B10)</f>
        <v xml:space="preserve"> </v>
      </c>
      <c r="B23" s="34" t="str">
        <f>IF(ISBLANK(Input!C10)," ",Input!C10)</f>
        <v xml:space="preserve"> </v>
      </c>
      <c r="C23" s="34" t="str">
        <f>IF(ISBLANK(Input!D10)," ",Input!D10)</f>
        <v xml:space="preserve"> </v>
      </c>
      <c r="D23" s="35" t="str">
        <f>IF(ISBLANK(Input!E10)," ",Input!E10)</f>
        <v xml:space="preserve"> </v>
      </c>
      <c r="E23" s="51"/>
      <c r="F23" s="36" t="str">
        <f>Input!K11</f>
        <v>d20</v>
      </c>
      <c r="G23" s="56">
        <f>Input!L11</f>
        <v>0</v>
      </c>
      <c r="H23" s="37" t="s">
        <v>70</v>
      </c>
      <c r="I23" s="38">
        <f>Input!N11</f>
        <v>0</v>
      </c>
    </row>
    <row r="24" spans="1:10" x14ac:dyDescent="0.3">
      <c r="A24" s="34" t="str">
        <f>IF(ISBLANK(Input!B11)," ",Input!B11)</f>
        <v xml:space="preserve"> </v>
      </c>
      <c r="B24" s="34" t="str">
        <f>IF(ISBLANK(Input!C11)," ",Input!C11)</f>
        <v xml:space="preserve"> </v>
      </c>
      <c r="C24" s="34" t="str">
        <f>IF(ISBLANK(Input!D11)," ",Input!D11)</f>
        <v xml:space="preserve"> </v>
      </c>
      <c r="D24" s="35" t="str">
        <f>IF(ISBLANK(Input!E11)," ",Input!E11)</f>
        <v xml:space="preserve"> </v>
      </c>
      <c r="E24" s="51"/>
      <c r="F24" s="36" t="str">
        <f>Input!K12</f>
        <v>d50</v>
      </c>
      <c r="G24" s="56">
        <f>Input!L12</f>
        <v>0</v>
      </c>
      <c r="H24" s="37" t="s">
        <v>71</v>
      </c>
      <c r="I24" s="39">
        <f>Input!N12</f>
        <v>0</v>
      </c>
    </row>
    <row r="25" spans="1:10" x14ac:dyDescent="0.3">
      <c r="A25" s="34" t="str">
        <f>IF(ISBLANK(Input!B12)," ",Input!B12)</f>
        <v xml:space="preserve"> </v>
      </c>
      <c r="B25" s="34" t="str">
        <f>IF(ISBLANK(Input!C12)," ",Input!C12)</f>
        <v xml:space="preserve"> </v>
      </c>
      <c r="C25" s="34" t="str">
        <f>IF(ISBLANK(Input!D12)," ",Input!D12)</f>
        <v xml:space="preserve"> </v>
      </c>
      <c r="D25" s="35" t="str">
        <f>IF(ISBLANK(Input!E12)," ",Input!E12)</f>
        <v xml:space="preserve"> </v>
      </c>
      <c r="E25" s="51"/>
      <c r="F25" s="36" t="str">
        <f>Input!K13</f>
        <v>d60</v>
      </c>
      <c r="G25" s="56">
        <f>Input!L13</f>
        <v>0</v>
      </c>
      <c r="H25" s="37" t="s">
        <v>72</v>
      </c>
      <c r="I25" s="39">
        <f>Input!N13</f>
        <v>0</v>
      </c>
    </row>
    <row r="26" spans="1:10" x14ac:dyDescent="0.3">
      <c r="A26" s="34" t="str">
        <f>IF(ISBLANK(Input!B13)," ",Input!B13)</f>
        <v xml:space="preserve"> </v>
      </c>
      <c r="B26" s="34" t="str">
        <f>IF(ISBLANK(Input!C13)," ",Input!C13)</f>
        <v xml:space="preserve"> </v>
      </c>
      <c r="C26" s="34" t="str">
        <f>IF(ISBLANK(Input!D13)," ",Input!D13)</f>
        <v xml:space="preserve"> </v>
      </c>
      <c r="D26" s="35" t="str">
        <f>IF(ISBLANK(Input!E13)," ",Input!E13)</f>
        <v xml:space="preserve"> </v>
      </c>
      <c r="E26" s="51"/>
      <c r="F26" s="36" t="str">
        <f>Input!K15</f>
        <v>de (Kruger)</v>
      </c>
      <c r="G26" s="56">
        <f>Input!L15</f>
        <v>0</v>
      </c>
      <c r="H26" s="37" t="s">
        <v>73</v>
      </c>
      <c r="I26" s="80">
        <f>Input!N14</f>
        <v>0</v>
      </c>
    </row>
    <row r="27" spans="1:10" x14ac:dyDescent="0.3">
      <c r="A27" s="34" t="str">
        <f>IF(ISBLANK(Input!B14)," ",Input!B14)</f>
        <v xml:space="preserve"> </v>
      </c>
      <c r="B27" s="34" t="str">
        <f>IF(ISBLANK(Input!C14)," ",Input!C14)</f>
        <v xml:space="preserve"> </v>
      </c>
      <c r="C27" s="34" t="str">
        <f>IF(ISBLANK(Input!D14)," ",Input!D14)</f>
        <v xml:space="preserve"> </v>
      </c>
      <c r="D27" s="35" t="str">
        <f>IF(ISBLANK(Input!E14)," ",Input!E14)</f>
        <v xml:space="preserve"> </v>
      </c>
      <c r="E27" s="51"/>
      <c r="F27" s="36" t="str">
        <f>Input!K16</f>
        <v>de (Kozeny)</v>
      </c>
      <c r="G27" s="56">
        <f>Input!L16</f>
        <v>0</v>
      </c>
      <c r="H27" s="37" t="s">
        <v>59</v>
      </c>
      <c r="I27" s="40">
        <f>Input!N15</f>
        <v>0</v>
      </c>
    </row>
    <row r="28" spans="1:10" ht="15" x14ac:dyDescent="0.35">
      <c r="A28" s="34" t="str">
        <f>IF(ISBLANK(Input!B15)," ",Input!B15)</f>
        <v xml:space="preserve"> </v>
      </c>
      <c r="B28" s="34" t="str">
        <f>IF(ISBLANK(Input!C15)," ",Input!C15)</f>
        <v xml:space="preserve"> </v>
      </c>
      <c r="C28" s="34" t="str">
        <f>IF(ISBLANK(Input!D15)," ",Input!D15)</f>
        <v xml:space="preserve"> </v>
      </c>
      <c r="D28" s="35" t="str">
        <f>IF(ISBLANK(Input!E15)," ",Input!E15)</f>
        <v xml:space="preserve"> </v>
      </c>
      <c r="E28" s="51"/>
      <c r="F28" s="36" t="str">
        <f>Input!K17</f>
        <v>de (Zunker)</v>
      </c>
      <c r="G28" s="56">
        <f>Input!L17</f>
        <v>0</v>
      </c>
      <c r="H28" s="41" t="s">
        <v>91</v>
      </c>
      <c r="I28" s="85">
        <f>Input!L14</f>
        <v>0</v>
      </c>
    </row>
    <row r="29" spans="1:10" x14ac:dyDescent="0.3">
      <c r="A29" s="34" t="str">
        <f>IF(ISBLANK(Input!B16)," ",Input!B16)</f>
        <v xml:space="preserve"> </v>
      </c>
      <c r="B29" s="34" t="str">
        <f>IF(ISBLANK(Input!C16)," ",Input!C16)</f>
        <v xml:space="preserve"> </v>
      </c>
      <c r="C29" s="34" t="str">
        <f>IF(ISBLANK(Input!D16)," ",Input!D16)</f>
        <v xml:space="preserve"> </v>
      </c>
      <c r="D29" s="35" t="str">
        <f>IF(ISBLANK(Input!E16)," ",Input!E16)</f>
        <v xml:space="preserve"> </v>
      </c>
      <c r="E29" s="51"/>
      <c r="F29" s="36" t="str">
        <f>Input!K18</f>
        <v>de (Zamarin)</v>
      </c>
      <c r="G29" s="56">
        <f>Input!L18</f>
        <v>0</v>
      </c>
      <c r="H29" s="79" t="s">
        <v>92</v>
      </c>
      <c r="I29" s="85">
        <f>Input!N21</f>
        <v>0</v>
      </c>
    </row>
    <row r="30" spans="1:10" x14ac:dyDescent="0.3">
      <c r="A30" s="34" t="str">
        <f>IF(ISBLANK(Input!B17)," ",Input!B17)</f>
        <v xml:space="preserve"> </v>
      </c>
      <c r="B30" s="34" t="str">
        <f>IF(ISBLANK(Input!C17)," ",Input!C17)</f>
        <v xml:space="preserve"> </v>
      </c>
      <c r="C30" s="34" t="str">
        <f>IF(ISBLANK(Input!D17)," ",Input!D17)</f>
        <v xml:space="preserve"> </v>
      </c>
      <c r="D30" s="35" t="str">
        <f>IF(ISBLANK(Input!E17)," ",Input!E17)</f>
        <v xml:space="preserve"> </v>
      </c>
      <c r="E30" s="51"/>
      <c r="F30" s="42" t="str">
        <f>Input!K19</f>
        <v>Io (Alyameni)</v>
      </c>
      <c r="G30" s="57">
        <f>Input!L19</f>
        <v>0</v>
      </c>
      <c r="H30" s="43"/>
      <c r="I30" s="44"/>
    </row>
    <row r="31" spans="1:10" x14ac:dyDescent="0.3">
      <c r="A31" s="34" t="str">
        <f>IF(ISBLANK(Input!B18)," ",Input!B18)</f>
        <v xml:space="preserve"> </v>
      </c>
      <c r="B31" s="34" t="str">
        <f>IF(ISBLANK(Input!C18)," ",Input!C18)</f>
        <v xml:space="preserve"> </v>
      </c>
      <c r="C31" s="34" t="str">
        <f>IF(ISBLANK(Input!D18)," ",Input!D18)</f>
        <v xml:space="preserve"> </v>
      </c>
      <c r="D31" s="35" t="str">
        <f>IF(ISBLANK(Input!E18)," ",Input!E18)</f>
        <v xml:space="preserve"> </v>
      </c>
      <c r="E31" s="51"/>
      <c r="F31" s="121" t="str">
        <f>Input!$L$22</f>
        <v>mm</v>
      </c>
      <c r="G31" s="122"/>
      <c r="H31" s="58">
        <f>Input!$M$22</f>
        <v>0</v>
      </c>
      <c r="I31" s="59" t="str">
        <f>Input!$N$22</f>
        <v>% in sample</v>
      </c>
    </row>
    <row r="32" spans="1:10" x14ac:dyDescent="0.3">
      <c r="A32" s="34" t="str">
        <f>IF(ISBLANK(Input!B19)," ",Input!B19)</f>
        <v xml:space="preserve"> </v>
      </c>
      <c r="B32" s="34" t="str">
        <f>IF(ISBLANK(Input!C19)," ",Input!C19)</f>
        <v xml:space="preserve"> </v>
      </c>
      <c r="C32" s="34" t="str">
        <f>IF(ISBLANK(Input!D19)," ",Input!D19)</f>
        <v xml:space="preserve"> </v>
      </c>
      <c r="D32" s="35" t="str">
        <f>IF(ISBLANK(Input!E19)," ",Input!E19)</f>
        <v xml:space="preserve"> </v>
      </c>
      <c r="E32" s="51"/>
      <c r="F32" s="123" t="str">
        <f>Input!L23</f>
        <v>&gt;64</v>
      </c>
      <c r="G32" s="124"/>
      <c r="H32" s="47" t="str">
        <f>Input!M23</f>
        <v>Boulder</v>
      </c>
      <c r="I32" s="60" t="str">
        <f>IF(ISBLANK(Input!N23)," ",Input!N23)</f>
        <v xml:space="preserve"> </v>
      </c>
    </row>
    <row r="33" spans="1:9" x14ac:dyDescent="0.3">
      <c r="A33" s="34" t="str">
        <f>IF(ISBLANK(Input!B20)," ",Input!B20)</f>
        <v xml:space="preserve"> </v>
      </c>
      <c r="B33" s="34" t="str">
        <f>IF(ISBLANK(Input!C20)," ",Input!C20)</f>
        <v xml:space="preserve"> </v>
      </c>
      <c r="C33" s="34" t="str">
        <f>IF(ISBLANK(Input!D20)," ",Input!D20)</f>
        <v xml:space="preserve"> </v>
      </c>
      <c r="D33" s="35" t="str">
        <f>IF(ISBLANK(Input!E20)," ",Input!E20)</f>
        <v xml:space="preserve"> </v>
      </c>
      <c r="E33" s="51"/>
      <c r="F33" s="125" t="str">
        <f>Input!L24</f>
        <v>16 - 64</v>
      </c>
      <c r="G33" s="126"/>
      <c r="H33" s="48" t="str">
        <f>Input!M24</f>
        <v>coarse gravel</v>
      </c>
      <c r="I33" s="60" t="str">
        <f>IF(ISBLANK(Input!N24)," ",Input!N24)</f>
        <v xml:space="preserve"> </v>
      </c>
    </row>
    <row r="34" spans="1:9" x14ac:dyDescent="0.3">
      <c r="A34" s="34" t="str">
        <f>IF(ISBLANK(Input!B21)," ",Input!B21)</f>
        <v xml:space="preserve"> </v>
      </c>
      <c r="B34" s="34" t="str">
        <f>IF(ISBLANK(Input!C21)," ",Input!C21)</f>
        <v xml:space="preserve"> </v>
      </c>
      <c r="C34" s="34" t="str">
        <f>IF(ISBLANK(Input!D21)," ",Input!D21)</f>
        <v xml:space="preserve"> </v>
      </c>
      <c r="D34" s="35" t="str">
        <f>IF(ISBLANK(Input!E21)," ",Input!E21)</f>
        <v xml:space="preserve"> </v>
      </c>
      <c r="E34" s="51"/>
      <c r="F34" s="125" t="str">
        <f>Input!L25</f>
        <v>8 - 16</v>
      </c>
      <c r="G34" s="126"/>
      <c r="H34" s="48" t="str">
        <f>Input!M25</f>
        <v>medium gravel</v>
      </c>
      <c r="I34" s="60" t="str">
        <f>IF(ISBLANK(Input!N25)," ",Input!N25)</f>
        <v xml:space="preserve"> </v>
      </c>
    </row>
    <row r="35" spans="1:9" x14ac:dyDescent="0.3">
      <c r="A35" s="34" t="str">
        <f>IF(ISBLANK(Input!B22)," ",Input!B22)</f>
        <v xml:space="preserve"> </v>
      </c>
      <c r="B35" s="34" t="str">
        <f>IF(ISBLANK(Input!C22)," ",Input!C22)</f>
        <v xml:space="preserve"> </v>
      </c>
      <c r="C35" s="34" t="str">
        <f>IF(ISBLANK(Input!D22)," ",Input!D22)</f>
        <v xml:space="preserve"> </v>
      </c>
      <c r="D35" s="35" t="str">
        <f>IF(ISBLANK(Input!E22)," ",Input!E22)</f>
        <v xml:space="preserve"> </v>
      </c>
      <c r="E35" s="51"/>
      <c r="F35" s="125" t="str">
        <f>Input!L26</f>
        <v>2  - 8</v>
      </c>
      <c r="G35" s="126"/>
      <c r="H35" s="48" t="str">
        <f>Input!M26</f>
        <v>fine gravel</v>
      </c>
      <c r="I35" s="60" t="str">
        <f>IF(ISBLANK(Input!N26)," ",Input!N26)</f>
        <v xml:space="preserve"> </v>
      </c>
    </row>
    <row r="36" spans="1:9" x14ac:dyDescent="0.3">
      <c r="A36" s="34" t="str">
        <f>IF(ISBLANK(Input!B23)," ",Input!B23)</f>
        <v xml:space="preserve"> </v>
      </c>
      <c r="B36" s="34" t="str">
        <f>IF(ISBLANK(Input!C23)," ",Input!C23)</f>
        <v xml:space="preserve"> </v>
      </c>
      <c r="C36" s="34" t="str">
        <f>IF(ISBLANK(Input!D23)," ",Input!D23)</f>
        <v xml:space="preserve"> </v>
      </c>
      <c r="D36" s="35" t="str">
        <f>IF(ISBLANK(Input!E23)," ",Input!E23)</f>
        <v xml:space="preserve"> </v>
      </c>
      <c r="E36" s="51"/>
      <c r="F36" s="125" t="str">
        <f>Input!L27</f>
        <v>0.5 - 2</v>
      </c>
      <c r="G36" s="126"/>
      <c r="H36" s="48" t="str">
        <f>Input!M27</f>
        <v>coarse sand</v>
      </c>
      <c r="I36" s="60" t="str">
        <f>IF(ISBLANK(Input!N27)," ",Input!N27)</f>
        <v xml:space="preserve"> </v>
      </c>
    </row>
    <row r="37" spans="1:9" x14ac:dyDescent="0.3">
      <c r="A37" s="34" t="str">
        <f>IF(ISBLANK(Input!B24)," ",Input!B24)</f>
        <v xml:space="preserve"> </v>
      </c>
      <c r="B37" s="34" t="str">
        <f>IF(ISBLANK(Input!C24)," ",Input!C24)</f>
        <v xml:space="preserve"> </v>
      </c>
      <c r="C37" s="34" t="str">
        <f>IF(ISBLANK(Input!D24)," ",Input!D24)</f>
        <v xml:space="preserve"> </v>
      </c>
      <c r="D37" s="35" t="str">
        <f>IF(ISBLANK(Input!E24)," ",Input!E24)</f>
        <v xml:space="preserve"> </v>
      </c>
      <c r="E37" s="51"/>
      <c r="F37" s="125" t="str">
        <f>Input!L28</f>
        <v>0.25 - 0.5</v>
      </c>
      <c r="G37" s="126"/>
      <c r="H37" s="48" t="str">
        <f>Input!M28</f>
        <v>medium sand</v>
      </c>
      <c r="I37" s="60" t="str">
        <f>IF(ISBLANK(Input!N28)," ",Input!N28)</f>
        <v xml:space="preserve"> </v>
      </c>
    </row>
    <row r="38" spans="1:9" x14ac:dyDescent="0.3">
      <c r="A38" s="34" t="str">
        <f>IF(ISBLANK(Input!B25)," ",Input!B25)</f>
        <v xml:space="preserve"> </v>
      </c>
      <c r="B38" s="34" t="str">
        <f>IF(ISBLANK(Input!C25)," ",Input!C25)</f>
        <v xml:space="preserve"> </v>
      </c>
      <c r="C38" s="34" t="str">
        <f>IF(ISBLANK(Input!D25)," ",Input!D25)</f>
        <v xml:space="preserve"> </v>
      </c>
      <c r="D38" s="35" t="str">
        <f>IF(ISBLANK(Input!E25)," ",Input!E25)</f>
        <v xml:space="preserve"> </v>
      </c>
      <c r="E38" s="51"/>
      <c r="F38" s="125" t="str">
        <f>Input!L29</f>
        <v>0.063 - 0.25</v>
      </c>
      <c r="G38" s="126"/>
      <c r="H38" s="48" t="str">
        <f>Input!M29</f>
        <v>fine sand</v>
      </c>
      <c r="I38" s="60" t="str">
        <f>IF(ISBLANK(Input!N29)," ",Input!N29)</f>
        <v xml:space="preserve"> </v>
      </c>
    </row>
    <row r="39" spans="1:9" x14ac:dyDescent="0.3">
      <c r="A39" s="34" t="str">
        <f>IF(ISBLANK(Input!B26)," ",Input!B26)</f>
        <v xml:space="preserve"> </v>
      </c>
      <c r="B39" s="34" t="str">
        <f>IF(ISBLANK(Input!C26)," ",Input!C26)</f>
        <v xml:space="preserve"> </v>
      </c>
      <c r="C39" s="34" t="str">
        <f>IF(ISBLANK(Input!D26)," ",Input!D26)</f>
        <v xml:space="preserve"> </v>
      </c>
      <c r="D39" s="35" t="str">
        <f>IF(ISBLANK(Input!E26)," ",Input!E26)</f>
        <v xml:space="preserve"> </v>
      </c>
      <c r="E39" s="51"/>
      <c r="F39" s="125" t="str">
        <f>Input!L30</f>
        <v>0.016 - 0.063</v>
      </c>
      <c r="G39" s="126"/>
      <c r="H39" s="48" t="str">
        <f>Input!M30</f>
        <v>coarse silt</v>
      </c>
      <c r="I39" s="60" t="str">
        <f>IF(ISBLANK(Input!N30)," ",Input!N30)</f>
        <v xml:space="preserve"> </v>
      </c>
    </row>
    <row r="40" spans="1:9" x14ac:dyDescent="0.3">
      <c r="A40" s="34" t="str">
        <f>IF(ISBLANK(Input!B27)," ",Input!B27)</f>
        <v xml:space="preserve"> </v>
      </c>
      <c r="B40" s="34" t="str">
        <f>IF(ISBLANK(Input!C27)," ",Input!C27)</f>
        <v xml:space="preserve"> </v>
      </c>
      <c r="C40" s="34" t="str">
        <f>IF(ISBLANK(Input!D27)," ",Input!D27)</f>
        <v xml:space="preserve"> </v>
      </c>
      <c r="D40" s="35" t="str">
        <f>IF(ISBLANK(Input!E27)," ",Input!E27)</f>
        <v xml:space="preserve"> </v>
      </c>
      <c r="E40" s="51"/>
      <c r="F40" s="125" t="str">
        <f>Input!L31</f>
        <v>0.008 - 0.016</v>
      </c>
      <c r="G40" s="126"/>
      <c r="H40" s="48" t="str">
        <f>Input!M31</f>
        <v>medium silt</v>
      </c>
      <c r="I40" s="60" t="str">
        <f>IF(ISBLANK(Input!N31)," ",Input!N31)</f>
        <v xml:space="preserve"> </v>
      </c>
    </row>
    <row r="41" spans="1:9" x14ac:dyDescent="0.3">
      <c r="A41" s="34" t="str">
        <f>IF(ISBLANK(Input!B28)," ",Input!B28)</f>
        <v xml:space="preserve"> </v>
      </c>
      <c r="B41" s="34" t="str">
        <f>IF(ISBLANK(Input!C28)," ",Input!C28)</f>
        <v xml:space="preserve"> </v>
      </c>
      <c r="C41" s="34" t="str">
        <f>IF(ISBLANK(Input!D28)," ",Input!D28)</f>
        <v xml:space="preserve"> </v>
      </c>
      <c r="D41" s="35" t="str">
        <f>IF(ISBLANK(Input!E28)," ",Input!E28)</f>
        <v xml:space="preserve"> </v>
      </c>
      <c r="E41" s="51"/>
      <c r="F41" s="125" t="str">
        <f>Input!L32</f>
        <v>0.002 - 0.008</v>
      </c>
      <c r="G41" s="126"/>
      <c r="H41" s="48" t="str">
        <f>Input!M32</f>
        <v>fine silt</v>
      </c>
      <c r="I41" s="60" t="str">
        <f>IF(ISBLANK(Input!N32)," ",Input!N32)</f>
        <v xml:space="preserve"> </v>
      </c>
    </row>
    <row r="42" spans="1:9" x14ac:dyDescent="0.3">
      <c r="A42" s="45" t="str">
        <f>IF(ISBLANK(Input!B29)," ",Input!B29)</f>
        <v xml:space="preserve"> </v>
      </c>
      <c r="B42" s="45" t="str">
        <f>IF(ISBLANK(Input!C29)," ",Input!C29)</f>
        <v xml:space="preserve"> </v>
      </c>
      <c r="C42" s="45" t="str">
        <f>IF(ISBLANK(Input!D29)," ",Input!D29)</f>
        <v xml:space="preserve"> </v>
      </c>
      <c r="D42" s="46" t="str">
        <f>IF(ISBLANK(Input!E29)," ",Input!E29)</f>
        <v xml:space="preserve"> </v>
      </c>
      <c r="E42" s="51"/>
      <c r="F42" s="119" t="str">
        <f>Input!L33</f>
        <v>&lt;0.002</v>
      </c>
      <c r="G42" s="120"/>
      <c r="H42" s="61" t="str">
        <f>Input!M33</f>
        <v>clay</v>
      </c>
      <c r="I42" s="62" t="str">
        <f>IF(ISBLANK(Input!N33)," ",Input!N33)</f>
        <v xml:space="preserve"> </v>
      </c>
    </row>
    <row r="43" spans="1:9" x14ac:dyDescent="0.3">
      <c r="A43" s="25" t="str">
        <f>IF(ISBLANK(Input!B29)," ","Data continue, additional pages required …")</f>
        <v xml:space="preserve"> </v>
      </c>
      <c r="B43" s="25"/>
      <c r="C43" s="25"/>
      <c r="D43" s="25"/>
      <c r="E43" s="25"/>
    </row>
    <row r="44" spans="1:9" x14ac:dyDescent="0.3">
      <c r="E44" s="25"/>
      <c r="F44" s="25"/>
    </row>
    <row r="45" spans="1:9" x14ac:dyDescent="0.3">
      <c r="A45" s="25"/>
      <c r="B45" s="25"/>
      <c r="C45" s="25"/>
      <c r="D45" s="25"/>
      <c r="E45" s="25"/>
      <c r="F45" s="25"/>
    </row>
    <row r="46" spans="1:9" x14ac:dyDescent="0.3">
      <c r="A46" s="25"/>
      <c r="B46" s="25"/>
      <c r="C46" s="25"/>
      <c r="D46" s="25"/>
      <c r="E46" s="25"/>
      <c r="F46" s="25"/>
      <c r="G46" s="25"/>
      <c r="H46" s="25"/>
      <c r="I46" s="25"/>
    </row>
    <row r="47" spans="1:9" x14ac:dyDescent="0.3">
      <c r="A47" s="25"/>
      <c r="B47" s="25"/>
      <c r="C47" s="25"/>
      <c r="D47" s="25"/>
      <c r="E47" s="25"/>
      <c r="F47" s="25"/>
      <c r="G47" s="25"/>
      <c r="H47" s="25"/>
      <c r="I47" s="25"/>
    </row>
    <row r="48" spans="1:9" x14ac:dyDescent="0.3">
      <c r="A48" s="25"/>
      <c r="B48" s="25"/>
      <c r="C48" s="25"/>
      <c r="D48" s="25"/>
      <c r="E48" s="25"/>
      <c r="F48" s="25"/>
      <c r="G48" s="25"/>
    </row>
    <row r="49" spans="1:10" x14ac:dyDescent="0.3">
      <c r="A49" s="25"/>
      <c r="B49" s="25"/>
      <c r="C49" s="25"/>
      <c r="D49" s="25"/>
      <c r="E49" s="25"/>
      <c r="F49" s="25"/>
      <c r="G49" s="25"/>
    </row>
    <row r="50" spans="1:10" x14ac:dyDescent="0.3">
      <c r="A50" s="25"/>
      <c r="B50" s="25"/>
      <c r="C50" s="25"/>
      <c r="D50" s="25"/>
      <c r="E50" s="25"/>
      <c r="F50" s="25"/>
      <c r="G50" s="25"/>
    </row>
    <row r="51" spans="1:10" x14ac:dyDescent="0.3">
      <c r="A51" s="25"/>
      <c r="B51" s="25"/>
      <c r="C51" s="25"/>
      <c r="D51" s="25"/>
      <c r="E51" s="25"/>
      <c r="F51" s="25"/>
      <c r="G51" s="25"/>
    </row>
    <row r="52" spans="1:10" x14ac:dyDescent="0.3">
      <c r="A52" s="25"/>
      <c r="B52" s="25"/>
      <c r="C52" s="25"/>
      <c r="D52" s="25"/>
      <c r="E52" s="25"/>
      <c r="F52" s="25"/>
      <c r="G52" s="25"/>
    </row>
    <row r="53" spans="1:10" x14ac:dyDescent="0.3">
      <c r="A53" s="25"/>
      <c r="B53" s="25"/>
      <c r="C53" s="25"/>
      <c r="D53" s="25"/>
      <c r="E53" s="25"/>
      <c r="F53" s="25"/>
      <c r="G53" s="25"/>
    </row>
    <row r="54" spans="1:10" x14ac:dyDescent="0.3">
      <c r="A54" s="25"/>
      <c r="B54" s="25"/>
      <c r="C54" s="25"/>
      <c r="D54" s="25"/>
      <c r="E54" s="25"/>
      <c r="F54" s="25"/>
      <c r="G54" s="25"/>
    </row>
    <row r="55" spans="1:10" x14ac:dyDescent="0.3">
      <c r="A55" s="25"/>
      <c r="B55" s="25"/>
      <c r="C55" s="25"/>
      <c r="D55" s="25"/>
      <c r="E55" s="25"/>
      <c r="F55" s="25"/>
      <c r="G55" s="25"/>
    </row>
    <row r="56" spans="1:10" x14ac:dyDescent="0.3">
      <c r="A56" s="25"/>
      <c r="B56" s="25"/>
      <c r="C56" s="25"/>
      <c r="D56" s="25"/>
      <c r="E56" s="25"/>
      <c r="F56" s="25"/>
      <c r="G56" s="25"/>
    </row>
    <row r="57" spans="1:10" x14ac:dyDescent="0.3">
      <c r="A57" s="25"/>
      <c r="B57" s="25"/>
      <c r="C57" s="25"/>
      <c r="D57" s="25"/>
      <c r="E57" s="25"/>
      <c r="F57" s="25"/>
      <c r="G57" s="25"/>
    </row>
    <row r="58" spans="1:10" x14ac:dyDescent="0.3">
      <c r="A58" s="25"/>
      <c r="B58" s="25"/>
      <c r="C58" s="25"/>
      <c r="D58" s="25"/>
      <c r="E58" s="25"/>
      <c r="F58" s="25"/>
      <c r="G58" s="25"/>
    </row>
    <row r="59" spans="1:10" x14ac:dyDescent="0.3">
      <c r="A59" s="25"/>
      <c r="B59" s="25"/>
      <c r="C59" s="25"/>
      <c r="D59" s="25"/>
      <c r="E59" s="25"/>
      <c r="F59" s="25"/>
      <c r="G59" s="25"/>
      <c r="H59" s="25"/>
      <c r="I59" s="25"/>
      <c r="J59" s="25"/>
    </row>
    <row r="60" spans="1:10" x14ac:dyDescent="0.3">
      <c r="A60" s="25"/>
      <c r="B60" s="25"/>
      <c r="C60" s="25"/>
      <c r="D60" s="25"/>
      <c r="E60" s="25"/>
      <c r="F60" s="25"/>
      <c r="G60" s="25"/>
      <c r="H60" s="25"/>
      <c r="I60" s="25"/>
      <c r="J60" s="25"/>
    </row>
    <row r="61" spans="1:10" x14ac:dyDescent="0.3">
      <c r="A61" s="25"/>
      <c r="B61" s="25"/>
      <c r="C61" s="25"/>
      <c r="D61" s="25"/>
      <c r="E61" s="25"/>
      <c r="F61" s="25"/>
      <c r="G61" s="25"/>
      <c r="H61" s="25"/>
      <c r="I61" s="25"/>
      <c r="J61" s="25"/>
    </row>
  </sheetData>
  <mergeCells count="15">
    <mergeCell ref="F20:G20"/>
    <mergeCell ref="H20:I20"/>
    <mergeCell ref="A7:I7"/>
    <mergeCell ref="F42:G42"/>
    <mergeCell ref="F31:G31"/>
    <mergeCell ref="F32:G32"/>
    <mergeCell ref="F33:G33"/>
    <mergeCell ref="F34:G34"/>
    <mergeCell ref="F35:G35"/>
    <mergeCell ref="F36:G36"/>
    <mergeCell ref="F37:G37"/>
    <mergeCell ref="F38:G38"/>
    <mergeCell ref="F39:G39"/>
    <mergeCell ref="F40:G40"/>
    <mergeCell ref="F41:G41"/>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2:I45"/>
  <sheetViews>
    <sheetView showGridLines="0" zoomScale="90" zoomScaleNormal="90" workbookViewId="0"/>
  </sheetViews>
  <sheetFormatPr defaultRowHeight="14.4" x14ac:dyDescent="0.3"/>
  <cols>
    <col min="1" max="1" width="9.44140625" customWidth="1"/>
    <col min="2" max="2" width="7.5546875" customWidth="1"/>
    <col min="3" max="3" width="24.109375" customWidth="1"/>
  </cols>
  <sheetData>
    <row r="2" spans="1:8" x14ac:dyDescent="0.3">
      <c r="C2" t="s">
        <v>75</v>
      </c>
      <c r="F2" t="s">
        <v>67</v>
      </c>
      <c r="G2" s="24"/>
      <c r="H2" s="20"/>
    </row>
    <row r="4" spans="1:8" x14ac:dyDescent="0.3">
      <c r="C4" t="s">
        <v>68</v>
      </c>
      <c r="D4" s="21"/>
      <c r="E4" s="21"/>
      <c r="F4" s="21"/>
      <c r="G4" s="21"/>
      <c r="H4" s="21"/>
    </row>
    <row r="5" spans="1:8" x14ac:dyDescent="0.3">
      <c r="E5" s="23"/>
      <c r="H5" s="23"/>
    </row>
    <row r="6" spans="1:8" x14ac:dyDescent="0.3">
      <c r="C6" s="70" t="str">
        <f>Input!C5</f>
        <v>Mass Sample (g):</v>
      </c>
      <c r="D6" s="69">
        <f>Input!C6</f>
        <v>0</v>
      </c>
      <c r="F6" s="53" t="str">
        <f>Input!E5</f>
        <v>T (oC)</v>
      </c>
      <c r="G6" s="69">
        <f>Input!E6</f>
        <v>20</v>
      </c>
    </row>
    <row r="8" spans="1:8" ht="18" x14ac:dyDescent="0.35">
      <c r="A8" s="118">
        <f>Input!K2</f>
        <v>0</v>
      </c>
      <c r="B8" s="118"/>
      <c r="C8" s="118"/>
      <c r="D8" s="118"/>
      <c r="E8" s="118"/>
      <c r="F8" s="118"/>
      <c r="G8" s="118"/>
      <c r="H8" s="118"/>
    </row>
    <row r="20" spans="3:9" x14ac:dyDescent="0.3">
      <c r="E20" s="52"/>
      <c r="F20" s="52"/>
      <c r="G20" s="52"/>
      <c r="H20" s="52"/>
      <c r="I20" s="52"/>
    </row>
    <row r="21" spans="3:9" x14ac:dyDescent="0.3">
      <c r="E21" s="50"/>
      <c r="F21" s="52"/>
      <c r="G21" s="52"/>
      <c r="H21" s="52"/>
      <c r="I21" s="52"/>
    </row>
    <row r="22" spans="3:9" x14ac:dyDescent="0.3">
      <c r="E22" s="51"/>
      <c r="F22" s="52"/>
      <c r="G22" s="52"/>
      <c r="H22" s="52"/>
      <c r="I22" s="52"/>
    </row>
    <row r="23" spans="3:9" x14ac:dyDescent="0.3">
      <c r="E23" s="51"/>
      <c r="F23" s="52"/>
      <c r="G23" s="52"/>
      <c r="H23" s="52"/>
      <c r="I23" s="52"/>
    </row>
    <row r="24" spans="3:9" x14ac:dyDescent="0.3">
      <c r="E24" s="51"/>
      <c r="F24" s="52"/>
      <c r="G24" s="52"/>
      <c r="H24" s="52"/>
      <c r="I24" s="52"/>
    </row>
    <row r="25" spans="3:9" x14ac:dyDescent="0.3">
      <c r="E25" s="51"/>
      <c r="F25" s="52"/>
      <c r="G25" s="52"/>
      <c r="H25" s="52"/>
      <c r="I25" s="52"/>
    </row>
    <row r="26" spans="3:9" x14ac:dyDescent="0.3">
      <c r="E26" s="51"/>
      <c r="F26" s="52"/>
      <c r="G26" s="52"/>
      <c r="H26" s="52"/>
      <c r="I26" s="52"/>
    </row>
    <row r="27" spans="3:9" ht="24" x14ac:dyDescent="0.3">
      <c r="C27" s="49" t="str">
        <f>Input!G$18</f>
        <v>Estimation of Hydraulic Conductivity</v>
      </c>
      <c r="D27" s="49" t="str">
        <f>Input!H$18</f>
        <v>cm/s</v>
      </c>
      <c r="E27" s="49" t="str">
        <f>Input!I$18</f>
        <v>m/s</v>
      </c>
      <c r="F27" s="49" t="str">
        <f>Input!J$18</f>
        <v>m/d</v>
      </c>
      <c r="G27" s="49" t="s">
        <v>130</v>
      </c>
      <c r="H27" s="52"/>
      <c r="I27" s="52"/>
    </row>
    <row r="28" spans="3:9" x14ac:dyDescent="0.3">
      <c r="C28" s="63" t="s">
        <v>15</v>
      </c>
      <c r="D28" s="65" t="str">
        <f>IF(ISBLANK(Input!H19)," ",Input!H19)</f>
        <v xml:space="preserve"> </v>
      </c>
      <c r="E28" s="65">
        <f>IF(ISBLANK(Input!I19)," ",Input!I19)</f>
        <v>0</v>
      </c>
      <c r="F28" s="67">
        <f>IF(ISBLANK(Input!J19)," ",Input!J19)</f>
        <v>0</v>
      </c>
      <c r="G28" s="67"/>
      <c r="H28" s="52"/>
      <c r="I28" s="52"/>
    </row>
    <row r="29" spans="3:9" ht="15" x14ac:dyDescent="0.35">
      <c r="C29" s="64" t="s">
        <v>74</v>
      </c>
      <c r="D29" s="66">
        <f>IF(ISBLANK(Input!H20)," ",Input!H20)</f>
        <v>0</v>
      </c>
      <c r="E29" s="66">
        <f>IF(ISBLANK(Input!I20)," ",Input!I20)</f>
        <v>0</v>
      </c>
      <c r="F29" s="68">
        <f>IF(ISBLANK(Input!J20)," ",Input!J20)</f>
        <v>0</v>
      </c>
      <c r="G29" s="68"/>
      <c r="H29" s="52"/>
      <c r="I29" s="52"/>
    </row>
    <row r="30" spans="3:9" x14ac:dyDescent="0.3">
      <c r="C30" s="64" t="s">
        <v>16</v>
      </c>
      <c r="D30" s="66" t="str">
        <f>IF(ISBLANK(Input!H21)," ",Input!H21)</f>
        <v xml:space="preserve"> </v>
      </c>
      <c r="E30" s="66">
        <f>IF(ISBLANK(Input!I21)," ",Input!I21)</f>
        <v>0</v>
      </c>
      <c r="F30" s="68">
        <f>IF(ISBLANK(Input!J21)," ",Input!J21)</f>
        <v>0</v>
      </c>
      <c r="G30" s="68"/>
      <c r="H30" s="52"/>
      <c r="I30" s="52"/>
    </row>
    <row r="31" spans="3:9" x14ac:dyDescent="0.3">
      <c r="C31" s="64" t="s">
        <v>17</v>
      </c>
      <c r="D31" s="66" t="str">
        <f>IF(ISBLANK(Input!H22)," ",Input!H22)</f>
        <v xml:space="preserve"> </v>
      </c>
      <c r="E31" s="66">
        <f>IF(ISBLANK(Input!I22)," ",Input!I22)</f>
        <v>0</v>
      </c>
      <c r="F31" s="68">
        <f>IF(ISBLANK(Input!J22)," ",Input!J22)</f>
        <v>0</v>
      </c>
      <c r="G31" s="68"/>
      <c r="H31" s="52"/>
      <c r="I31" s="52"/>
    </row>
    <row r="32" spans="3:9" x14ac:dyDescent="0.3">
      <c r="C32" s="64" t="s">
        <v>18</v>
      </c>
      <c r="D32" s="66" t="str">
        <f>IF(ISBLANK(Input!H23)," ",Input!H23)</f>
        <v xml:space="preserve"> </v>
      </c>
      <c r="E32" s="66">
        <f>IF(ISBLANK(Input!I23)," ",Input!I23)</f>
        <v>0</v>
      </c>
      <c r="F32" s="68">
        <f>IF(ISBLANK(Input!J23)," ",Input!J23)</f>
        <v>0</v>
      </c>
      <c r="G32" s="68"/>
      <c r="H32" s="52"/>
      <c r="I32" s="52"/>
    </row>
    <row r="33" spans="1:9" x14ac:dyDescent="0.3">
      <c r="C33" s="64" t="s">
        <v>19</v>
      </c>
      <c r="D33" s="66" t="str">
        <f>IF(ISBLANK(Input!H24)," ",Input!H24)</f>
        <v xml:space="preserve"> </v>
      </c>
      <c r="E33" s="66">
        <f>IF(ISBLANK(Input!I24)," ",Input!I24)</f>
        <v>0</v>
      </c>
      <c r="F33" s="68">
        <f>IF(ISBLANK(Input!J24)," ",Input!J24)</f>
        <v>0</v>
      </c>
      <c r="G33" s="68"/>
      <c r="H33" s="52"/>
      <c r="I33" s="52"/>
    </row>
    <row r="34" spans="1:9" x14ac:dyDescent="0.3">
      <c r="A34" s="25"/>
      <c r="B34" s="25"/>
      <c r="C34" s="64" t="s">
        <v>20</v>
      </c>
      <c r="D34" s="66" t="str">
        <f>IF(ISBLANK(Input!H25)," ",Input!H25)</f>
        <v xml:space="preserve"> </v>
      </c>
      <c r="E34" s="66">
        <f>IF(ISBLANK(Input!I25)," ",Input!I25)</f>
        <v>0</v>
      </c>
      <c r="F34" s="68">
        <f>IF(ISBLANK(Input!J25)," ",Input!J25)</f>
        <v>0</v>
      </c>
      <c r="G34" s="68"/>
      <c r="H34" s="52"/>
      <c r="I34" s="52"/>
    </row>
    <row r="35" spans="1:9" x14ac:dyDescent="0.3">
      <c r="C35" s="64" t="s">
        <v>21</v>
      </c>
      <c r="D35" s="66" t="str">
        <f>IF(ISBLANK(Input!H26)," ",Input!H26)</f>
        <v xml:space="preserve"> </v>
      </c>
      <c r="E35" s="66">
        <f>IF(ISBLANK(Input!I26)," ",Input!I26)</f>
        <v>0</v>
      </c>
      <c r="F35" s="68">
        <f>IF(ISBLANK(Input!J26)," ",Input!J26)</f>
        <v>0</v>
      </c>
      <c r="G35" s="68"/>
      <c r="H35" s="52"/>
      <c r="I35" s="52"/>
    </row>
    <row r="36" spans="1:9" x14ac:dyDescent="0.3">
      <c r="C36" s="64" t="s">
        <v>22</v>
      </c>
      <c r="D36" s="66" t="str">
        <f>IF(ISBLANK(Input!H27)," ",Input!H27)</f>
        <v xml:space="preserve"> </v>
      </c>
      <c r="E36" s="66">
        <f>IF(ISBLANK(Input!I27)," ",Input!I27)</f>
        <v>0</v>
      </c>
      <c r="F36" s="68">
        <f>IF(ISBLANK(Input!J27)," ",Input!J27)</f>
        <v>0</v>
      </c>
      <c r="G36" s="68"/>
    </row>
    <row r="37" spans="1:9" x14ac:dyDescent="0.3">
      <c r="C37" s="64" t="s">
        <v>23</v>
      </c>
      <c r="D37" s="66" t="str">
        <f>IF(ISBLANK(Input!H28)," ",Input!H28)</f>
        <v xml:space="preserve"> </v>
      </c>
      <c r="E37" s="66">
        <f>IF(ISBLANK(Input!I28)," ",Input!I28)</f>
        <v>0</v>
      </c>
      <c r="F37" s="68">
        <f>IF(ISBLANK(Input!J28)," ",Input!J28)</f>
        <v>0</v>
      </c>
      <c r="G37" s="68"/>
    </row>
    <row r="38" spans="1:9" x14ac:dyDescent="0.3">
      <c r="C38" s="64" t="s">
        <v>13</v>
      </c>
      <c r="D38" s="66" t="str">
        <f>IF(ISBLANK(Input!H29)," ",Input!H29)</f>
        <v xml:space="preserve"> </v>
      </c>
      <c r="E38" s="66">
        <f>IF(ISBLANK(Input!I29)," ",Input!I29)</f>
        <v>0</v>
      </c>
      <c r="F38" s="68">
        <f>IF(ISBLANK(Input!J29)," ",Input!J29)</f>
        <v>0</v>
      </c>
      <c r="G38" s="68"/>
    </row>
    <row r="39" spans="1:9" x14ac:dyDescent="0.3">
      <c r="C39" s="64" t="s">
        <v>24</v>
      </c>
      <c r="D39" s="66" t="str">
        <f>IF(ISBLANK(Input!H30)," ",Input!H30)</f>
        <v xml:space="preserve"> </v>
      </c>
      <c r="E39" s="66">
        <f>IF(ISBLANK(Input!I30)," ",Input!I30)</f>
        <v>0</v>
      </c>
      <c r="F39" s="68">
        <f>IF(ISBLANK(Input!J30)," ",Input!J30)</f>
        <v>0</v>
      </c>
      <c r="G39" s="68"/>
    </row>
    <row r="40" spans="1:9" x14ac:dyDescent="0.3">
      <c r="C40" s="64" t="s">
        <v>25</v>
      </c>
      <c r="D40" s="66" t="str">
        <f>IF(ISBLANK(Input!H31)," ",Input!H31)</f>
        <v xml:space="preserve"> </v>
      </c>
      <c r="E40" s="66">
        <f>IF(ISBLANK(Input!I31)," ",Input!I31)</f>
        <v>0</v>
      </c>
      <c r="F40" s="68">
        <f>IF(ISBLANK(Input!J31)," ",Input!J31)</f>
        <v>0</v>
      </c>
      <c r="G40" s="68"/>
    </row>
    <row r="41" spans="1:9" x14ac:dyDescent="0.3">
      <c r="C41" s="64" t="s">
        <v>79</v>
      </c>
      <c r="D41" s="66" t="str">
        <f>IF(ISBLANK(Input!H32)," ",Input!H32)</f>
        <v xml:space="preserve"> </v>
      </c>
      <c r="E41" s="66">
        <f>IF(ISBLANK(Input!I32)," ",Input!I32)</f>
        <v>0</v>
      </c>
      <c r="F41" s="68">
        <f>IF(ISBLANK(Input!J32)," ",Input!J32)</f>
        <v>0</v>
      </c>
      <c r="G41" s="68"/>
    </row>
    <row r="42" spans="1:9" x14ac:dyDescent="0.3">
      <c r="C42" s="64" t="s">
        <v>80</v>
      </c>
      <c r="D42" s="66" t="str">
        <f>IF(ISBLANK(Input!H33)," ",Input!H33)</f>
        <v xml:space="preserve"> </v>
      </c>
      <c r="E42" s="66">
        <f>IF(ISBLANK(Input!I33)," ",Input!I33)</f>
        <v>0</v>
      </c>
      <c r="F42" s="68">
        <f>IF(ISBLANK(Input!J33)," ",Input!J33)</f>
        <v>0</v>
      </c>
      <c r="G42" s="68"/>
    </row>
    <row r="43" spans="1:9" ht="15" thickBot="1" x14ac:dyDescent="0.35">
      <c r="C43" s="64" t="s">
        <v>139</v>
      </c>
      <c r="D43" s="66" t="str">
        <f>IF(ISBLANK(Input!H34)," ",Input!H34)</f>
        <v xml:space="preserve"> </v>
      </c>
      <c r="E43" s="66">
        <f>IF(ISBLANK(Input!I34)," ",Input!I34)</f>
        <v>0</v>
      </c>
      <c r="F43" s="68">
        <f>IF(ISBLANK(Input!J34)," ",Input!J34)</f>
        <v>0</v>
      </c>
      <c r="G43" s="107"/>
    </row>
    <row r="44" spans="1:9" ht="15" thickBot="1" x14ac:dyDescent="0.35">
      <c r="C44" s="87" t="s">
        <v>102</v>
      </c>
      <c r="D44" s="88" t="e">
        <f>IF(ISBLANK(Input!H35)," ",Input!H35)</f>
        <v>#NUM!</v>
      </c>
      <c r="E44" s="88" t="e">
        <f>IF(ISBLANK(Input!I35)," ",Input!I35)</f>
        <v>#NUM!</v>
      </c>
      <c r="F44" s="89" t="e">
        <f>IF(ISBLANK(Input!J35)," ",Input!J35)</f>
        <v>#NUM!</v>
      </c>
    </row>
    <row r="45" spans="1:9" ht="15" thickBot="1" x14ac:dyDescent="0.35">
      <c r="C45" s="87" t="s">
        <v>104</v>
      </c>
      <c r="D45" s="88">
        <f>IF(ISBLANK(Input!H36)," ",Input!H36)</f>
        <v>0</v>
      </c>
      <c r="E45" s="88">
        <f>IF(ISBLANK(Input!I36)," ",Input!I36)</f>
        <v>0</v>
      </c>
      <c r="F45" s="89">
        <f>IF(ISBLANK(Input!J36)," ",Input!J36)</f>
        <v>0</v>
      </c>
    </row>
  </sheetData>
  <mergeCells count="1">
    <mergeCell ref="A8:H8"/>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Instructions</vt:lpstr>
      <vt:lpstr>Input</vt:lpstr>
      <vt:lpstr>Examples</vt:lpstr>
      <vt:lpstr>Equations</vt:lpstr>
      <vt:lpstr>References</vt:lpstr>
      <vt:lpstr> Report Grain Size</vt:lpstr>
      <vt:lpstr>Report K</vt:lpstr>
      <vt:lpstr>Equations!OLE_LINK2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Devlin, John Frederick</dc:creator>
  <cp:lastModifiedBy>Devlin, John Frederick</cp:lastModifiedBy>
  <dcterms:created xsi:type="dcterms:W3CDTF">2014-07-04T14:42:06Z</dcterms:created>
  <dcterms:modified xsi:type="dcterms:W3CDTF">2022-07-01T19:46:41Z</dcterms:modified>
</cp:coreProperties>
</file>